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3\ИЗМЕНЕНИЯ\декабрь\Изменение бюджета МО Улаганский район на 2023 год декабрь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3 РПр " sheetId="15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_FilterDatabase" localSheetId="16" hidden="1">'4 Вед'!$B$522:$F$522</definedName>
    <definedName name="_xlnm.Print_Area" localSheetId="8">'10 РПр'!$A$1:$E$75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5">'3 РПр '!$A$1:$E$72</definedName>
    <definedName name="_xlnm.Print_Area" localSheetId="16">'4 Вед'!$A$1:$AD$1089</definedName>
    <definedName name="_xlnm.Print_Area" localSheetId="3">'7 МП '!$A$1:$C$12</definedName>
    <definedName name="_xlnm.Print_Area" localSheetId="4">'8 МП'!$A$1:$D$12</definedName>
  </definedNames>
  <calcPr calcId="152511"/>
</workbook>
</file>

<file path=xl/calcChain.xml><?xml version="1.0" encoding="utf-8"?>
<calcChain xmlns="http://schemas.openxmlformats.org/spreadsheetml/2006/main">
  <c r="Z740" i="51" l="1"/>
  <c r="AD740" i="51" s="1"/>
  <c r="AC384" i="51" l="1"/>
  <c r="Z395" i="51"/>
  <c r="AD395" i="51" s="1"/>
  <c r="R395" i="51"/>
  <c r="T395" i="51" s="1"/>
  <c r="O395" i="51"/>
  <c r="J395" i="51"/>
  <c r="AC130" i="51"/>
  <c r="Z132" i="51"/>
  <c r="AD132" i="51" s="1"/>
  <c r="AC89" i="51"/>
  <c r="AC817" i="51" l="1"/>
  <c r="AC752" i="51" l="1"/>
  <c r="AD764" i="51"/>
  <c r="Z764" i="51"/>
  <c r="T764" i="51"/>
  <c r="AC734" i="51"/>
  <c r="AC733" i="51" s="1"/>
  <c r="C31" i="15" s="1"/>
  <c r="AB734" i="51"/>
  <c r="AB733" i="51" s="1"/>
  <c r="Z735" i="51"/>
  <c r="R735" i="51"/>
  <c r="J735" i="51"/>
  <c r="AA733" i="51"/>
  <c r="Z733" i="51"/>
  <c r="Y733" i="51"/>
  <c r="X733" i="51"/>
  <c r="W733" i="51"/>
  <c r="V733" i="51"/>
  <c r="Q733" i="51"/>
  <c r="P733" i="51"/>
  <c r="O733" i="51"/>
  <c r="N733" i="51"/>
  <c r="M733" i="51"/>
  <c r="L733" i="51"/>
  <c r="K733" i="51"/>
  <c r="I733" i="51"/>
  <c r="H733" i="51"/>
  <c r="J733" i="51" s="1"/>
  <c r="G733" i="51"/>
  <c r="AD688" i="51"/>
  <c r="Z688" i="51"/>
  <c r="T688" i="51"/>
  <c r="AD630" i="51"/>
  <c r="V630" i="51"/>
  <c r="X630" i="51" s="1"/>
  <c r="O630" i="51"/>
  <c r="Q630" i="51" s="1"/>
  <c r="S630" i="51" s="1"/>
  <c r="J630" i="51"/>
  <c r="AC631" i="51"/>
  <c r="AD635" i="51"/>
  <c r="Z635" i="51"/>
  <c r="T635" i="51"/>
  <c r="AC568" i="51"/>
  <c r="AD581" i="51"/>
  <c r="Z581" i="51"/>
  <c r="T581" i="51"/>
  <c r="AC513" i="51"/>
  <c r="AC506" i="51" s="1"/>
  <c r="AD519" i="51"/>
  <c r="Z519" i="51"/>
  <c r="T519" i="51"/>
  <c r="AC496" i="51"/>
  <c r="AD505" i="51"/>
  <c r="Z505" i="51"/>
  <c r="T505" i="51"/>
  <c r="AC355" i="51"/>
  <c r="AD465" i="51"/>
  <c r="Z465" i="51"/>
  <c r="T465" i="51"/>
  <c r="AD396" i="51"/>
  <c r="Z396" i="51"/>
  <c r="T396" i="51"/>
  <c r="AD250" i="51"/>
  <c r="Z250" i="51"/>
  <c r="AD249" i="51"/>
  <c r="Z249" i="51"/>
  <c r="AC248" i="51"/>
  <c r="AB248" i="51"/>
  <c r="AA248" i="51"/>
  <c r="Y248" i="51"/>
  <c r="X248" i="51"/>
  <c r="W248" i="51"/>
  <c r="V248" i="51"/>
  <c r="U248" i="51"/>
  <c r="T248" i="51"/>
  <c r="AB251" i="51"/>
  <c r="AD306" i="51"/>
  <c r="Z306" i="51"/>
  <c r="T306" i="51"/>
  <c r="AD233" i="51"/>
  <c r="Y233" i="51"/>
  <c r="Z233" i="51" s="1"/>
  <c r="U233" i="51"/>
  <c r="S233" i="51"/>
  <c r="R233" i="51"/>
  <c r="O233" i="51"/>
  <c r="J233" i="51"/>
  <c r="Y220" i="51"/>
  <c r="Z220" i="51" s="1"/>
  <c r="AD220" i="51" s="1"/>
  <c r="U220" i="51"/>
  <c r="S220" i="51"/>
  <c r="R220" i="51"/>
  <c r="O220" i="51"/>
  <c r="J220" i="51"/>
  <c r="AD116" i="51"/>
  <c r="Z116" i="51"/>
  <c r="T116" i="51"/>
  <c r="Z79" i="51"/>
  <c r="AD79" i="51" s="1"/>
  <c r="Z31" i="51"/>
  <c r="AD31" i="51" s="1"/>
  <c r="Z39" i="51"/>
  <c r="AD39" i="51" s="1"/>
  <c r="T39" i="51"/>
  <c r="C71" i="15"/>
  <c r="AC858" i="51"/>
  <c r="AC857" i="51" s="1"/>
  <c r="AC854" i="51"/>
  <c r="AC853" i="51" s="1"/>
  <c r="AC852" i="51" s="1"/>
  <c r="AC848" i="51"/>
  <c r="AC844" i="51"/>
  <c r="AC840" i="51"/>
  <c r="AC835" i="51"/>
  <c r="AC825" i="51"/>
  <c r="AC824" i="51" s="1"/>
  <c r="C52" i="15" s="1"/>
  <c r="AC821" i="51"/>
  <c r="AC818" i="51" s="1"/>
  <c r="AC814" i="51"/>
  <c r="AC813" i="51" s="1"/>
  <c r="AC810" i="51"/>
  <c r="AC807" i="51"/>
  <c r="AC805" i="51"/>
  <c r="AC802" i="51"/>
  <c r="AC800" i="51"/>
  <c r="AC795" i="51"/>
  <c r="AC779" i="51"/>
  <c r="AC775" i="51"/>
  <c r="AC767" i="51"/>
  <c r="AC766" i="51" s="1"/>
  <c r="AC749" i="51"/>
  <c r="AC746" i="51"/>
  <c r="AC742" i="51"/>
  <c r="AC730" i="51"/>
  <c r="C29" i="15" s="1"/>
  <c r="AC728" i="51"/>
  <c r="AC726" i="51"/>
  <c r="AC723" i="51"/>
  <c r="AC717" i="51"/>
  <c r="AC691" i="51"/>
  <c r="AC690" i="51" s="1"/>
  <c r="C25" i="15" s="1"/>
  <c r="AC685" i="51"/>
  <c r="AC684" i="51" s="1"/>
  <c r="C26" i="15" s="1"/>
  <c r="AC681" i="51"/>
  <c r="AC672" i="51" s="1"/>
  <c r="AC662" i="51"/>
  <c r="AC624" i="51"/>
  <c r="AC622" i="51"/>
  <c r="AC620" i="51"/>
  <c r="AC616" i="51"/>
  <c r="AC613" i="51"/>
  <c r="AC605" i="51"/>
  <c r="AC602" i="51"/>
  <c r="AC599" i="51"/>
  <c r="AC597" i="51"/>
  <c r="AC594" i="51"/>
  <c r="AC593" i="51" s="1"/>
  <c r="AC591" i="51"/>
  <c r="AC590" i="51" s="1"/>
  <c r="C13" i="15" s="1"/>
  <c r="AC584" i="51"/>
  <c r="AC582" i="51"/>
  <c r="AC528" i="51"/>
  <c r="AC522" i="51" s="1"/>
  <c r="C10" i="15" s="1"/>
  <c r="AC493" i="51"/>
  <c r="AC492" i="51" s="1"/>
  <c r="AC463" i="51"/>
  <c r="AC459" i="51"/>
  <c r="AC456" i="51"/>
  <c r="AC446" i="51"/>
  <c r="C68" i="15" s="1"/>
  <c r="AC442" i="51"/>
  <c r="AC441" i="51" s="1"/>
  <c r="AC437" i="51"/>
  <c r="AC435" i="51"/>
  <c r="AC432" i="51"/>
  <c r="AC429" i="51" s="1"/>
  <c r="AC428" i="51" s="1"/>
  <c r="AC426" i="51"/>
  <c r="AC425" i="51" s="1"/>
  <c r="AC422" i="51"/>
  <c r="AC421" i="51" s="1"/>
  <c r="AC417" i="51"/>
  <c r="AC416" i="51" s="1"/>
  <c r="C66" i="15" s="1"/>
  <c r="AC412" i="51"/>
  <c r="AC409" i="51"/>
  <c r="AC406" i="51"/>
  <c r="AC398" i="51"/>
  <c r="AC397" i="51" s="1"/>
  <c r="AC350" i="51"/>
  <c r="AC342" i="51"/>
  <c r="AC323" i="51"/>
  <c r="AC322" i="51" s="1"/>
  <c r="AC321" i="51" s="1"/>
  <c r="AC319" i="51"/>
  <c r="AC318" i="51" s="1"/>
  <c r="AC314" i="51"/>
  <c r="AC307" i="51"/>
  <c r="AC293" i="51" s="1"/>
  <c r="AC289" i="51"/>
  <c r="AC258" i="51"/>
  <c r="AC245" i="51"/>
  <c r="AC239" i="51"/>
  <c r="AC235" i="51"/>
  <c r="AC226" i="51"/>
  <c r="AC222" i="51"/>
  <c r="AC209" i="51"/>
  <c r="AC207" i="51"/>
  <c r="AC204" i="51"/>
  <c r="AC202" i="51"/>
  <c r="AC200" i="51"/>
  <c r="AC197" i="51"/>
  <c r="AC192" i="51"/>
  <c r="AC184" i="51"/>
  <c r="AC181" i="51"/>
  <c r="AC178" i="51"/>
  <c r="AC168" i="51"/>
  <c r="AC164" i="51"/>
  <c r="AC161" i="51"/>
  <c r="AC128" i="51"/>
  <c r="AC127" i="51" s="1"/>
  <c r="AC123" i="51"/>
  <c r="AC122" i="51" s="1"/>
  <c r="AC119" i="51"/>
  <c r="AC118" i="51" s="1"/>
  <c r="AC91" i="51"/>
  <c r="AC86" i="51"/>
  <c r="AC83" i="51"/>
  <c r="AC76" i="51"/>
  <c r="AC73" i="51"/>
  <c r="AC68" i="51"/>
  <c r="AC62" i="51"/>
  <c r="AC59" i="51"/>
  <c r="AC56" i="51"/>
  <c r="AC52" i="51"/>
  <c r="AC43" i="51"/>
  <c r="AC41" i="51"/>
  <c r="AC35" i="51"/>
  <c r="AC32" i="51" s="1"/>
  <c r="AC28" i="51"/>
  <c r="AC25" i="51"/>
  <c r="AC22" i="51"/>
  <c r="AC231" i="51" l="1"/>
  <c r="AD248" i="51"/>
  <c r="C64" i="15"/>
  <c r="C36" i="15"/>
  <c r="AC218" i="51"/>
  <c r="AC216" i="51" s="1"/>
  <c r="AC215" i="51" s="1"/>
  <c r="AC601" i="51"/>
  <c r="R733" i="51"/>
  <c r="S733" i="51"/>
  <c r="T733" i="51" s="1"/>
  <c r="U733" i="51" s="1"/>
  <c r="AD735" i="51"/>
  <c r="AD734" i="51" s="1"/>
  <c r="AD733" i="51" s="1"/>
  <c r="D31" i="15" s="1"/>
  <c r="S735" i="51"/>
  <c r="AC48" i="51"/>
  <c r="Z248" i="51"/>
  <c r="AC469" i="51"/>
  <c r="AC468" i="51" s="1"/>
  <c r="AC467" i="51" s="1"/>
  <c r="AC328" i="51"/>
  <c r="AC327" i="51" s="1"/>
  <c r="C59" i="15"/>
  <c r="AC533" i="51"/>
  <c r="AC117" i="51"/>
  <c r="C14" i="15"/>
  <c r="AC18" i="51"/>
  <c r="AC17" i="51" s="1"/>
  <c r="AC16" i="51" s="1"/>
  <c r="AC40" i="51"/>
  <c r="AC65" i="51"/>
  <c r="AC126" i="51"/>
  <c r="C58" i="15"/>
  <c r="AC154" i="51"/>
  <c r="AC153" i="51" s="1"/>
  <c r="AC152" i="51" s="1"/>
  <c r="C43" i="15" s="1"/>
  <c r="AC317" i="51"/>
  <c r="C55" i="15"/>
  <c r="AC415" i="51"/>
  <c r="AC405" i="51"/>
  <c r="C15" i="15"/>
  <c r="AC424" i="51"/>
  <c r="C19" i="15"/>
  <c r="AC440" i="51"/>
  <c r="C38" i="15"/>
  <c r="AC288" i="51"/>
  <c r="AC263" i="51" s="1"/>
  <c r="C47" i="15" s="1"/>
  <c r="AC434" i="51"/>
  <c r="AC774" i="51"/>
  <c r="AC773" i="51" s="1"/>
  <c r="AC596" i="51"/>
  <c r="C16" i="15" s="1"/>
  <c r="AC172" i="51"/>
  <c r="AC171" i="51" s="1"/>
  <c r="C44" i="15" s="1"/>
  <c r="AC80" i="51"/>
  <c r="AC694" i="51"/>
  <c r="C28" i="15" s="1"/>
  <c r="AC829" i="51"/>
  <c r="AC828" i="51" s="1"/>
  <c r="AA184" i="51"/>
  <c r="C11" i="15" l="1"/>
  <c r="C12" i="15"/>
  <c r="T735" i="51"/>
  <c r="U735" i="51" s="1"/>
  <c r="AC823" i="51"/>
  <c r="C54" i="15"/>
  <c r="AC47" i="51"/>
  <c r="C49" i="15" s="1"/>
  <c r="AC765" i="51"/>
  <c r="C37" i="15"/>
  <c r="AC15" i="51"/>
  <c r="C45" i="15"/>
  <c r="AA173" i="51"/>
  <c r="AA779" i="51"/>
  <c r="Z856" i="51"/>
  <c r="AB856" i="51" s="1"/>
  <c r="AD856" i="51" s="1"/>
  <c r="Z855" i="51"/>
  <c r="AB855" i="51" s="1"/>
  <c r="AD855" i="51" s="1"/>
  <c r="AD854" i="51" s="1"/>
  <c r="AD853" i="51" s="1"/>
  <c r="AD852" i="51" s="1"/>
  <c r="AA854" i="51"/>
  <c r="AA853" i="51" s="1"/>
  <c r="AA852" i="51" s="1"/>
  <c r="Y854" i="51"/>
  <c r="Y853" i="51" s="1"/>
  <c r="Y852" i="51" s="1"/>
  <c r="X854" i="51"/>
  <c r="X853" i="51" s="1"/>
  <c r="X852" i="51" s="1"/>
  <c r="W854" i="51"/>
  <c r="W853" i="51" s="1"/>
  <c r="W852" i="51" s="1"/>
  <c r="V854" i="51"/>
  <c r="V853" i="51" s="1"/>
  <c r="V852" i="51" s="1"/>
  <c r="U854" i="51"/>
  <c r="U853" i="51" s="1"/>
  <c r="U852" i="51" s="1"/>
  <c r="T854" i="51"/>
  <c r="T853" i="51" s="1"/>
  <c r="T852" i="51" s="1"/>
  <c r="S853" i="51"/>
  <c r="R853" i="51"/>
  <c r="R852" i="51" s="1"/>
  <c r="Q853" i="51"/>
  <c r="Q852" i="51" s="1"/>
  <c r="P853" i="51"/>
  <c r="P852" i="51" s="1"/>
  <c r="O853" i="51"/>
  <c r="O852" i="51" s="1"/>
  <c r="N853" i="51"/>
  <c r="N852" i="51" s="1"/>
  <c r="M853" i="51"/>
  <c r="L853" i="51"/>
  <c r="L852" i="51" s="1"/>
  <c r="K853" i="51"/>
  <c r="K852" i="51" s="1"/>
  <c r="J853" i="51"/>
  <c r="J852" i="51" s="1"/>
  <c r="I853" i="51"/>
  <c r="I852" i="51" s="1"/>
  <c r="G853" i="51"/>
  <c r="S852" i="51"/>
  <c r="M852" i="51"/>
  <c r="G858" i="51"/>
  <c r="H858" i="51"/>
  <c r="H857" i="51" s="1"/>
  <c r="I858" i="51"/>
  <c r="I857" i="51" s="1"/>
  <c r="K858" i="51"/>
  <c r="K857" i="51" s="1"/>
  <c r="L858" i="51"/>
  <c r="L857" i="51" s="1"/>
  <c r="M858" i="51"/>
  <c r="M857" i="51" s="1"/>
  <c r="N858" i="51"/>
  <c r="N857" i="51" s="1"/>
  <c r="P858" i="51"/>
  <c r="P857" i="51" s="1"/>
  <c r="Q858" i="51"/>
  <c r="Q857" i="51" s="1"/>
  <c r="U858" i="51"/>
  <c r="U857" i="51" s="1"/>
  <c r="V858" i="51"/>
  <c r="V857" i="51" s="1"/>
  <c r="W858" i="51"/>
  <c r="W857" i="51" s="1"/>
  <c r="X858" i="51"/>
  <c r="X857" i="51" s="1"/>
  <c r="Y858" i="51"/>
  <c r="Y857" i="51" s="1"/>
  <c r="AA858" i="51"/>
  <c r="AA857" i="51" s="1"/>
  <c r="I861" i="51"/>
  <c r="I862" i="51"/>
  <c r="J862" i="51" s="1"/>
  <c r="I863" i="51"/>
  <c r="J863" i="51" s="1"/>
  <c r="L863" i="51" s="1"/>
  <c r="I864" i="51"/>
  <c r="I865" i="51"/>
  <c r="I866" i="51"/>
  <c r="J866" i="51" s="1"/>
  <c r="I867" i="51"/>
  <c r="J867" i="51" s="1"/>
  <c r="I868" i="51"/>
  <c r="J868" i="51" s="1"/>
  <c r="I869" i="51"/>
  <c r="I870" i="51"/>
  <c r="J870" i="51" s="1"/>
  <c r="I871" i="51"/>
  <c r="J871" i="51" s="1"/>
  <c r="L871" i="51" s="1"/>
  <c r="I872" i="51"/>
  <c r="I873" i="51"/>
  <c r="I874" i="51"/>
  <c r="J874" i="51" s="1"/>
  <c r="I875" i="51"/>
  <c r="K875" i="51" s="1"/>
  <c r="I876" i="51"/>
  <c r="K876" i="51" s="1"/>
  <c r="I877" i="51"/>
  <c r="K877" i="51" s="1"/>
  <c r="I878" i="51"/>
  <c r="K878" i="51" s="1"/>
  <c r="I879" i="51"/>
  <c r="K879" i="51" s="1"/>
  <c r="I880" i="51"/>
  <c r="J880" i="51" s="1"/>
  <c r="I881" i="51"/>
  <c r="I882" i="51"/>
  <c r="I883" i="51"/>
  <c r="I884" i="51"/>
  <c r="K884" i="51" s="1"/>
  <c r="I885" i="51"/>
  <c r="J885" i="51" s="1"/>
  <c r="I886" i="51"/>
  <c r="J886" i="51" s="1"/>
  <c r="I887" i="51"/>
  <c r="J887" i="51" s="1"/>
  <c r="I888" i="51"/>
  <c r="K888" i="51" s="1"/>
  <c r="I889" i="51"/>
  <c r="I890" i="51"/>
  <c r="J890" i="51" s="1"/>
  <c r="I891" i="51"/>
  <c r="I892" i="51"/>
  <c r="K892" i="51" s="1"/>
  <c r="I893" i="51"/>
  <c r="J893" i="51" s="1"/>
  <c r="I894" i="51"/>
  <c r="K894" i="51" s="1"/>
  <c r="I895" i="51"/>
  <c r="J895" i="51" s="1"/>
  <c r="I896" i="51"/>
  <c r="K896" i="51" s="1"/>
  <c r="I897" i="51"/>
  <c r="I898" i="51"/>
  <c r="J898" i="51" s="1"/>
  <c r="I899" i="51"/>
  <c r="I900" i="51"/>
  <c r="K900" i="51" s="1"/>
  <c r="I901" i="51"/>
  <c r="J901" i="51" s="1"/>
  <c r="I902" i="51"/>
  <c r="K902" i="51" s="1"/>
  <c r="I903" i="51"/>
  <c r="J903" i="51" s="1"/>
  <c r="I904" i="51"/>
  <c r="K904" i="51" s="1"/>
  <c r="I905" i="51"/>
  <c r="I906" i="51"/>
  <c r="I907" i="51"/>
  <c r="I908" i="51"/>
  <c r="K908" i="51" s="1"/>
  <c r="I909" i="51"/>
  <c r="I910" i="51"/>
  <c r="J910" i="51" s="1"/>
  <c r="I911" i="51"/>
  <c r="J911" i="51" s="1"/>
  <c r="I912" i="51"/>
  <c r="J912" i="51" s="1"/>
  <c r="I913" i="51"/>
  <c r="J913" i="51" s="1"/>
  <c r="I914" i="51"/>
  <c r="I915" i="51"/>
  <c r="J915" i="51" s="1"/>
  <c r="I916" i="51"/>
  <c r="J916" i="51" s="1"/>
  <c r="I917" i="51"/>
  <c r="J917" i="51" s="1"/>
  <c r="I918" i="51"/>
  <c r="J918" i="51" s="1"/>
  <c r="I919" i="51"/>
  <c r="J919" i="51" s="1"/>
  <c r="I920" i="51"/>
  <c r="J920" i="51" s="1"/>
  <c r="I921" i="51"/>
  <c r="J921" i="51" s="1"/>
  <c r="I922" i="51"/>
  <c r="I923" i="51"/>
  <c r="J923" i="51" s="1"/>
  <c r="I924" i="51"/>
  <c r="K924" i="51" s="1"/>
  <c r="I925" i="51"/>
  <c r="J925" i="51" s="1"/>
  <c r="L925" i="51" s="1"/>
  <c r="I926" i="51"/>
  <c r="I927" i="51"/>
  <c r="K927" i="51" s="1"/>
  <c r="I928" i="51"/>
  <c r="K928" i="51" s="1"/>
  <c r="I929" i="51"/>
  <c r="I930" i="51"/>
  <c r="I931" i="51"/>
  <c r="K931" i="51" s="1"/>
  <c r="I932" i="51"/>
  <c r="K932" i="51" s="1"/>
  <c r="I933" i="51"/>
  <c r="K933" i="51" s="1"/>
  <c r="I934" i="51"/>
  <c r="K934" i="51" s="1"/>
  <c r="I935" i="51"/>
  <c r="K935" i="51" s="1"/>
  <c r="I936" i="51"/>
  <c r="K936" i="51" s="1"/>
  <c r="I937" i="51"/>
  <c r="K937" i="51" s="1"/>
  <c r="I938" i="51"/>
  <c r="K938" i="51" s="1"/>
  <c r="I939" i="51"/>
  <c r="K939" i="51" s="1"/>
  <c r="I940" i="51"/>
  <c r="K940" i="51" s="1"/>
  <c r="I941" i="51"/>
  <c r="K941" i="51" s="1"/>
  <c r="I942" i="51"/>
  <c r="J942" i="51" s="1"/>
  <c r="I943" i="51"/>
  <c r="I944" i="51"/>
  <c r="J944" i="51" s="1"/>
  <c r="I945" i="51"/>
  <c r="J945" i="51" s="1"/>
  <c r="I946" i="51"/>
  <c r="I947" i="51"/>
  <c r="J947" i="51" s="1"/>
  <c r="I948" i="51"/>
  <c r="I949" i="51"/>
  <c r="J949" i="51" s="1"/>
  <c r="I950" i="51"/>
  <c r="J950" i="51" s="1"/>
  <c r="I951" i="51"/>
  <c r="I952" i="51"/>
  <c r="J952" i="51" s="1"/>
  <c r="I953" i="51"/>
  <c r="J953" i="51" s="1"/>
  <c r="I954" i="51"/>
  <c r="I955" i="51"/>
  <c r="J955" i="51" s="1"/>
  <c r="I956" i="51"/>
  <c r="I957" i="51"/>
  <c r="J957" i="51" s="1"/>
  <c r="I958" i="51"/>
  <c r="J958" i="51" s="1"/>
  <c r="L958" i="51" s="1"/>
  <c r="I959" i="51"/>
  <c r="J959" i="51" s="1"/>
  <c r="I960" i="51"/>
  <c r="J960" i="51" s="1"/>
  <c r="I961" i="51"/>
  <c r="J961" i="51" s="1"/>
  <c r="L961" i="51" s="1"/>
  <c r="I962" i="51"/>
  <c r="I963" i="51"/>
  <c r="J963" i="51" s="1"/>
  <c r="I964" i="51"/>
  <c r="J964" i="51" s="1"/>
  <c r="I965" i="51"/>
  <c r="J965" i="51" s="1"/>
  <c r="L965" i="51" s="1"/>
  <c r="I966" i="51"/>
  <c r="J966" i="51" s="1"/>
  <c r="L966" i="51" s="1"/>
  <c r="I967" i="51"/>
  <c r="J967" i="51" s="1"/>
  <c r="I968" i="51"/>
  <c r="J968" i="51" s="1"/>
  <c r="I969" i="51"/>
  <c r="J969" i="51" s="1"/>
  <c r="L969" i="51" s="1"/>
  <c r="I970" i="51"/>
  <c r="I971" i="51"/>
  <c r="J971" i="51" s="1"/>
  <c r="I972" i="51"/>
  <c r="J972" i="51" s="1"/>
  <c r="I973" i="51"/>
  <c r="J973" i="51" s="1"/>
  <c r="L973" i="51" s="1"/>
  <c r="I974" i="51"/>
  <c r="J974" i="51" s="1"/>
  <c r="I975" i="51"/>
  <c r="J975" i="51" s="1"/>
  <c r="K975" i="51"/>
  <c r="I976" i="51"/>
  <c r="J976" i="51" s="1"/>
  <c r="I977" i="51"/>
  <c r="J977" i="51" s="1"/>
  <c r="I978" i="51"/>
  <c r="I979" i="51"/>
  <c r="J979" i="51" s="1"/>
  <c r="I980" i="51"/>
  <c r="J980" i="51" s="1"/>
  <c r="I981" i="51"/>
  <c r="J981" i="51" s="1"/>
  <c r="L981" i="51" s="1"/>
  <c r="I982" i="51"/>
  <c r="J982" i="51" s="1"/>
  <c r="I983" i="51"/>
  <c r="J983" i="51" s="1"/>
  <c r="I984" i="51"/>
  <c r="J984" i="51" s="1"/>
  <c r="I985" i="51"/>
  <c r="J985" i="51" s="1"/>
  <c r="I986" i="51"/>
  <c r="I987" i="51"/>
  <c r="J987" i="51" s="1"/>
  <c r="I988" i="51"/>
  <c r="J988" i="51" s="1"/>
  <c r="I989" i="51"/>
  <c r="J989" i="51" s="1"/>
  <c r="L989" i="51" s="1"/>
  <c r="I990" i="51"/>
  <c r="J990" i="51" s="1"/>
  <c r="I991" i="51"/>
  <c r="J991" i="51" s="1"/>
  <c r="I992" i="51"/>
  <c r="J992" i="51" s="1"/>
  <c r="I993" i="51"/>
  <c r="K993" i="51" s="1"/>
  <c r="I994" i="51"/>
  <c r="I995" i="51"/>
  <c r="J995" i="51" s="1"/>
  <c r="I996" i="51"/>
  <c r="J996" i="51" s="1"/>
  <c r="I997" i="51"/>
  <c r="J997" i="51" s="1"/>
  <c r="I998" i="51"/>
  <c r="I999" i="51"/>
  <c r="J999" i="51" s="1"/>
  <c r="I1000" i="51"/>
  <c r="J1000" i="51" s="1"/>
  <c r="I1001" i="51"/>
  <c r="J1001" i="51" s="1"/>
  <c r="I1002" i="51"/>
  <c r="I1003" i="51"/>
  <c r="J1003" i="51" s="1"/>
  <c r="I1004" i="51"/>
  <c r="J1004" i="51" s="1"/>
  <c r="I1005" i="51"/>
  <c r="K1005" i="51" s="1"/>
  <c r="I1006" i="51"/>
  <c r="I1007" i="51"/>
  <c r="J1007" i="51" s="1"/>
  <c r="I1008" i="51"/>
  <c r="J1008" i="51" s="1"/>
  <c r="I1009" i="51"/>
  <c r="K1009" i="51" s="1"/>
  <c r="I1010" i="51"/>
  <c r="I1011" i="51"/>
  <c r="J1011" i="51" s="1"/>
  <c r="I1012" i="51"/>
  <c r="K1012" i="51" s="1"/>
  <c r="I1013" i="51"/>
  <c r="I1014" i="51"/>
  <c r="J1014" i="51" s="1"/>
  <c r="I1015" i="51"/>
  <c r="J1015" i="51" s="1"/>
  <c r="I1016" i="51"/>
  <c r="J1016" i="51" s="1"/>
  <c r="AB851" i="51"/>
  <c r="AD851" i="51" s="1"/>
  <c r="AB850" i="51"/>
  <c r="AD850" i="51" s="1"/>
  <c r="AB849" i="51"/>
  <c r="AD849" i="51" s="1"/>
  <c r="AA848" i="51"/>
  <c r="Z848" i="51"/>
  <c r="Y848" i="51"/>
  <c r="Z844" i="51"/>
  <c r="AA844" i="51"/>
  <c r="Y844" i="51"/>
  <c r="AB846" i="51"/>
  <c r="AD846" i="51" s="1"/>
  <c r="AB847" i="51"/>
  <c r="AD847" i="51" s="1"/>
  <c r="AB845" i="51"/>
  <c r="AD845" i="51" s="1"/>
  <c r="AA840" i="51"/>
  <c r="Y840" i="51"/>
  <c r="AB843" i="51"/>
  <c r="AD843" i="51" s="1"/>
  <c r="AB841" i="51"/>
  <c r="AD841" i="51" s="1"/>
  <c r="AA825" i="51"/>
  <c r="Y825" i="51"/>
  <c r="X826" i="51"/>
  <c r="AB826" i="51" s="1"/>
  <c r="AD826" i="51" s="1"/>
  <c r="R826" i="51"/>
  <c r="O826" i="51"/>
  <c r="J826" i="51"/>
  <c r="AB817" i="51"/>
  <c r="AD817" i="51" s="1"/>
  <c r="AA767" i="51"/>
  <c r="AA766" i="51" s="1"/>
  <c r="Y767" i="51"/>
  <c r="Y766" i="51" s="1"/>
  <c r="X771" i="51"/>
  <c r="Z771" i="51" s="1"/>
  <c r="AB771" i="51" s="1"/>
  <c r="AD771" i="51" s="1"/>
  <c r="R771" i="51"/>
  <c r="T771" i="51" s="1"/>
  <c r="O771" i="51"/>
  <c r="X769" i="51"/>
  <c r="AB769" i="51" s="1"/>
  <c r="AD769" i="51" s="1"/>
  <c r="AA730" i="51"/>
  <c r="Y730" i="51"/>
  <c r="AB731" i="51"/>
  <c r="AD731" i="51" s="1"/>
  <c r="AA717" i="51"/>
  <c r="Y717" i="51"/>
  <c r="AB721" i="51"/>
  <c r="AD721" i="51" s="1"/>
  <c r="R721" i="51"/>
  <c r="T721" i="51" s="1"/>
  <c r="O721" i="51"/>
  <c r="J721" i="51"/>
  <c r="AB720" i="51"/>
  <c r="AD720" i="51" s="1"/>
  <c r="R720" i="51"/>
  <c r="T720" i="51" s="1"/>
  <c r="O720" i="51"/>
  <c r="J720" i="51"/>
  <c r="AB722" i="51"/>
  <c r="AD722" i="51" s="1"/>
  <c r="R722" i="51"/>
  <c r="T722" i="51" s="1"/>
  <c r="O722" i="51"/>
  <c r="J722" i="51"/>
  <c r="AB692" i="51"/>
  <c r="Z691" i="51"/>
  <c r="Z690" i="51" s="1"/>
  <c r="AA691" i="51"/>
  <c r="AA690" i="51" s="1"/>
  <c r="Y691" i="51"/>
  <c r="Y690" i="51" s="1"/>
  <c r="AB689" i="51"/>
  <c r="AD689" i="51" s="1"/>
  <c r="AA681" i="51"/>
  <c r="AB627" i="51"/>
  <c r="AD627" i="51" s="1"/>
  <c r="AA568" i="51"/>
  <c r="Y568" i="51"/>
  <c r="AB577" i="51"/>
  <c r="AD577" i="51" s="1"/>
  <c r="R577" i="51"/>
  <c r="T577" i="51" s="1"/>
  <c r="O577" i="51"/>
  <c r="J577" i="51"/>
  <c r="Z466" i="51"/>
  <c r="AB466" i="51" s="1"/>
  <c r="AD466" i="51" s="1"/>
  <c r="W466" i="51"/>
  <c r="P466" i="51"/>
  <c r="O466" i="51"/>
  <c r="I466" i="51"/>
  <c r="J466" i="51" s="1"/>
  <c r="AA442" i="51"/>
  <c r="AA441" i="51" s="1"/>
  <c r="AA440" i="51" s="1"/>
  <c r="Y442" i="51"/>
  <c r="Y441" i="51" s="1"/>
  <c r="Y440" i="51" s="1"/>
  <c r="Z444" i="51"/>
  <c r="AB444" i="51" s="1"/>
  <c r="AD444" i="51" s="1"/>
  <c r="Z443" i="51"/>
  <c r="AB443" i="51" s="1"/>
  <c r="AD443" i="51" s="1"/>
  <c r="AA437" i="51"/>
  <c r="Y437" i="51"/>
  <c r="Z439" i="51"/>
  <c r="AB439" i="51" s="1"/>
  <c r="AD439" i="51" s="1"/>
  <c r="Z438" i="51"/>
  <c r="AB438" i="51" s="1"/>
  <c r="AD438" i="51" s="1"/>
  <c r="Y431" i="51"/>
  <c r="AA412" i="51"/>
  <c r="Y412" i="51"/>
  <c r="AB419" i="51"/>
  <c r="AD419" i="51" s="1"/>
  <c r="T419" i="51"/>
  <c r="O419" i="51"/>
  <c r="J419" i="51"/>
  <c r="K971" i="51" l="1"/>
  <c r="K964" i="51"/>
  <c r="K989" i="51"/>
  <c r="AD442" i="51"/>
  <c r="AD441" i="51" s="1"/>
  <c r="AD440" i="51" s="1"/>
  <c r="AD437" i="51"/>
  <c r="J931" i="51"/>
  <c r="M931" i="51" s="1"/>
  <c r="J928" i="51"/>
  <c r="M928" i="51" s="1"/>
  <c r="J1005" i="51"/>
  <c r="L1005" i="51" s="1"/>
  <c r="N1005" i="51" s="1"/>
  <c r="K991" i="51"/>
  <c r="M991" i="51" s="1"/>
  <c r="AD848" i="51"/>
  <c r="K915" i="51"/>
  <c r="M915" i="51" s="1"/>
  <c r="J908" i="51"/>
  <c r="M908" i="51" s="1"/>
  <c r="K1004" i="51"/>
  <c r="M1004" i="51" s="1"/>
  <c r="K987" i="51"/>
  <c r="M987" i="51" s="1"/>
  <c r="K973" i="51"/>
  <c r="N973" i="51" s="1"/>
  <c r="K960" i="51"/>
  <c r="M960" i="51" s="1"/>
  <c r="L868" i="51"/>
  <c r="K862" i="51"/>
  <c r="M862" i="51" s="1"/>
  <c r="Q466" i="51"/>
  <c r="S466" i="51" s="1"/>
  <c r="AB691" i="51"/>
  <c r="AB690" i="51" s="1"/>
  <c r="AD692" i="51"/>
  <c r="AD691" i="51" s="1"/>
  <c r="AD690" i="51" s="1"/>
  <c r="D25" i="15" s="1"/>
  <c r="AD844" i="51"/>
  <c r="K1016" i="51"/>
  <c r="K996" i="51"/>
  <c r="M996" i="51" s="1"/>
  <c r="J993" i="51"/>
  <c r="L993" i="51" s="1"/>
  <c r="N993" i="51" s="1"/>
  <c r="K977" i="51"/>
  <c r="M977" i="51" s="1"/>
  <c r="L944" i="51"/>
  <c r="K923" i="51"/>
  <c r="M923" i="51" s="1"/>
  <c r="K1008" i="51"/>
  <c r="M1008" i="51" s="1"/>
  <c r="K976" i="51"/>
  <c r="M976" i="51" s="1"/>
  <c r="L974" i="51"/>
  <c r="K972" i="51"/>
  <c r="M972" i="51" s="1"/>
  <c r="K919" i="51"/>
  <c r="M919" i="51" s="1"/>
  <c r="K916" i="51"/>
  <c r="M916" i="51" s="1"/>
  <c r="K992" i="51"/>
  <c r="M992" i="51" s="1"/>
  <c r="L990" i="51"/>
  <c r="K988" i="51"/>
  <c r="M988" i="51" s="1"/>
  <c r="K957" i="51"/>
  <c r="M957" i="51" s="1"/>
  <c r="J932" i="51"/>
  <c r="L932" i="51" s="1"/>
  <c r="N932" i="51" s="1"/>
  <c r="J927" i="51"/>
  <c r="M927" i="51" s="1"/>
  <c r="K921" i="51"/>
  <c r="J884" i="51"/>
  <c r="L884" i="51" s="1"/>
  <c r="J877" i="51"/>
  <c r="M877" i="51" s="1"/>
  <c r="L867" i="51"/>
  <c r="K917" i="51"/>
  <c r="M917" i="51" s="1"/>
  <c r="J879" i="51"/>
  <c r="M879" i="51" s="1"/>
  <c r="K871" i="51"/>
  <c r="N871" i="51" s="1"/>
  <c r="K867" i="51"/>
  <c r="M867" i="51" s="1"/>
  <c r="K1000" i="51"/>
  <c r="M1000" i="51" s="1"/>
  <c r="K985" i="51"/>
  <c r="M985" i="51" s="1"/>
  <c r="K983" i="51"/>
  <c r="M983" i="51" s="1"/>
  <c r="K981" i="51"/>
  <c r="N981" i="51" s="1"/>
  <c r="K979" i="51"/>
  <c r="M979" i="51" s="1"/>
  <c r="K968" i="51"/>
  <c r="M968" i="51" s="1"/>
  <c r="L952" i="51"/>
  <c r="K949" i="51"/>
  <c r="M949" i="51" s="1"/>
  <c r="K925" i="51"/>
  <c r="N925" i="51" s="1"/>
  <c r="K912" i="51"/>
  <c r="M912" i="51" s="1"/>
  <c r="L910" i="51"/>
  <c r="J904" i="51"/>
  <c r="L904" i="51" s="1"/>
  <c r="J902" i="51"/>
  <c r="M902" i="51" s="1"/>
  <c r="J900" i="51"/>
  <c r="L900" i="51" s="1"/>
  <c r="K895" i="51"/>
  <c r="M895" i="51" s="1"/>
  <c r="K893" i="51"/>
  <c r="M893" i="51" s="1"/>
  <c r="J888" i="51"/>
  <c r="M888" i="51" s="1"/>
  <c r="K886" i="51"/>
  <c r="M886" i="51" s="1"/>
  <c r="K1011" i="51"/>
  <c r="M1011" i="51" s="1"/>
  <c r="J1009" i="51"/>
  <c r="M1009" i="51" s="1"/>
  <c r="K1007" i="51"/>
  <c r="K1003" i="51"/>
  <c r="M1003" i="51" s="1"/>
  <c r="K1001" i="51"/>
  <c r="K997" i="51"/>
  <c r="M997" i="51" s="1"/>
  <c r="K961" i="51"/>
  <c r="K959" i="51"/>
  <c r="M959" i="51" s="1"/>
  <c r="K945" i="51"/>
  <c r="M945" i="51" s="1"/>
  <c r="K920" i="51"/>
  <c r="M920" i="51" s="1"/>
  <c r="L918" i="51"/>
  <c r="J875" i="51"/>
  <c r="M875" i="51" s="1"/>
  <c r="K870" i="51"/>
  <c r="M870" i="51" s="1"/>
  <c r="K866" i="51"/>
  <c r="M866" i="51" s="1"/>
  <c r="K863" i="51"/>
  <c r="M863" i="51" s="1"/>
  <c r="O863" i="51" s="1"/>
  <c r="K1015" i="51"/>
  <c r="M1015" i="51" s="1"/>
  <c r="K984" i="51"/>
  <c r="M984" i="51" s="1"/>
  <c r="L982" i="51"/>
  <c r="K980" i="51"/>
  <c r="K969" i="51"/>
  <c r="N969" i="51" s="1"/>
  <c r="K967" i="51"/>
  <c r="M967" i="51" s="1"/>
  <c r="K965" i="51"/>
  <c r="N965" i="51" s="1"/>
  <c r="K963" i="51"/>
  <c r="K953" i="51"/>
  <c r="M953" i="51" s="1"/>
  <c r="K913" i="51"/>
  <c r="M913" i="51" s="1"/>
  <c r="K911" i="51"/>
  <c r="M911" i="51" s="1"/>
  <c r="K903" i="51"/>
  <c r="M903" i="51" s="1"/>
  <c r="K901" i="51"/>
  <c r="M901" i="51" s="1"/>
  <c r="J896" i="51"/>
  <c r="M896" i="51" s="1"/>
  <c r="J894" i="51"/>
  <c r="M894" i="51" s="1"/>
  <c r="J892" i="51"/>
  <c r="M892" i="51" s="1"/>
  <c r="K887" i="51"/>
  <c r="M887" i="51" s="1"/>
  <c r="K885" i="51"/>
  <c r="M885" i="51" s="1"/>
  <c r="AB854" i="51"/>
  <c r="AB853" i="51" s="1"/>
  <c r="AB852" i="51" s="1"/>
  <c r="J978" i="51"/>
  <c r="L978" i="51" s="1"/>
  <c r="K978" i="51"/>
  <c r="J951" i="51"/>
  <c r="K951" i="51"/>
  <c r="J922" i="51"/>
  <c r="K922" i="51"/>
  <c r="J897" i="51"/>
  <c r="L897" i="51" s="1"/>
  <c r="K897" i="51"/>
  <c r="J891" i="51"/>
  <c r="K891" i="51"/>
  <c r="J881" i="51"/>
  <c r="L881" i="51" s="1"/>
  <c r="K881" i="51"/>
  <c r="L1014" i="51"/>
  <c r="J986" i="51"/>
  <c r="L986" i="51" s="1"/>
  <c r="K986" i="51"/>
  <c r="J956" i="51"/>
  <c r="L956" i="51" s="1"/>
  <c r="K956" i="51"/>
  <c r="J905" i="51"/>
  <c r="L905" i="51" s="1"/>
  <c r="K905" i="51"/>
  <c r="J899" i="51"/>
  <c r="L899" i="51" s="1"/>
  <c r="K899" i="51"/>
  <c r="J872" i="51"/>
  <c r="L872" i="51" s="1"/>
  <c r="K872" i="51"/>
  <c r="J864" i="51"/>
  <c r="K864" i="51"/>
  <c r="L1015" i="51"/>
  <c r="N1015" i="51" s="1"/>
  <c r="K1013" i="51"/>
  <c r="J1010" i="51"/>
  <c r="L1010" i="51" s="1"/>
  <c r="K1010" i="51"/>
  <c r="J1006" i="51"/>
  <c r="K1006" i="51"/>
  <c r="J1002" i="51"/>
  <c r="L1002" i="51" s="1"/>
  <c r="K1002" i="51"/>
  <c r="J998" i="51"/>
  <c r="L998" i="51" s="1"/>
  <c r="K998" i="51"/>
  <c r="J994" i="51"/>
  <c r="L994" i="51" s="1"/>
  <c r="K994" i="51"/>
  <c r="J962" i="51"/>
  <c r="L962" i="51" s="1"/>
  <c r="K962" i="51"/>
  <c r="J946" i="51"/>
  <c r="L946" i="51" s="1"/>
  <c r="K946" i="51"/>
  <c r="J883" i="51"/>
  <c r="K883" i="51"/>
  <c r="J948" i="51"/>
  <c r="K948" i="51"/>
  <c r="K929" i="51"/>
  <c r="J929" i="51"/>
  <c r="L929" i="51" s="1"/>
  <c r="J909" i="51"/>
  <c r="L909" i="51" s="1"/>
  <c r="K909" i="51"/>
  <c r="AB848" i="51"/>
  <c r="L1016" i="51"/>
  <c r="K1014" i="51"/>
  <c r="M1014" i="51" s="1"/>
  <c r="J1013" i="51"/>
  <c r="L1013" i="51" s="1"/>
  <c r="J970" i="51"/>
  <c r="L970" i="51" s="1"/>
  <c r="K970" i="51"/>
  <c r="J954" i="51"/>
  <c r="L954" i="51" s="1"/>
  <c r="K954" i="51"/>
  <c r="J943" i="51"/>
  <c r="L943" i="51" s="1"/>
  <c r="K943" i="51"/>
  <c r="M932" i="51"/>
  <c r="J914" i="51"/>
  <c r="L914" i="51" s="1"/>
  <c r="K914" i="51"/>
  <c r="M900" i="51"/>
  <c r="J889" i="51"/>
  <c r="L889" i="51" s="1"/>
  <c r="K889" i="51"/>
  <c r="J882" i="51"/>
  <c r="K882" i="51"/>
  <c r="J1012" i="51"/>
  <c r="L1012" i="51" s="1"/>
  <c r="N1012" i="51" s="1"/>
  <c r="L1011" i="51"/>
  <c r="L1007" i="51"/>
  <c r="L1003" i="51"/>
  <c r="L999" i="51"/>
  <c r="L995" i="51"/>
  <c r="K990" i="51"/>
  <c r="M990" i="51" s="1"/>
  <c r="L985" i="51"/>
  <c r="K982" i="51"/>
  <c r="M982" i="51" s="1"/>
  <c r="L977" i="51"/>
  <c r="K974" i="51"/>
  <c r="M974" i="51" s="1"/>
  <c r="K966" i="51"/>
  <c r="M966" i="51" s="1"/>
  <c r="K958" i="51"/>
  <c r="N958" i="51" s="1"/>
  <c r="K955" i="51"/>
  <c r="M955" i="51" s="1"/>
  <c r="L953" i="51"/>
  <c r="K952" i="51"/>
  <c r="K950" i="51"/>
  <c r="M950" i="51" s="1"/>
  <c r="K947" i="51"/>
  <c r="M947" i="51" s="1"/>
  <c r="L945" i="51"/>
  <c r="K944" i="51"/>
  <c r="M944" i="51" s="1"/>
  <c r="K942" i="51"/>
  <c r="M942" i="51" s="1"/>
  <c r="J941" i="51"/>
  <c r="M941" i="51" s="1"/>
  <c r="J940" i="51"/>
  <c r="M940" i="51" s="1"/>
  <c r="J939" i="51"/>
  <c r="M939" i="51" s="1"/>
  <c r="J938" i="51"/>
  <c r="M938" i="51" s="1"/>
  <c r="J937" i="51"/>
  <c r="M937" i="51" s="1"/>
  <c r="J936" i="51"/>
  <c r="M936" i="51" s="1"/>
  <c r="J935" i="51"/>
  <c r="M935" i="51" s="1"/>
  <c r="J934" i="51"/>
  <c r="M934" i="51" s="1"/>
  <c r="J933" i="51"/>
  <c r="M933" i="51" s="1"/>
  <c r="L928" i="51"/>
  <c r="O928" i="51" s="1"/>
  <c r="L921" i="51"/>
  <c r="K918" i="51"/>
  <c r="N918" i="51" s="1"/>
  <c r="L913" i="51"/>
  <c r="N913" i="51" s="1"/>
  <c r="K910" i="51"/>
  <c r="M910" i="51" s="1"/>
  <c r="L898" i="51"/>
  <c r="L890" i="51"/>
  <c r="K868" i="51"/>
  <c r="M868" i="51" s="1"/>
  <c r="O868" i="51" s="1"/>
  <c r="L1008" i="51"/>
  <c r="L1004" i="51"/>
  <c r="L1000" i="51"/>
  <c r="L996" i="51"/>
  <c r="L903" i="51"/>
  <c r="L901" i="51"/>
  <c r="L895" i="51"/>
  <c r="L893" i="51"/>
  <c r="L886" i="51"/>
  <c r="L885" i="51"/>
  <c r="J878" i="51"/>
  <c r="M878" i="51" s="1"/>
  <c r="J876" i="51"/>
  <c r="M876" i="51" s="1"/>
  <c r="K874" i="51"/>
  <c r="M874" i="51" s="1"/>
  <c r="L1001" i="51"/>
  <c r="K999" i="51"/>
  <c r="M999" i="51" s="1"/>
  <c r="L997" i="51"/>
  <c r="K995" i="51"/>
  <c r="L957" i="51"/>
  <c r="N957" i="51" s="1"/>
  <c r="L949" i="51"/>
  <c r="L917" i="51"/>
  <c r="K898" i="51"/>
  <c r="K890" i="51"/>
  <c r="N890" i="51" s="1"/>
  <c r="M871" i="51"/>
  <c r="O871" i="51" s="1"/>
  <c r="Z854" i="51"/>
  <c r="Z853" i="51" s="1"/>
  <c r="Z852" i="51" s="1"/>
  <c r="L983" i="51"/>
  <c r="M975" i="51"/>
  <c r="L975" i="51"/>
  <c r="L959" i="51"/>
  <c r="M1007" i="51"/>
  <c r="M1016" i="51"/>
  <c r="L987" i="51"/>
  <c r="L979" i="51"/>
  <c r="N979" i="51" s="1"/>
  <c r="M971" i="51"/>
  <c r="L971" i="51"/>
  <c r="L963" i="51"/>
  <c r="L950" i="51"/>
  <c r="L942" i="51"/>
  <c r="K926" i="51"/>
  <c r="J926" i="51"/>
  <c r="L991" i="51"/>
  <c r="N991" i="51" s="1"/>
  <c r="L967" i="51"/>
  <c r="K930" i="51"/>
  <c r="J930" i="51"/>
  <c r="M980" i="51"/>
  <c r="M964" i="51"/>
  <c r="N961" i="51"/>
  <c r="N985" i="51"/>
  <c r="M989" i="51"/>
  <c r="M969" i="51"/>
  <c r="N966" i="51"/>
  <c r="M961" i="51"/>
  <c r="N989" i="51"/>
  <c r="L992" i="51"/>
  <c r="L988" i="51"/>
  <c r="N988" i="51" s="1"/>
  <c r="L984" i="51"/>
  <c r="L980" i="51"/>
  <c r="L976" i="51"/>
  <c r="L972" i="51"/>
  <c r="N971" i="51"/>
  <c r="L968" i="51"/>
  <c r="L964" i="51"/>
  <c r="O964" i="51" s="1"/>
  <c r="L960" i="51"/>
  <c r="L955" i="51"/>
  <c r="L947" i="51"/>
  <c r="J924" i="51"/>
  <c r="M924" i="51" s="1"/>
  <c r="L912" i="51"/>
  <c r="K907" i="51"/>
  <c r="J907" i="51"/>
  <c r="L923" i="51"/>
  <c r="L920" i="51"/>
  <c r="L916" i="51"/>
  <c r="L919" i="51"/>
  <c r="L915" i="51"/>
  <c r="L911" i="51"/>
  <c r="J869" i="51"/>
  <c r="L869" i="51" s="1"/>
  <c r="K869" i="51"/>
  <c r="J906" i="51"/>
  <c r="L906" i="51" s="1"/>
  <c r="K906" i="51"/>
  <c r="L887" i="51"/>
  <c r="M884" i="51"/>
  <c r="K880" i="51"/>
  <c r="M880" i="51" s="1"/>
  <c r="L880" i="51"/>
  <c r="J873" i="51"/>
  <c r="K873" i="51"/>
  <c r="L908" i="51"/>
  <c r="L896" i="51"/>
  <c r="J865" i="51"/>
  <c r="L865" i="51" s="1"/>
  <c r="K865" i="51"/>
  <c r="J861" i="51"/>
  <c r="I860" i="51"/>
  <c r="K861" i="51"/>
  <c r="L874" i="51"/>
  <c r="L870" i="51"/>
  <c r="L866" i="51"/>
  <c r="L862" i="51"/>
  <c r="AB844" i="51"/>
  <c r="AB442" i="51"/>
  <c r="AB441" i="51" s="1"/>
  <c r="Z442" i="51"/>
  <c r="Z441" i="51" s="1"/>
  <c r="Z440" i="51" s="1"/>
  <c r="Z437" i="51"/>
  <c r="AB437" i="51"/>
  <c r="AA314" i="51"/>
  <c r="Y314" i="51"/>
  <c r="Z315" i="51"/>
  <c r="AB315" i="51" s="1"/>
  <c r="AD315" i="51" s="1"/>
  <c r="R315" i="51"/>
  <c r="O315" i="51"/>
  <c r="J315" i="51"/>
  <c r="AB313" i="51"/>
  <c r="AD313" i="51" s="1"/>
  <c r="AB302" i="51"/>
  <c r="AD302" i="51" s="1"/>
  <c r="J302" i="51"/>
  <c r="M302" i="51" s="1"/>
  <c r="AD251" i="51"/>
  <c r="Z252" i="51"/>
  <c r="AB252" i="51" s="1"/>
  <c r="AD252" i="51" s="1"/>
  <c r="AB238" i="51"/>
  <c r="AD238" i="51" s="1"/>
  <c r="T238" i="51"/>
  <c r="Z237" i="51"/>
  <c r="AB237" i="51" s="1"/>
  <c r="AD237" i="51" s="1"/>
  <c r="Z236" i="51"/>
  <c r="AB236" i="51" s="1"/>
  <c r="AD236" i="51" s="1"/>
  <c r="AA235" i="51"/>
  <c r="Y235" i="51"/>
  <c r="X235" i="51"/>
  <c r="W235" i="51"/>
  <c r="V235" i="51"/>
  <c r="U235" i="51"/>
  <c r="T235" i="51"/>
  <c r="AB241" i="51"/>
  <c r="AD241" i="51" s="1"/>
  <c r="R241" i="51"/>
  <c r="O241" i="51"/>
  <c r="O239" i="51" s="1"/>
  <c r="J241" i="51"/>
  <c r="AB240" i="51"/>
  <c r="AD240" i="51" s="1"/>
  <c r="AD239" i="51" s="1"/>
  <c r="R240" i="51"/>
  <c r="T240" i="51" s="1"/>
  <c r="T239" i="51" s="1"/>
  <c r="O240" i="51"/>
  <c r="J240" i="51"/>
  <c r="AA239" i="51"/>
  <c r="Z239" i="51"/>
  <c r="Y239" i="51"/>
  <c r="X239" i="51"/>
  <c r="W239" i="51"/>
  <c r="V239" i="51"/>
  <c r="U239" i="51"/>
  <c r="S239" i="51"/>
  <c r="Q239" i="51"/>
  <c r="P239" i="51"/>
  <c r="N239" i="51"/>
  <c r="M239" i="51"/>
  <c r="L239" i="51"/>
  <c r="K239" i="51"/>
  <c r="I239" i="51"/>
  <c r="H239" i="51"/>
  <c r="Z224" i="51"/>
  <c r="AB224" i="51" s="1"/>
  <c r="AD224" i="51" s="1"/>
  <c r="Z223" i="51"/>
  <c r="AB223" i="51" s="1"/>
  <c r="AD223" i="51" s="1"/>
  <c r="AA222" i="51"/>
  <c r="Y222" i="51"/>
  <c r="X222" i="51"/>
  <c r="W222" i="51"/>
  <c r="V222" i="51"/>
  <c r="U222" i="51"/>
  <c r="T222" i="51"/>
  <c r="AB228" i="51"/>
  <c r="AD228" i="51" s="1"/>
  <c r="R228" i="51"/>
  <c r="O228" i="51"/>
  <c r="O226" i="51" s="1"/>
  <c r="J228" i="51"/>
  <c r="AB227" i="51"/>
  <c r="R227" i="51"/>
  <c r="T227" i="51" s="1"/>
  <c r="T226" i="51" s="1"/>
  <c r="O227" i="51"/>
  <c r="J227" i="51"/>
  <c r="AA226" i="51"/>
  <c r="Y226" i="51"/>
  <c r="X226" i="51"/>
  <c r="W226" i="51"/>
  <c r="V226" i="51"/>
  <c r="U226" i="51"/>
  <c r="S226" i="51"/>
  <c r="Q226" i="51"/>
  <c r="P226" i="51"/>
  <c r="N226" i="51"/>
  <c r="M226" i="51"/>
  <c r="L226" i="51"/>
  <c r="K226" i="51"/>
  <c r="I226" i="51"/>
  <c r="H226" i="51"/>
  <c r="Z211" i="51"/>
  <c r="AB211" i="51" s="1"/>
  <c r="AD211" i="51" s="1"/>
  <c r="Z212" i="51"/>
  <c r="AB212" i="51" s="1"/>
  <c r="AD212" i="51" s="1"/>
  <c r="Z214" i="51"/>
  <c r="AB214" i="51" s="1"/>
  <c r="AD214" i="51" s="1"/>
  <c r="Z213" i="51"/>
  <c r="AB213" i="51" s="1"/>
  <c r="AD213" i="51" s="1"/>
  <c r="AA202" i="51"/>
  <c r="Y202" i="51"/>
  <c r="Z203" i="51"/>
  <c r="AB203" i="51" s="1"/>
  <c r="T203" i="51"/>
  <c r="T202" i="51" s="1"/>
  <c r="X202" i="51"/>
  <c r="W202" i="51"/>
  <c r="V202" i="51"/>
  <c r="U202" i="51"/>
  <c r="S202" i="51"/>
  <c r="R202" i="51"/>
  <c r="Y184" i="51"/>
  <c r="Z190" i="51"/>
  <c r="AB190" i="51" s="1"/>
  <c r="AD190" i="51" s="1"/>
  <c r="Z189" i="51"/>
  <c r="AB189" i="51" s="1"/>
  <c r="AD189" i="51" s="1"/>
  <c r="Z188" i="51"/>
  <c r="AB188" i="51" s="1"/>
  <c r="AD188" i="51" s="1"/>
  <c r="Z187" i="51"/>
  <c r="AB187" i="51" s="1"/>
  <c r="AD187" i="51" s="1"/>
  <c r="Z194" i="51"/>
  <c r="AB194" i="51" s="1"/>
  <c r="AD194" i="51" s="1"/>
  <c r="Z193" i="51"/>
  <c r="AB193" i="51" s="1"/>
  <c r="AD193" i="51" s="1"/>
  <c r="AA192" i="51"/>
  <c r="Y192" i="51"/>
  <c r="Z37" i="51"/>
  <c r="AB37" i="51" s="1"/>
  <c r="AD37" i="51" s="1"/>
  <c r="Z36" i="51"/>
  <c r="AB36" i="51" s="1"/>
  <c r="AD36" i="51" s="1"/>
  <c r="AA35" i="51"/>
  <c r="AA32" i="51" s="1"/>
  <c r="Y35" i="51"/>
  <c r="X35" i="51"/>
  <c r="W35" i="51"/>
  <c r="V35" i="51"/>
  <c r="U35" i="51"/>
  <c r="T35" i="51"/>
  <c r="AA130" i="51"/>
  <c r="Y130" i="51"/>
  <c r="Z133" i="51"/>
  <c r="AB133" i="51" s="1"/>
  <c r="AD133" i="51" s="1"/>
  <c r="AA91" i="51"/>
  <c r="Y91" i="51"/>
  <c r="Z102" i="51"/>
  <c r="AB102" i="51" s="1"/>
  <c r="AD102" i="51" s="1"/>
  <c r="S102" i="51"/>
  <c r="O102" i="51"/>
  <c r="I102" i="51"/>
  <c r="J102" i="51" s="1"/>
  <c r="Z101" i="51"/>
  <c r="AB101" i="51" s="1"/>
  <c r="AD101" i="51" s="1"/>
  <c r="S101" i="51"/>
  <c r="O101" i="51"/>
  <c r="I101" i="51"/>
  <c r="J101" i="51" s="1"/>
  <c r="Z112" i="51"/>
  <c r="AB112" i="51" s="1"/>
  <c r="AD112" i="51" s="1"/>
  <c r="J112" i="51"/>
  <c r="M112" i="51" s="1"/>
  <c r="Z89" i="51"/>
  <c r="AB89" i="51" s="1"/>
  <c r="AD89" i="51" s="1"/>
  <c r="Z88" i="51"/>
  <c r="AB88" i="51" s="1"/>
  <c r="AD88" i="51" s="1"/>
  <c r="Z87" i="51"/>
  <c r="AB87" i="51" s="1"/>
  <c r="AD87" i="51" s="1"/>
  <c r="AD86" i="51" s="1"/>
  <c r="AA86" i="51"/>
  <c r="Y86" i="51"/>
  <c r="X86" i="51"/>
  <c r="Z85" i="51"/>
  <c r="AB85" i="51" s="1"/>
  <c r="AD85" i="51" s="1"/>
  <c r="Z84" i="51"/>
  <c r="AB84" i="51" s="1"/>
  <c r="AD84" i="51" s="1"/>
  <c r="AA83" i="51"/>
  <c r="Y83" i="51"/>
  <c r="Z78" i="51"/>
  <c r="AB78" i="51" s="1"/>
  <c r="AD78" i="51" s="1"/>
  <c r="Z77" i="51"/>
  <c r="AB77" i="51" s="1"/>
  <c r="AD77" i="51" s="1"/>
  <c r="AA76" i="51"/>
  <c r="Y76" i="51"/>
  <c r="X76" i="51"/>
  <c r="Z70" i="51"/>
  <c r="AB70" i="51" s="1"/>
  <c r="AD70" i="51" s="1"/>
  <c r="Z69" i="51"/>
  <c r="AB69" i="51" s="1"/>
  <c r="AD69" i="51" s="1"/>
  <c r="AA68" i="51"/>
  <c r="Y68" i="51"/>
  <c r="Z54" i="51"/>
  <c r="AB54" i="51" s="1"/>
  <c r="AD54" i="51" s="1"/>
  <c r="Z53" i="51"/>
  <c r="AB53" i="51" s="1"/>
  <c r="AD53" i="51" s="1"/>
  <c r="AA52" i="51"/>
  <c r="Y52" i="51"/>
  <c r="Z45" i="51"/>
  <c r="AB45" i="51" s="1"/>
  <c r="AD45" i="51" s="1"/>
  <c r="Z30" i="51"/>
  <c r="AB30" i="51" s="1"/>
  <c r="AD30" i="51" s="1"/>
  <c r="Z29" i="51"/>
  <c r="AA28" i="51"/>
  <c r="Y28" i="51"/>
  <c r="X28" i="51"/>
  <c r="W28" i="51"/>
  <c r="V28" i="51"/>
  <c r="U28" i="51"/>
  <c r="T28" i="51"/>
  <c r="Z27" i="51"/>
  <c r="AB27" i="51" s="1"/>
  <c r="AD27" i="51" s="1"/>
  <c r="Z26" i="51"/>
  <c r="AB26" i="51" s="1"/>
  <c r="AD26" i="51" s="1"/>
  <c r="AA25" i="51"/>
  <c r="Y25" i="51"/>
  <c r="X25" i="51"/>
  <c r="W25" i="51"/>
  <c r="V25" i="51"/>
  <c r="U25" i="51"/>
  <c r="T25" i="51"/>
  <c r="O908" i="51" l="1"/>
  <c r="N923" i="51"/>
  <c r="N996" i="51"/>
  <c r="M970" i="51"/>
  <c r="O970" i="51" s="1"/>
  <c r="L875" i="51"/>
  <c r="N875" i="51" s="1"/>
  <c r="N953" i="51"/>
  <c r="N959" i="51"/>
  <c r="N1003" i="51"/>
  <c r="P1003" i="51" s="1"/>
  <c r="L879" i="51"/>
  <c r="O879" i="51" s="1"/>
  <c r="L931" i="51"/>
  <c r="D38" i="15"/>
  <c r="N1001" i="51"/>
  <c r="N910" i="51"/>
  <c r="N944" i="51"/>
  <c r="O900" i="51"/>
  <c r="N977" i="51"/>
  <c r="P977" i="51" s="1"/>
  <c r="M1001" i="51"/>
  <c r="O1001" i="51" s="1"/>
  <c r="N983" i="51"/>
  <c r="N1011" i="51"/>
  <c r="P1011" i="51" s="1"/>
  <c r="N1016" i="51"/>
  <c r="P1016" i="51" s="1"/>
  <c r="N994" i="51"/>
  <c r="L877" i="51"/>
  <c r="N916" i="51"/>
  <c r="N950" i="51"/>
  <c r="P950" i="51" s="1"/>
  <c r="N967" i="51"/>
  <c r="P967" i="51" s="1"/>
  <c r="P961" i="51"/>
  <c r="M1005" i="51"/>
  <c r="O1005" i="51" s="1"/>
  <c r="Q1005" i="51" s="1"/>
  <c r="N885" i="51"/>
  <c r="P885" i="51" s="1"/>
  <c r="N1004" i="51"/>
  <c r="O944" i="51"/>
  <c r="N952" i="51"/>
  <c r="M922" i="51"/>
  <c r="N963" i="51"/>
  <c r="N921" i="51"/>
  <c r="M897" i="51"/>
  <c r="O897" i="51" s="1"/>
  <c r="N992" i="51"/>
  <c r="P992" i="51" s="1"/>
  <c r="O870" i="51"/>
  <c r="L878" i="51"/>
  <c r="N901" i="51"/>
  <c r="N945" i="51"/>
  <c r="P945" i="51" s="1"/>
  <c r="M954" i="51"/>
  <c r="O954" i="51" s="1"/>
  <c r="AD235" i="51"/>
  <c r="L888" i="51"/>
  <c r="O888" i="51" s="1"/>
  <c r="M921" i="51"/>
  <c r="O921" i="51" s="1"/>
  <c r="Q921" i="51" s="1"/>
  <c r="O980" i="51"/>
  <c r="N917" i="51"/>
  <c r="N1008" i="51"/>
  <c r="P1008" i="51" s="1"/>
  <c r="N899" i="51"/>
  <c r="O919" i="51"/>
  <c r="N863" i="51"/>
  <c r="Q863" i="51" s="1"/>
  <c r="M881" i="51"/>
  <c r="O881" i="51" s="1"/>
  <c r="L892" i="51"/>
  <c r="O892" i="51" s="1"/>
  <c r="O887" i="51"/>
  <c r="O915" i="51"/>
  <c r="M925" i="51"/>
  <c r="P925" i="51" s="1"/>
  <c r="P944" i="51"/>
  <c r="P1015" i="51"/>
  <c r="M963" i="51"/>
  <c r="O957" i="51"/>
  <c r="Q957" i="51" s="1"/>
  <c r="L922" i="51"/>
  <c r="N922" i="51" s="1"/>
  <c r="AD52" i="51"/>
  <c r="AD68" i="51"/>
  <c r="Q871" i="51"/>
  <c r="M905" i="51"/>
  <c r="O947" i="51"/>
  <c r="M978" i="51"/>
  <c r="M973" i="51"/>
  <c r="O973" i="51" s="1"/>
  <c r="Q973" i="51" s="1"/>
  <c r="L902" i="51"/>
  <c r="N902" i="51" s="1"/>
  <c r="N995" i="51"/>
  <c r="N1000" i="51"/>
  <c r="P1000" i="51" s="1"/>
  <c r="N1007" i="51"/>
  <c r="P1007" i="51" s="1"/>
  <c r="AD35" i="51"/>
  <c r="AD192" i="51"/>
  <c r="AB226" i="51"/>
  <c r="AD227" i="51"/>
  <c r="AD226" i="51" s="1"/>
  <c r="AD222" i="51"/>
  <c r="O878" i="51"/>
  <c r="P969" i="51"/>
  <c r="O932" i="51"/>
  <c r="Q932" i="51" s="1"/>
  <c r="M1006" i="51"/>
  <c r="N872" i="51"/>
  <c r="M951" i="51"/>
  <c r="R226" i="51"/>
  <c r="O1003" i="51"/>
  <c r="N954" i="51"/>
  <c r="P954" i="51" s="1"/>
  <c r="M904" i="51"/>
  <c r="O904" i="51" s="1"/>
  <c r="AD76" i="51"/>
  <c r="AD83" i="51"/>
  <c r="AB202" i="51"/>
  <c r="AD203" i="51"/>
  <c r="AD202" i="51" s="1"/>
  <c r="L876" i="51"/>
  <c r="O876" i="51" s="1"/>
  <c r="M965" i="51"/>
  <c r="O965" i="51" s="1"/>
  <c r="Q965" i="51" s="1"/>
  <c r="M993" i="51"/>
  <c r="P993" i="51" s="1"/>
  <c r="M889" i="51"/>
  <c r="N970" i="51"/>
  <c r="N1002" i="51"/>
  <c r="AD25" i="51"/>
  <c r="N904" i="51"/>
  <c r="O867" i="51"/>
  <c r="O949" i="51"/>
  <c r="O896" i="51"/>
  <c r="M958" i="51"/>
  <c r="O958" i="51" s="1"/>
  <c r="Q958" i="51" s="1"/>
  <c r="N928" i="51"/>
  <c r="Q928" i="51" s="1"/>
  <c r="M981" i="51"/>
  <c r="O981" i="51" s="1"/>
  <c r="Q981" i="51" s="1"/>
  <c r="N997" i="51"/>
  <c r="P997" i="51" s="1"/>
  <c r="L894" i="51"/>
  <c r="O894" i="51" s="1"/>
  <c r="N893" i="51"/>
  <c r="P893" i="51" s="1"/>
  <c r="M952" i="51"/>
  <c r="O952" i="51" s="1"/>
  <c r="Q952" i="51" s="1"/>
  <c r="M883" i="51"/>
  <c r="N1010" i="51"/>
  <c r="O874" i="51"/>
  <c r="L951" i="51"/>
  <c r="N951" i="51" s="1"/>
  <c r="O960" i="51"/>
  <c r="N972" i="51"/>
  <c r="P972" i="51" s="1"/>
  <c r="N982" i="51"/>
  <c r="P982" i="51" s="1"/>
  <c r="M995" i="51"/>
  <c r="M1012" i="51"/>
  <c r="P1012" i="51" s="1"/>
  <c r="N999" i="51"/>
  <c r="L1009" i="51"/>
  <c r="N1009" i="51" s="1"/>
  <c r="P1009" i="51" s="1"/>
  <c r="N990" i="51"/>
  <c r="P990" i="51" s="1"/>
  <c r="M946" i="51"/>
  <c r="O946" i="51" s="1"/>
  <c r="J226" i="51"/>
  <c r="O862" i="51"/>
  <c r="N868" i="51"/>
  <c r="P868" i="51" s="1"/>
  <c r="N867" i="51"/>
  <c r="Q867" i="51" s="1"/>
  <c r="O884" i="51"/>
  <c r="M914" i="51"/>
  <c r="O914" i="51" s="1"/>
  <c r="L927" i="51"/>
  <c r="O927" i="51" s="1"/>
  <c r="P999" i="51"/>
  <c r="O903" i="51"/>
  <c r="O920" i="51"/>
  <c r="O912" i="51"/>
  <c r="N942" i="51"/>
  <c r="P942" i="51" s="1"/>
  <c r="N955" i="51"/>
  <c r="P955" i="51" s="1"/>
  <c r="M882" i="51"/>
  <c r="N909" i="51"/>
  <c r="N929" i="51"/>
  <c r="M864" i="51"/>
  <c r="N978" i="51"/>
  <c r="P978" i="51" s="1"/>
  <c r="AB440" i="51"/>
  <c r="O895" i="51"/>
  <c r="L936" i="51"/>
  <c r="O936" i="51" s="1"/>
  <c r="O923" i="51"/>
  <c r="Q923" i="51" s="1"/>
  <c r="M907" i="51"/>
  <c r="O975" i="51"/>
  <c r="M948" i="51"/>
  <c r="L935" i="51"/>
  <c r="O935" i="51" s="1"/>
  <c r="M956" i="51"/>
  <c r="O956" i="51" s="1"/>
  <c r="N881" i="51"/>
  <c r="M891" i="51"/>
  <c r="N878" i="51"/>
  <c r="Q878" i="51" s="1"/>
  <c r="N986" i="51"/>
  <c r="N914" i="51"/>
  <c r="N962" i="51"/>
  <c r="N1013" i="51"/>
  <c r="O866" i="51"/>
  <c r="M861" i="51"/>
  <c r="N874" i="51"/>
  <c r="M865" i="51"/>
  <c r="O865" i="51" s="1"/>
  <c r="N880" i="51"/>
  <c r="P880" i="51" s="1"/>
  <c r="N888" i="51"/>
  <c r="Q888" i="51" s="1"/>
  <c r="N903" i="51"/>
  <c r="N915" i="51"/>
  <c r="O911" i="51"/>
  <c r="P917" i="51"/>
  <c r="O955" i="51"/>
  <c r="M962" i="51"/>
  <c r="O984" i="51"/>
  <c r="N974" i="51"/>
  <c r="P974" i="51" s="1"/>
  <c r="N960" i="51"/>
  <c r="M1013" i="51"/>
  <c r="O1013" i="51" s="1"/>
  <c r="M926" i="51"/>
  <c r="O987" i="51"/>
  <c r="N894" i="51"/>
  <c r="N886" i="51"/>
  <c r="O886" i="51"/>
  <c r="L882" i="51"/>
  <c r="M943" i="51"/>
  <c r="O943" i="51" s="1"/>
  <c r="M909" i="51"/>
  <c r="O909" i="51" s="1"/>
  <c r="L938" i="51"/>
  <c r="L937" i="51"/>
  <c r="M1010" i="51"/>
  <c r="O1010" i="51" s="1"/>
  <c r="Q1010" i="51" s="1"/>
  <c r="L934" i="51"/>
  <c r="M890" i="51"/>
  <c r="P890" i="51" s="1"/>
  <c r="O1014" i="51"/>
  <c r="L891" i="51"/>
  <c r="L883" i="51"/>
  <c r="M918" i="51"/>
  <c r="P918" i="51" s="1"/>
  <c r="P913" i="51"/>
  <c r="O968" i="51"/>
  <c r="M986" i="51"/>
  <c r="P986" i="51" s="1"/>
  <c r="N949" i="51"/>
  <c r="P949" i="51" s="1"/>
  <c r="P985" i="51"/>
  <c r="N998" i="51"/>
  <c r="N1014" i="51"/>
  <c r="P1014" i="51" s="1"/>
  <c r="P971" i="51"/>
  <c r="N898" i="51"/>
  <c r="O945" i="51"/>
  <c r="L948" i="51"/>
  <c r="M898" i="51"/>
  <c r="O898" i="51" s="1"/>
  <c r="L939" i="51"/>
  <c r="L864" i="51"/>
  <c r="L940" i="51"/>
  <c r="N897" i="51"/>
  <c r="P897" i="51" s="1"/>
  <c r="Q944" i="51"/>
  <c r="AA218" i="51"/>
  <c r="M873" i="51"/>
  <c r="N896" i="51"/>
  <c r="N906" i="51"/>
  <c r="N895" i="51"/>
  <c r="P895" i="51" s="1"/>
  <c r="M869" i="51"/>
  <c r="O869" i="51" s="1"/>
  <c r="N920" i="51"/>
  <c r="N956" i="51"/>
  <c r="M930" i="51"/>
  <c r="O963" i="51"/>
  <c r="O953" i="51"/>
  <c r="Q953" i="51" s="1"/>
  <c r="N889" i="51"/>
  <c r="M929" i="51"/>
  <c r="O929" i="51" s="1"/>
  <c r="L933" i="51"/>
  <c r="L941" i="51"/>
  <c r="M994" i="51"/>
  <c r="M998" i="51"/>
  <c r="O998" i="51" s="1"/>
  <c r="M1002" i="51"/>
  <c r="L1006" i="51"/>
  <c r="M872" i="51"/>
  <c r="M899" i="51"/>
  <c r="P899" i="51" s="1"/>
  <c r="N905" i="51"/>
  <c r="P953" i="51"/>
  <c r="L926" i="51"/>
  <c r="N943" i="51"/>
  <c r="O977" i="51"/>
  <c r="O1008" i="51"/>
  <c r="O1007" i="51"/>
  <c r="O877" i="51"/>
  <c r="N877" i="51"/>
  <c r="J860" i="51"/>
  <c r="I859" i="51"/>
  <c r="P958" i="51"/>
  <c r="O990" i="51"/>
  <c r="O985" i="51"/>
  <c r="Q985" i="51" s="1"/>
  <c r="P996" i="51"/>
  <c r="O996" i="51"/>
  <c r="Q996" i="51" s="1"/>
  <c r="P871" i="51"/>
  <c r="N870" i="51"/>
  <c r="N912" i="51"/>
  <c r="P910" i="51"/>
  <c r="O931" i="51"/>
  <c r="N931" i="51"/>
  <c r="O875" i="51"/>
  <c r="L861" i="51"/>
  <c r="N862" i="51"/>
  <c r="N865" i="51"/>
  <c r="P874" i="51"/>
  <c r="O885" i="51"/>
  <c r="O893" i="51"/>
  <c r="P901" i="51"/>
  <c r="O901" i="51"/>
  <c r="L873" i="51"/>
  <c r="O880" i="51"/>
  <c r="N884" i="51"/>
  <c r="N900" i="51"/>
  <c r="M906" i="51"/>
  <c r="O906" i="51" s="1"/>
  <c r="N911" i="51"/>
  <c r="N919" i="51"/>
  <c r="N869" i="51"/>
  <c r="O913" i="51"/>
  <c r="Q913" i="51" s="1"/>
  <c r="O925" i="51"/>
  <c r="Q925" i="51" s="1"/>
  <c r="O917" i="51"/>
  <c r="N946" i="51"/>
  <c r="P966" i="51"/>
  <c r="O966" i="51"/>
  <c r="Q966" i="51" s="1"/>
  <c r="O976" i="51"/>
  <c r="O982" i="51"/>
  <c r="N987" i="51"/>
  <c r="Q987" i="51" s="1"/>
  <c r="O992" i="51"/>
  <c r="P957" i="51"/>
  <c r="P973" i="51"/>
  <c r="P989" i="51"/>
  <c r="O910" i="51"/>
  <c r="P932" i="51"/>
  <c r="N976" i="51"/>
  <c r="P976" i="51" s="1"/>
  <c r="P1004" i="51"/>
  <c r="O1004" i="51"/>
  <c r="N964" i="51"/>
  <c r="Q964" i="51" s="1"/>
  <c r="N947" i="51"/>
  <c r="O991" i="51"/>
  <c r="Q991" i="51" s="1"/>
  <c r="O969" i="51"/>
  <c r="Q969" i="51" s="1"/>
  <c r="O979" i="51"/>
  <c r="Q979" i="51" s="1"/>
  <c r="O1000" i="51"/>
  <c r="O959" i="51"/>
  <c r="Q959" i="51" s="1"/>
  <c r="O983" i="51"/>
  <c r="Q983" i="51" s="1"/>
  <c r="O1011" i="51"/>
  <c r="Q1011" i="51" s="1"/>
  <c r="N866" i="51"/>
  <c r="O889" i="51"/>
  <c r="P916" i="51"/>
  <c r="O974" i="51"/>
  <c r="P988" i="51"/>
  <c r="P923" i="51"/>
  <c r="N975" i="51"/>
  <c r="Q975" i="51" s="1"/>
  <c r="N968" i="51"/>
  <c r="K860" i="51"/>
  <c r="P863" i="51"/>
  <c r="N908" i="51"/>
  <c r="O916" i="51"/>
  <c r="Q916" i="51" s="1"/>
  <c r="L907" i="51"/>
  <c r="O907" i="51" s="1"/>
  <c r="L924" i="51"/>
  <c r="O972" i="51"/>
  <c r="O978" i="51"/>
  <c r="O988" i="51"/>
  <c r="Q988" i="51" s="1"/>
  <c r="N887" i="51"/>
  <c r="P960" i="51"/>
  <c r="L930" i="51"/>
  <c r="N984" i="51"/>
  <c r="P1005" i="51"/>
  <c r="N980" i="51"/>
  <c r="O967" i="51"/>
  <c r="P991" i="51"/>
  <c r="O942" i="51"/>
  <c r="O950" i="51"/>
  <c r="O961" i="51"/>
  <c r="Q961" i="51" s="1"/>
  <c r="O971" i="51"/>
  <c r="Q971" i="51" s="1"/>
  <c r="P979" i="51"/>
  <c r="O1016" i="51"/>
  <c r="O989" i="51"/>
  <c r="Q989" i="51" s="1"/>
  <c r="P959" i="51"/>
  <c r="P983" i="51"/>
  <c r="O997" i="51"/>
  <c r="O999" i="51"/>
  <c r="O1015" i="51"/>
  <c r="Q1015" i="51" s="1"/>
  <c r="R239" i="51"/>
  <c r="AB239" i="51"/>
  <c r="L302" i="51"/>
  <c r="P302" i="51"/>
  <c r="R302" i="51" s="1"/>
  <c r="T302" i="51" s="1"/>
  <c r="O302" i="51"/>
  <c r="J239" i="51"/>
  <c r="Z202" i="51"/>
  <c r="AB235" i="51"/>
  <c r="Z235" i="51"/>
  <c r="AB222" i="51"/>
  <c r="Z222" i="51"/>
  <c r="Z226" i="51"/>
  <c r="AB83" i="51"/>
  <c r="AB192" i="51"/>
  <c r="Z192" i="51"/>
  <c r="AA80" i="51"/>
  <c r="AB35" i="51"/>
  <c r="Z35" i="51"/>
  <c r="O112" i="51"/>
  <c r="P112" i="51"/>
  <c r="R112" i="51" s="1"/>
  <c r="L112" i="51"/>
  <c r="AB86" i="51"/>
  <c r="Z86" i="51"/>
  <c r="Z83" i="51"/>
  <c r="AB76" i="51"/>
  <c r="Z76" i="51"/>
  <c r="AB68" i="51"/>
  <c r="Z68" i="51"/>
  <c r="AB52" i="51"/>
  <c r="Z52" i="51"/>
  <c r="Z28" i="51"/>
  <c r="AB29" i="51"/>
  <c r="AB25" i="51"/>
  <c r="Z25" i="51"/>
  <c r="P970" i="51" l="1"/>
  <c r="O986" i="51"/>
  <c r="Q920" i="51"/>
  <c r="P965" i="51"/>
  <c r="R965" i="51" s="1"/>
  <c r="P1002" i="51"/>
  <c r="Q954" i="51"/>
  <c r="P963" i="51"/>
  <c r="R1015" i="51"/>
  <c r="P987" i="51"/>
  <c r="R987" i="51" s="1"/>
  <c r="N879" i="51"/>
  <c r="P994" i="51"/>
  <c r="N935" i="51"/>
  <c r="Q868" i="51"/>
  <c r="Q1001" i="51"/>
  <c r="Q870" i="51"/>
  <c r="Q896" i="51"/>
  <c r="S896" i="51" s="1"/>
  <c r="Q967" i="51"/>
  <c r="Q1004" i="51"/>
  <c r="Q910" i="51"/>
  <c r="R910" i="51" s="1"/>
  <c r="S910" i="51" s="1"/>
  <c r="Q963" i="51"/>
  <c r="R963" i="51" s="1"/>
  <c r="S963" i="51" s="1"/>
  <c r="T963" i="51" s="1"/>
  <c r="Q950" i="51"/>
  <c r="Q978" i="51"/>
  <c r="R978" i="51" s="1"/>
  <c r="S978" i="51" s="1"/>
  <c r="P869" i="51"/>
  <c r="N876" i="51"/>
  <c r="Q876" i="51" s="1"/>
  <c r="O1012" i="51"/>
  <c r="Q1012" i="51" s="1"/>
  <c r="P946" i="51"/>
  <c r="P889" i="51"/>
  <c r="O902" i="51"/>
  <c r="N927" i="51"/>
  <c r="N936" i="51"/>
  <c r="R944" i="51"/>
  <c r="S944" i="51" s="1"/>
  <c r="Q960" i="51"/>
  <c r="R960" i="51" s="1"/>
  <c r="S960" i="51" s="1"/>
  <c r="T960" i="51" s="1"/>
  <c r="P921" i="51"/>
  <c r="Q912" i="51"/>
  <c r="Q977" i="51"/>
  <c r="R977" i="51" s="1"/>
  <c r="S977" i="51" s="1"/>
  <c r="T977" i="51" s="1"/>
  <c r="Q1003" i="51"/>
  <c r="R1003" i="51" s="1"/>
  <c r="S1003" i="51" s="1"/>
  <c r="P1001" i="51"/>
  <c r="Q881" i="51"/>
  <c r="Q955" i="51"/>
  <c r="R1011" i="51"/>
  <c r="S1011" i="51" s="1"/>
  <c r="O993" i="51"/>
  <c r="Q993" i="51" s="1"/>
  <c r="O918" i="51"/>
  <c r="Q918" i="51" s="1"/>
  <c r="R918" i="51" s="1"/>
  <c r="P888" i="51"/>
  <c r="R888" i="51" s="1"/>
  <c r="S888" i="51" s="1"/>
  <c r="P920" i="51"/>
  <c r="R920" i="51" s="1"/>
  <c r="Q929" i="51"/>
  <c r="Q1016" i="51"/>
  <c r="R1016" i="51" s="1"/>
  <c r="P878" i="51"/>
  <c r="R878" i="51" s="1"/>
  <c r="S878" i="51" s="1"/>
  <c r="Q1000" i="51"/>
  <c r="R1000" i="51" s="1"/>
  <c r="S1000" i="51" s="1"/>
  <c r="P928" i="51"/>
  <c r="Q885" i="51"/>
  <c r="Q970" i="51"/>
  <c r="R970" i="51" s="1"/>
  <c r="P872" i="51"/>
  <c r="Q915" i="51"/>
  <c r="R863" i="51"/>
  <c r="S863" i="51" s="1"/>
  <c r="Q942" i="51"/>
  <c r="R871" i="51"/>
  <c r="S871" i="51" s="1"/>
  <c r="Q1008" i="51"/>
  <c r="O930" i="51"/>
  <c r="Q974" i="51"/>
  <c r="R974" i="51" s="1"/>
  <c r="P1010" i="51"/>
  <c r="R1010" i="51" s="1"/>
  <c r="S1010" i="51" s="1"/>
  <c r="P981" i="51"/>
  <c r="Q992" i="51"/>
  <c r="R992" i="51" s="1"/>
  <c r="Q917" i="51"/>
  <c r="R917" i="51" s="1"/>
  <c r="Q901" i="51"/>
  <c r="R901" i="51" s="1"/>
  <c r="S901" i="51" s="1"/>
  <c r="O861" i="51"/>
  <c r="O926" i="51"/>
  <c r="Q945" i="51"/>
  <c r="P881" i="51"/>
  <c r="Q990" i="51"/>
  <c r="R990" i="51" s="1"/>
  <c r="P995" i="51"/>
  <c r="P905" i="51"/>
  <c r="P929" i="51"/>
  <c r="R929" i="51" s="1"/>
  <c r="S929" i="51" s="1"/>
  <c r="T929" i="51" s="1"/>
  <c r="P922" i="51"/>
  <c r="O905" i="51"/>
  <c r="Q905" i="51" s="1"/>
  <c r="R905" i="51" s="1"/>
  <c r="R913" i="51"/>
  <c r="P896" i="51"/>
  <c r="R896" i="51" s="1"/>
  <c r="P904" i="51"/>
  <c r="O995" i="51"/>
  <c r="Q995" i="51" s="1"/>
  <c r="Q862" i="51"/>
  <c r="Q1007" i="51"/>
  <c r="R1007" i="51" s="1"/>
  <c r="S1007" i="51" s="1"/>
  <c r="Q895" i="51"/>
  <c r="R895" i="51" s="1"/>
  <c r="O883" i="51"/>
  <c r="R1005" i="51"/>
  <c r="S1005" i="51" s="1"/>
  <c r="Q997" i="51"/>
  <c r="R997" i="51" s="1"/>
  <c r="S997" i="51" s="1"/>
  <c r="Q980" i="51"/>
  <c r="N892" i="51"/>
  <c r="P892" i="51" s="1"/>
  <c r="P998" i="51"/>
  <c r="P962" i="51"/>
  <c r="R962" i="51" s="1"/>
  <c r="P914" i="51"/>
  <c r="O922" i="51"/>
  <c r="Q922" i="51" s="1"/>
  <c r="Q972" i="51"/>
  <c r="Q893" i="51"/>
  <c r="R893" i="51" s="1"/>
  <c r="S893" i="51" s="1"/>
  <c r="T893" i="51" s="1"/>
  <c r="O890" i="51"/>
  <c r="Q890" i="51" s="1"/>
  <c r="R890" i="51" s="1"/>
  <c r="Q874" i="51"/>
  <c r="R874" i="51" s="1"/>
  <c r="Q904" i="51"/>
  <c r="O962" i="51"/>
  <c r="Q962" i="51" s="1"/>
  <c r="P867" i="51"/>
  <c r="R867" i="51" s="1"/>
  <c r="S867" i="51" s="1"/>
  <c r="T867" i="51" s="1"/>
  <c r="P915" i="51"/>
  <c r="R915" i="51" s="1"/>
  <c r="S915" i="51" s="1"/>
  <c r="T915" i="51" s="1"/>
  <c r="O873" i="51"/>
  <c r="O951" i="51"/>
  <c r="Q951" i="51" s="1"/>
  <c r="R928" i="51"/>
  <c r="S928" i="51" s="1"/>
  <c r="Q999" i="51"/>
  <c r="R999" i="51" s="1"/>
  <c r="S999" i="51" s="1"/>
  <c r="Q914" i="51"/>
  <c r="N861" i="51"/>
  <c r="Q861" i="51" s="1"/>
  <c r="R957" i="51"/>
  <c r="S957" i="51" s="1"/>
  <c r="T957" i="51" s="1"/>
  <c r="Q949" i="51"/>
  <c r="R949" i="51" s="1"/>
  <c r="S949" i="51" s="1"/>
  <c r="AB28" i="51"/>
  <c r="AD29" i="51"/>
  <c r="AD28" i="51" s="1"/>
  <c r="Q968" i="51"/>
  <c r="Q884" i="51"/>
  <c r="Q880" i="51"/>
  <c r="R880" i="51" s="1"/>
  <c r="R868" i="51"/>
  <c r="S868" i="51" s="1"/>
  <c r="P952" i="51"/>
  <c r="R952" i="51" s="1"/>
  <c r="S952" i="51" s="1"/>
  <c r="P956" i="51"/>
  <c r="Q982" i="51"/>
  <c r="R982" i="51" s="1"/>
  <c r="N883" i="51"/>
  <c r="P883" i="51" s="1"/>
  <c r="Q909" i="51"/>
  <c r="R923" i="51"/>
  <c r="R981" i="51"/>
  <c r="S981" i="51" s="1"/>
  <c r="T981" i="51" s="1"/>
  <c r="Q1014" i="51"/>
  <c r="R1014" i="51" s="1"/>
  <c r="Q984" i="51"/>
  <c r="Q986" i="51"/>
  <c r="R986" i="51" s="1"/>
  <c r="S986" i="51" s="1"/>
  <c r="O1009" i="51"/>
  <c r="Q1009" i="51" s="1"/>
  <c r="R1009" i="51" s="1"/>
  <c r="Q956" i="51"/>
  <c r="R956" i="51" s="1"/>
  <c r="S956" i="51" s="1"/>
  <c r="Q886" i="51"/>
  <c r="P884" i="51"/>
  <c r="R884" i="51" s="1"/>
  <c r="S884" i="51" s="1"/>
  <c r="Q898" i="51"/>
  <c r="P865" i="51"/>
  <c r="O939" i="51"/>
  <c r="N939" i="51"/>
  <c r="O891" i="51"/>
  <c r="N891" i="51"/>
  <c r="Q906" i="51"/>
  <c r="R932" i="51"/>
  <c r="S932" i="51" s="1"/>
  <c r="Q865" i="51"/>
  <c r="Q897" i="51"/>
  <c r="R897" i="51" s="1"/>
  <c r="S897" i="51" s="1"/>
  <c r="Q902" i="51"/>
  <c r="P902" i="51"/>
  <c r="O1006" i="51"/>
  <c r="N1006" i="51"/>
  <c r="O941" i="51"/>
  <c r="N941" i="51"/>
  <c r="O940" i="51"/>
  <c r="N940" i="51"/>
  <c r="P898" i="51"/>
  <c r="Q998" i="51"/>
  <c r="R998" i="51" s="1"/>
  <c r="Q894" i="51"/>
  <c r="P894" i="51"/>
  <c r="Q903" i="51"/>
  <c r="P903" i="51"/>
  <c r="O899" i="51"/>
  <c r="Q899" i="51" s="1"/>
  <c r="R899" i="51" s="1"/>
  <c r="O934" i="51"/>
  <c r="N934" i="51"/>
  <c r="Q1013" i="51"/>
  <c r="R979" i="51"/>
  <c r="S979" i="51" s="1"/>
  <c r="T979" i="51" s="1"/>
  <c r="Q866" i="51"/>
  <c r="Q869" i="51"/>
  <c r="R869" i="51" s="1"/>
  <c r="S869" i="51" s="1"/>
  <c r="T869" i="51" s="1"/>
  <c r="P906" i="51"/>
  <c r="R906" i="51" s="1"/>
  <c r="O933" i="51"/>
  <c r="N933" i="51"/>
  <c r="O994" i="51"/>
  <c r="Q994" i="51" s="1"/>
  <c r="R994" i="51" s="1"/>
  <c r="O864" i="51"/>
  <c r="N864" i="51"/>
  <c r="O948" i="51"/>
  <c r="N948" i="51"/>
  <c r="O937" i="51"/>
  <c r="N937" i="51"/>
  <c r="N882" i="51"/>
  <c r="O882" i="51"/>
  <c r="P1013" i="51"/>
  <c r="R945" i="51"/>
  <c r="S945" i="51" s="1"/>
  <c r="T945" i="51" s="1"/>
  <c r="Q889" i="51"/>
  <c r="Q976" i="51"/>
  <c r="R976" i="51" s="1"/>
  <c r="R973" i="51"/>
  <c r="S973" i="51" s="1"/>
  <c r="T973" i="51" s="1"/>
  <c r="Q946" i="51"/>
  <c r="P909" i="51"/>
  <c r="O1002" i="51"/>
  <c r="Q1002" i="51" s="1"/>
  <c r="O872" i="51"/>
  <c r="Q872" i="51" s="1"/>
  <c r="O938" i="51"/>
  <c r="N938" i="51"/>
  <c r="P886" i="51"/>
  <c r="R955" i="51"/>
  <c r="S955" i="51" s="1"/>
  <c r="R993" i="51"/>
  <c r="R954" i="51"/>
  <c r="R972" i="51"/>
  <c r="S972" i="51" s="1"/>
  <c r="R971" i="51"/>
  <c r="S971" i="51" s="1"/>
  <c r="R969" i="51"/>
  <c r="S969" i="51" s="1"/>
  <c r="R916" i="51"/>
  <c r="Q919" i="51"/>
  <c r="P919" i="51"/>
  <c r="Q900" i="51"/>
  <c r="P900" i="51"/>
  <c r="Q911" i="51"/>
  <c r="P911" i="51"/>
  <c r="P862" i="51"/>
  <c r="R862" i="51" s="1"/>
  <c r="S862" i="51" s="1"/>
  <c r="Q875" i="51"/>
  <c r="P875" i="51"/>
  <c r="P964" i="51"/>
  <c r="R964" i="51" s="1"/>
  <c r="Q931" i="51"/>
  <c r="P931" i="51"/>
  <c r="R950" i="51"/>
  <c r="M860" i="51"/>
  <c r="P975" i="51"/>
  <c r="R975" i="51" s="1"/>
  <c r="K859" i="51"/>
  <c r="J859" i="51"/>
  <c r="R991" i="51"/>
  <c r="S991" i="51" s="1"/>
  <c r="Q908" i="51"/>
  <c r="P908" i="51"/>
  <c r="N873" i="51"/>
  <c r="R966" i="51"/>
  <c r="R983" i="51"/>
  <c r="T1005" i="51"/>
  <c r="U1005" i="51" s="1"/>
  <c r="P984" i="51"/>
  <c r="P870" i="51"/>
  <c r="T944" i="51"/>
  <c r="U944" i="51" s="1"/>
  <c r="Q947" i="51"/>
  <c r="P947" i="51"/>
  <c r="R1004" i="51"/>
  <c r="S1004" i="51" s="1"/>
  <c r="R989" i="51"/>
  <c r="N907" i="51"/>
  <c r="R885" i="51"/>
  <c r="R996" i="51"/>
  <c r="S996" i="51" s="1"/>
  <c r="S920" i="51"/>
  <c r="T920" i="51" s="1"/>
  <c r="P866" i="51"/>
  <c r="Q877" i="51"/>
  <c r="P877" i="51"/>
  <c r="R1001" i="51"/>
  <c r="Q927" i="51"/>
  <c r="P927" i="51"/>
  <c r="R988" i="51"/>
  <c r="S923" i="51"/>
  <c r="Q943" i="51"/>
  <c r="P943" i="51"/>
  <c r="O924" i="51"/>
  <c r="N924" i="51"/>
  <c r="R942" i="51"/>
  <c r="S1015" i="51"/>
  <c r="T1015" i="51" s="1"/>
  <c r="R959" i="51"/>
  <c r="S959" i="51" s="1"/>
  <c r="P968" i="51"/>
  <c r="Q887" i="51"/>
  <c r="P887" i="51"/>
  <c r="R967" i="51"/>
  <c r="R985" i="51"/>
  <c r="S985" i="51" s="1"/>
  <c r="R1012" i="51"/>
  <c r="N926" i="51"/>
  <c r="P980" i="51"/>
  <c r="S987" i="51"/>
  <c r="T987" i="51" s="1"/>
  <c r="S913" i="51"/>
  <c r="T913" i="51" s="1"/>
  <c r="P876" i="51"/>
  <c r="Q879" i="51"/>
  <c r="P879" i="51"/>
  <c r="P912" i="51"/>
  <c r="R912" i="51" s="1"/>
  <c r="S912" i="51" s="1"/>
  <c r="T871" i="51"/>
  <c r="R961" i="51"/>
  <c r="S961" i="51" s="1"/>
  <c r="R958" i="51"/>
  <c r="R921" i="51"/>
  <c r="S921" i="51" s="1"/>
  <c r="L860" i="51"/>
  <c r="R1008" i="51"/>
  <c r="S1008" i="51" s="1"/>
  <c r="P951" i="51"/>
  <c r="N930" i="51"/>
  <c r="R953" i="51"/>
  <c r="S953" i="51" s="1"/>
  <c r="R925" i="51"/>
  <c r="P861" i="51" l="1"/>
  <c r="R861" i="51" s="1"/>
  <c r="R914" i="51"/>
  <c r="S914" i="51" s="1"/>
  <c r="T914" i="51" s="1"/>
  <c r="R870" i="51"/>
  <c r="S870" i="51" s="1"/>
  <c r="R889" i="51"/>
  <c r="S889" i="51" s="1"/>
  <c r="T889" i="51" s="1"/>
  <c r="Q892" i="51"/>
  <c r="T878" i="51"/>
  <c r="Q935" i="51"/>
  <c r="P935" i="51"/>
  <c r="R935" i="51" s="1"/>
  <c r="Q883" i="51"/>
  <c r="R946" i="51"/>
  <c r="S946" i="51" s="1"/>
  <c r="T946" i="51" s="1"/>
  <c r="R881" i="51"/>
  <c r="S881" i="51" s="1"/>
  <c r="P936" i="51"/>
  <c r="Q936" i="51"/>
  <c r="R922" i="51"/>
  <c r="M859" i="51"/>
  <c r="R995" i="51"/>
  <c r="S995" i="51" s="1"/>
  <c r="T888" i="51"/>
  <c r="S992" i="51"/>
  <c r="T992" i="51" s="1"/>
  <c r="R1013" i="51"/>
  <c r="S1013" i="51" s="1"/>
  <c r="T1013" i="51" s="1"/>
  <c r="R898" i="51"/>
  <c r="S898" i="51" s="1"/>
  <c r="T863" i="51"/>
  <c r="R968" i="51"/>
  <c r="S895" i="51"/>
  <c r="T895" i="51" s="1"/>
  <c r="R876" i="51"/>
  <c r="R980" i="51"/>
  <c r="S980" i="51" s="1"/>
  <c r="T980" i="51" s="1"/>
  <c r="S861" i="51"/>
  <c r="T861" i="51" s="1"/>
  <c r="O860" i="51"/>
  <c r="R904" i="51"/>
  <c r="S904" i="51" s="1"/>
  <c r="T904" i="51" s="1"/>
  <c r="S874" i="51"/>
  <c r="T874" i="51" s="1"/>
  <c r="R886" i="51"/>
  <c r="S886" i="51" s="1"/>
  <c r="T886" i="51" s="1"/>
  <c r="R947" i="51"/>
  <c r="S947" i="51" s="1"/>
  <c r="T947" i="51" s="1"/>
  <c r="T884" i="51"/>
  <c r="U884" i="51" s="1"/>
  <c r="T868" i="51"/>
  <c r="S1014" i="51"/>
  <c r="T1014" i="51" s="1"/>
  <c r="R866" i="51"/>
  <c r="S866" i="51" s="1"/>
  <c r="R984" i="51"/>
  <c r="S984" i="51" s="1"/>
  <c r="T956" i="51"/>
  <c r="U956" i="51" s="1"/>
  <c r="S1009" i="51"/>
  <c r="T1009" i="51" s="1"/>
  <c r="R919" i="51"/>
  <c r="S919" i="51" s="1"/>
  <c r="R909" i="51"/>
  <c r="S909" i="51" s="1"/>
  <c r="R865" i="51"/>
  <c r="S865" i="51" s="1"/>
  <c r="T865" i="51" s="1"/>
  <c r="R931" i="51"/>
  <c r="S931" i="51" s="1"/>
  <c r="R951" i="51"/>
  <c r="R943" i="51"/>
  <c r="Q882" i="51"/>
  <c r="P882" i="51"/>
  <c r="Q948" i="51"/>
  <c r="P948" i="51"/>
  <c r="R872" i="51"/>
  <c r="Q891" i="51"/>
  <c r="P891" i="51"/>
  <c r="R908" i="51"/>
  <c r="P937" i="51"/>
  <c r="Q937" i="51"/>
  <c r="Q933" i="51"/>
  <c r="P933" i="51"/>
  <c r="R894" i="51"/>
  <c r="S894" i="51" s="1"/>
  <c r="Q940" i="51"/>
  <c r="P940" i="51"/>
  <c r="Q1006" i="51"/>
  <c r="P1006" i="51"/>
  <c r="T955" i="51"/>
  <c r="S976" i="51"/>
  <c r="T976" i="51" s="1"/>
  <c r="U976" i="51" s="1"/>
  <c r="Q938" i="51"/>
  <c r="P938" i="51"/>
  <c r="P864" i="51"/>
  <c r="Q864" i="51"/>
  <c r="P934" i="51"/>
  <c r="Q934" i="51"/>
  <c r="S899" i="51"/>
  <c r="Q939" i="51"/>
  <c r="P939" i="51"/>
  <c r="S994" i="51"/>
  <c r="T994" i="51" s="1"/>
  <c r="U994" i="51" s="1"/>
  <c r="L859" i="51"/>
  <c r="R892" i="51"/>
  <c r="S892" i="51" s="1"/>
  <c r="R1002" i="51"/>
  <c r="S1002" i="51" s="1"/>
  <c r="R903" i="51"/>
  <c r="S998" i="51"/>
  <c r="T998" i="51" s="1"/>
  <c r="U998" i="51" s="1"/>
  <c r="Q941" i="51"/>
  <c r="P941" i="51"/>
  <c r="R902" i="51"/>
  <c r="S902" i="51" s="1"/>
  <c r="S890" i="51"/>
  <c r="S974" i="51"/>
  <c r="T974" i="51" s="1"/>
  <c r="T961" i="51"/>
  <c r="U961" i="51" s="1"/>
  <c r="U869" i="51"/>
  <c r="V869" i="51" s="1"/>
  <c r="T1007" i="51"/>
  <c r="S968" i="51"/>
  <c r="T968" i="51" s="1"/>
  <c r="S965" i="51"/>
  <c r="U888" i="51"/>
  <c r="S954" i="51"/>
  <c r="T954" i="51" s="1"/>
  <c r="T870" i="51"/>
  <c r="U870" i="51" s="1"/>
  <c r="T959" i="51"/>
  <c r="T953" i="51"/>
  <c r="U953" i="51" s="1"/>
  <c r="U957" i="51"/>
  <c r="V957" i="51" s="1"/>
  <c r="T985" i="51"/>
  <c r="T997" i="51"/>
  <c r="U997" i="51" s="1"/>
  <c r="U1015" i="51"/>
  <c r="S922" i="51"/>
  <c r="U963" i="51"/>
  <c r="S880" i="51"/>
  <c r="S990" i="51"/>
  <c r="T986" i="51"/>
  <c r="T897" i="51"/>
  <c r="T901" i="51"/>
  <c r="U901" i="51" s="1"/>
  <c r="S1012" i="51"/>
  <c r="T1012" i="51" s="1"/>
  <c r="S975" i="51"/>
  <c r="T975" i="51" s="1"/>
  <c r="V1005" i="51"/>
  <c r="S950" i="51"/>
  <c r="T910" i="51"/>
  <c r="S905" i="51"/>
  <c r="T905" i="51" s="1"/>
  <c r="S925" i="51"/>
  <c r="U861" i="51"/>
  <c r="T952" i="51"/>
  <c r="U952" i="51" s="1"/>
  <c r="S970" i="51"/>
  <c r="S942" i="51"/>
  <c r="T942" i="51" s="1"/>
  <c r="U987" i="51"/>
  <c r="Q926" i="51"/>
  <c r="P926" i="51"/>
  <c r="T978" i="51"/>
  <c r="T1003" i="51"/>
  <c r="U1003" i="51" s="1"/>
  <c r="U1007" i="51"/>
  <c r="S1016" i="51"/>
  <c r="T1016" i="51" s="1"/>
  <c r="U920" i="51"/>
  <c r="V920" i="51" s="1"/>
  <c r="S967" i="51"/>
  <c r="U992" i="51"/>
  <c r="S983" i="51"/>
  <c r="T971" i="51"/>
  <c r="U971" i="51" s="1"/>
  <c r="S906" i="51"/>
  <c r="S951" i="51"/>
  <c r="U977" i="51"/>
  <c r="V977" i="51" s="1"/>
  <c r="T1000" i="51"/>
  <c r="Q924" i="51"/>
  <c r="P924" i="51"/>
  <c r="T1004" i="51"/>
  <c r="U1004" i="51" s="1"/>
  <c r="Q873" i="51"/>
  <c r="P873" i="51"/>
  <c r="U868" i="51"/>
  <c r="V868" i="51" s="1"/>
  <c r="T923" i="51"/>
  <c r="U923" i="51" s="1"/>
  <c r="U979" i="51"/>
  <c r="V979" i="51" s="1"/>
  <c r="T862" i="51"/>
  <c r="U862" i="51" s="1"/>
  <c r="S918" i="51"/>
  <c r="T972" i="51"/>
  <c r="T1008" i="51"/>
  <c r="U1008" i="51" s="1"/>
  <c r="T912" i="51"/>
  <c r="U913" i="51"/>
  <c r="U915" i="51"/>
  <c r="V915" i="51" s="1"/>
  <c r="Q930" i="51"/>
  <c r="P930" i="51"/>
  <c r="T921" i="51"/>
  <c r="U921" i="51" s="1"/>
  <c r="R879" i="51"/>
  <c r="U893" i="51"/>
  <c r="U946" i="51"/>
  <c r="V946" i="51" s="1"/>
  <c r="T999" i="51"/>
  <c r="U867" i="51"/>
  <c r="U929" i="51"/>
  <c r="U960" i="51"/>
  <c r="R887" i="51"/>
  <c r="S917" i="51"/>
  <c r="U981" i="51"/>
  <c r="V981" i="51" s="1"/>
  <c r="S876" i="51"/>
  <c r="T876" i="51" s="1"/>
  <c r="S943" i="51"/>
  <c r="T943" i="51" s="1"/>
  <c r="R883" i="51"/>
  <c r="S883" i="51" s="1"/>
  <c r="T1010" i="51"/>
  <c r="R927" i="51"/>
  <c r="S927" i="51" s="1"/>
  <c r="R877" i="51"/>
  <c r="T996" i="51"/>
  <c r="T896" i="51"/>
  <c r="Q907" i="51"/>
  <c r="P907" i="51"/>
  <c r="T932" i="51"/>
  <c r="V944" i="51"/>
  <c r="U863" i="51"/>
  <c r="U945" i="51"/>
  <c r="V945" i="51" s="1"/>
  <c r="S1001" i="51"/>
  <c r="T949" i="51"/>
  <c r="S908" i="51"/>
  <c r="T908" i="51" s="1"/>
  <c r="T991" i="51"/>
  <c r="U991" i="51" s="1"/>
  <c r="S962" i="51"/>
  <c r="S964" i="51"/>
  <c r="T964" i="51" s="1"/>
  <c r="S935" i="51"/>
  <c r="N860" i="51"/>
  <c r="U973" i="51"/>
  <c r="V973" i="51" s="1"/>
  <c r="U871" i="51"/>
  <c r="R875" i="51"/>
  <c r="S875" i="51" s="1"/>
  <c r="S885" i="51"/>
  <c r="R911" i="51"/>
  <c r="S911" i="51" s="1"/>
  <c r="T1011" i="51"/>
  <c r="U914" i="51"/>
  <c r="R900" i="51"/>
  <c r="S900" i="51" s="1"/>
  <c r="T928" i="51"/>
  <c r="U928" i="51" s="1"/>
  <c r="U878" i="51"/>
  <c r="V878" i="51" s="1"/>
  <c r="S958" i="51"/>
  <c r="T969" i="51"/>
  <c r="S989" i="51"/>
  <c r="S982" i="51"/>
  <c r="S988" i="51"/>
  <c r="T988" i="51" s="1"/>
  <c r="S966" i="51"/>
  <c r="S916" i="51"/>
  <c r="S993" i="51"/>
  <c r="T995" i="51" l="1"/>
  <c r="T881" i="51"/>
  <c r="U881" i="51" s="1"/>
  <c r="O859" i="51"/>
  <c r="R936" i="51"/>
  <c r="S936" i="51" s="1"/>
  <c r="U895" i="51"/>
  <c r="V895" i="51" s="1"/>
  <c r="Q860" i="51"/>
  <c r="T898" i="51"/>
  <c r="U898" i="51" s="1"/>
  <c r="V898" i="51" s="1"/>
  <c r="U1009" i="51"/>
  <c r="V1009" i="51" s="1"/>
  <c r="W1009" i="51" s="1"/>
  <c r="U1014" i="51"/>
  <c r="V1014" i="51" s="1"/>
  <c r="V956" i="51"/>
  <c r="U865" i="51"/>
  <c r="V865" i="51" s="1"/>
  <c r="U874" i="51"/>
  <c r="R940" i="51"/>
  <c r="S940" i="51" s="1"/>
  <c r="R933" i="51"/>
  <c r="S933" i="51" s="1"/>
  <c r="U904" i="51"/>
  <c r="V904" i="51" s="1"/>
  <c r="W904" i="51" s="1"/>
  <c r="N859" i="51"/>
  <c r="Q859" i="51" s="1"/>
  <c r="R938" i="51"/>
  <c r="T984" i="51"/>
  <c r="U984" i="51" s="1"/>
  <c r="T866" i="51"/>
  <c r="R1006" i="51"/>
  <c r="S1006" i="51" s="1"/>
  <c r="T1006" i="51" s="1"/>
  <c r="R891" i="51"/>
  <c r="S891" i="51" s="1"/>
  <c r="T891" i="51" s="1"/>
  <c r="R873" i="51"/>
  <c r="R941" i="51"/>
  <c r="R934" i="51"/>
  <c r="S934" i="51" s="1"/>
  <c r="T934" i="51" s="1"/>
  <c r="U1013" i="51"/>
  <c r="V1013" i="51" s="1"/>
  <c r="R907" i="51"/>
  <c r="T902" i="51"/>
  <c r="R864" i="51"/>
  <c r="S864" i="51" s="1"/>
  <c r="S938" i="51"/>
  <c r="T938" i="51" s="1"/>
  <c r="U938" i="51" s="1"/>
  <c r="S903" i="51"/>
  <c r="R882" i="51"/>
  <c r="S882" i="51" s="1"/>
  <c r="T1002" i="51"/>
  <c r="U1002" i="51" s="1"/>
  <c r="V998" i="51"/>
  <c r="W998" i="51" s="1"/>
  <c r="T894" i="51"/>
  <c r="T909" i="51"/>
  <c r="R924" i="51"/>
  <c r="R926" i="51"/>
  <c r="S926" i="51" s="1"/>
  <c r="T926" i="51" s="1"/>
  <c r="S941" i="51"/>
  <c r="T890" i="51"/>
  <c r="R939" i="51"/>
  <c r="S939" i="51" s="1"/>
  <c r="T899" i="51"/>
  <c r="U899" i="51" s="1"/>
  <c r="R937" i="51"/>
  <c r="S937" i="51" s="1"/>
  <c r="R948" i="51"/>
  <c r="S948" i="51" s="1"/>
  <c r="S872" i="51"/>
  <c r="U955" i="51"/>
  <c r="W878" i="51"/>
  <c r="X878" i="51" s="1"/>
  <c r="W973" i="51"/>
  <c r="V991" i="51"/>
  <c r="T1001" i="51"/>
  <c r="U980" i="51"/>
  <c r="V980" i="51" s="1"/>
  <c r="R930" i="51"/>
  <c r="S930" i="51" s="1"/>
  <c r="V923" i="51"/>
  <c r="S873" i="51"/>
  <c r="T873" i="51" s="1"/>
  <c r="T885" i="51"/>
  <c r="U885" i="51" s="1"/>
  <c r="S924" i="51"/>
  <c r="T967" i="51"/>
  <c r="P860" i="51"/>
  <c r="R860" i="51" s="1"/>
  <c r="U886" i="51"/>
  <c r="T989" i="51"/>
  <c r="U989" i="51" s="1"/>
  <c r="T880" i="51"/>
  <c r="U880" i="51" s="1"/>
  <c r="T966" i="51"/>
  <c r="U966" i="51" s="1"/>
  <c r="W865" i="51"/>
  <c r="X865" i="51" s="1"/>
  <c r="U954" i="51"/>
  <c r="V954" i="51" s="1"/>
  <c r="T950" i="51"/>
  <c r="U950" i="51" s="1"/>
  <c r="W869" i="51"/>
  <c r="X869" i="51" s="1"/>
  <c r="U959" i="51"/>
  <c r="U974" i="51"/>
  <c r="V974" i="51" s="1"/>
  <c r="U932" i="51"/>
  <c r="U943" i="51"/>
  <c r="V997" i="51"/>
  <c r="V913" i="51"/>
  <c r="U908" i="51"/>
  <c r="V908" i="51" s="1"/>
  <c r="T883" i="51"/>
  <c r="U883" i="51" s="1"/>
  <c r="U876" i="51"/>
  <c r="V876" i="51" s="1"/>
  <c r="V871" i="51"/>
  <c r="W868" i="51"/>
  <c r="X868" i="51" s="1"/>
  <c r="V984" i="51"/>
  <c r="W984" i="51" s="1"/>
  <c r="V914" i="51"/>
  <c r="W914" i="51" s="1"/>
  <c r="W920" i="51"/>
  <c r="X920" i="51" s="1"/>
  <c r="T951" i="51"/>
  <c r="U951" i="51" s="1"/>
  <c r="U975" i="51"/>
  <c r="V975" i="51" s="1"/>
  <c r="V901" i="51"/>
  <c r="U1010" i="51"/>
  <c r="V1010" i="51" s="1"/>
  <c r="V953" i="51"/>
  <c r="W953" i="51" s="1"/>
  <c r="T892" i="51"/>
  <c r="V867" i="51"/>
  <c r="U999" i="51"/>
  <c r="V999" i="51" s="1"/>
  <c r="T922" i="51"/>
  <c r="U922" i="51" s="1"/>
  <c r="V976" i="51"/>
  <c r="T906" i="51"/>
  <c r="U906" i="51" s="1"/>
  <c r="T919" i="51"/>
  <c r="V961" i="51"/>
  <c r="W961" i="51" s="1"/>
  <c r="U969" i="51"/>
  <c r="V969" i="51" s="1"/>
  <c r="U897" i="51"/>
  <c r="V897" i="51" s="1"/>
  <c r="V963" i="51"/>
  <c r="U985" i="51"/>
  <c r="S879" i="51"/>
  <c r="T879" i="51" s="1"/>
  <c r="U996" i="51"/>
  <c r="U978" i="51"/>
  <c r="T911" i="51"/>
  <c r="V881" i="51"/>
  <c r="U947" i="51"/>
  <c r="V947" i="51" s="1"/>
  <c r="W979" i="51"/>
  <c r="V1004" i="51"/>
  <c r="U942" i="51"/>
  <c r="V942" i="51" s="1"/>
  <c r="V994" i="51"/>
  <c r="W994" i="51" s="1"/>
  <c r="T990" i="51"/>
  <c r="V870" i="51"/>
  <c r="V884" i="51"/>
  <c r="U972" i="51"/>
  <c r="V972" i="51" s="1"/>
  <c r="U988" i="51"/>
  <c r="V928" i="51"/>
  <c r="T875" i="51"/>
  <c r="U964" i="51"/>
  <c r="V964" i="51" s="1"/>
  <c r="W945" i="51"/>
  <c r="T900" i="51"/>
  <c r="T982" i="51"/>
  <c r="U982" i="51" s="1"/>
  <c r="U1011" i="51"/>
  <c r="S907" i="51"/>
  <c r="U896" i="51"/>
  <c r="T927" i="51"/>
  <c r="W981" i="51"/>
  <c r="X981" i="51" s="1"/>
  <c r="T962" i="51"/>
  <c r="W946" i="51"/>
  <c r="X946" i="51" s="1"/>
  <c r="V921" i="51"/>
  <c r="W915" i="51"/>
  <c r="V1008" i="51"/>
  <c r="W1008" i="51" s="1"/>
  <c r="V862" i="51"/>
  <c r="W862" i="51" s="1"/>
  <c r="T918" i="51"/>
  <c r="U918" i="51" s="1"/>
  <c r="W977" i="51"/>
  <c r="X977" i="51" s="1"/>
  <c r="T917" i="51"/>
  <c r="U917" i="51" s="1"/>
  <c r="V971" i="51"/>
  <c r="U1000" i="51"/>
  <c r="V1000" i="51" s="1"/>
  <c r="U1016" i="51"/>
  <c r="V1003" i="51"/>
  <c r="T993" i="51"/>
  <c r="U993" i="51" s="1"/>
  <c r="V952" i="51"/>
  <c r="W952" i="51" s="1"/>
  <c r="T931" i="51"/>
  <c r="U931" i="51" s="1"/>
  <c r="U905" i="51"/>
  <c r="V905" i="51" s="1"/>
  <c r="W944" i="51"/>
  <c r="X944" i="51" s="1"/>
  <c r="U1012" i="51"/>
  <c r="V1012" i="51" s="1"/>
  <c r="V863" i="51"/>
  <c r="W957" i="51"/>
  <c r="U910" i="51"/>
  <c r="V910" i="51" s="1"/>
  <c r="U912" i="51"/>
  <c r="V912" i="51" s="1"/>
  <c r="U889" i="51"/>
  <c r="V929" i="51"/>
  <c r="W929" i="51" s="1"/>
  <c r="T935" i="51"/>
  <c r="U986" i="51"/>
  <c r="V986" i="51" s="1"/>
  <c r="T970" i="51"/>
  <c r="T983" i="51"/>
  <c r="S877" i="51"/>
  <c r="T877" i="51" s="1"/>
  <c r="S887" i="51"/>
  <c r="T887" i="51" s="1"/>
  <c r="T958" i="51"/>
  <c r="V1015" i="51"/>
  <c r="T965" i="51"/>
  <c r="W898" i="51"/>
  <c r="X898" i="51" s="1"/>
  <c r="U968" i="51"/>
  <c r="V1007" i="51"/>
  <c r="T925" i="51"/>
  <c r="U925" i="51" s="1"/>
  <c r="T916" i="51"/>
  <c r="U916" i="51" s="1"/>
  <c r="W1005" i="51"/>
  <c r="X1005" i="51" s="1"/>
  <c r="U949" i="51"/>
  <c r="V949" i="51" s="1"/>
  <c r="V861" i="51"/>
  <c r="W861" i="51" s="1"/>
  <c r="V888" i="51"/>
  <c r="V992" i="51"/>
  <c r="W956" i="51"/>
  <c r="X956" i="51" s="1"/>
  <c r="V987" i="51"/>
  <c r="W987" i="51" s="1"/>
  <c r="U866" i="51"/>
  <c r="U995" i="51"/>
  <c r="V893" i="51"/>
  <c r="V960" i="51"/>
  <c r="W960" i="51" s="1"/>
  <c r="P859" i="51" l="1"/>
  <c r="R859" i="51" s="1"/>
  <c r="S859" i="51" s="1"/>
  <c r="X998" i="51"/>
  <c r="Y998" i="51" s="1"/>
  <c r="T936" i="51"/>
  <c r="U936" i="51" s="1"/>
  <c r="T940" i="51"/>
  <c r="U940" i="51" s="1"/>
  <c r="V940" i="51" s="1"/>
  <c r="W895" i="51"/>
  <c r="V874" i="51"/>
  <c r="W874" i="51" s="1"/>
  <c r="W1014" i="51"/>
  <c r="X1014" i="51" s="1"/>
  <c r="X904" i="51"/>
  <c r="Y904" i="51" s="1"/>
  <c r="Z904" i="51" s="1"/>
  <c r="W1013" i="51"/>
  <c r="X1013" i="51" s="1"/>
  <c r="Y1013" i="51" s="1"/>
  <c r="U1006" i="51"/>
  <c r="V1006" i="51" s="1"/>
  <c r="V899" i="51"/>
  <c r="T864" i="51"/>
  <c r="U864" i="51" s="1"/>
  <c r="V1002" i="51"/>
  <c r="W1002" i="51" s="1"/>
  <c r="T937" i="51"/>
  <c r="T948" i="51"/>
  <c r="U934" i="51"/>
  <c r="U894" i="51"/>
  <c r="T941" i="51"/>
  <c r="U941" i="51" s="1"/>
  <c r="T933" i="51"/>
  <c r="U933" i="51" s="1"/>
  <c r="U902" i="51"/>
  <c r="T882" i="51"/>
  <c r="U891" i="51"/>
  <c r="T939" i="51"/>
  <c r="T872" i="51"/>
  <c r="U872" i="51" s="1"/>
  <c r="U890" i="51"/>
  <c r="V890" i="51" s="1"/>
  <c r="U909" i="51"/>
  <c r="T903" i="51"/>
  <c r="U903" i="51" s="1"/>
  <c r="V955" i="51"/>
  <c r="Y1005" i="51"/>
  <c r="Z1005" i="51" s="1"/>
  <c r="X929" i="51"/>
  <c r="Y929" i="51" s="1"/>
  <c r="Y944" i="51"/>
  <c r="X952" i="51"/>
  <c r="Y952" i="51" s="1"/>
  <c r="V918" i="51"/>
  <c r="V982" i="51"/>
  <c r="W969" i="51"/>
  <c r="W975" i="51"/>
  <c r="X975" i="51" s="1"/>
  <c r="U983" i="51"/>
  <c r="V983" i="51" s="1"/>
  <c r="V866" i="51"/>
  <c r="V995" i="51"/>
  <c r="W908" i="51"/>
  <c r="X908" i="51" s="1"/>
  <c r="U892" i="51"/>
  <c r="V892" i="51" s="1"/>
  <c r="W884" i="51"/>
  <c r="X884" i="51" s="1"/>
  <c r="Y869" i="51"/>
  <c r="W954" i="51"/>
  <c r="X954" i="51" s="1"/>
  <c r="V880" i="51"/>
  <c r="U1001" i="51"/>
  <c r="X957" i="51"/>
  <c r="Y957" i="51" s="1"/>
  <c r="U919" i="51"/>
  <c r="V919" i="51" s="1"/>
  <c r="T924" i="51"/>
  <c r="U924" i="51" s="1"/>
  <c r="W928" i="51"/>
  <c r="V1016" i="51"/>
  <c r="W949" i="51"/>
  <c r="X949" i="51" s="1"/>
  <c r="U877" i="51"/>
  <c r="V877" i="51" s="1"/>
  <c r="X1008" i="51"/>
  <c r="Y1008" i="51" s="1"/>
  <c r="U875" i="51"/>
  <c r="V875" i="51" s="1"/>
  <c r="W897" i="51"/>
  <c r="V966" i="51"/>
  <c r="X960" i="51"/>
  <c r="V916" i="51"/>
  <c r="W905" i="51"/>
  <c r="V993" i="51"/>
  <c r="W993" i="51" s="1"/>
  <c r="V917" i="51"/>
  <c r="Y981" i="51"/>
  <c r="Z981" i="51" s="1"/>
  <c r="U962" i="51"/>
  <c r="W942" i="51"/>
  <c r="X942" i="51" s="1"/>
  <c r="V988" i="51"/>
  <c r="X961" i="51"/>
  <c r="V922" i="51"/>
  <c r="W922" i="51" s="1"/>
  <c r="X953" i="51"/>
  <c r="Y953" i="51" s="1"/>
  <c r="W963" i="51"/>
  <c r="X963" i="51" s="1"/>
  <c r="U970" i="51"/>
  <c r="V970" i="51" s="1"/>
  <c r="Y920" i="51"/>
  <c r="X1009" i="51"/>
  <c r="X984" i="51"/>
  <c r="Y984" i="51" s="1"/>
  <c r="V996" i="51"/>
  <c r="X945" i="51"/>
  <c r="W913" i="51"/>
  <c r="X913" i="51" s="1"/>
  <c r="Y865" i="51"/>
  <c r="V985" i="51"/>
  <c r="W985" i="51" s="1"/>
  <c r="V989" i="51"/>
  <c r="W989" i="51" s="1"/>
  <c r="W992" i="51"/>
  <c r="V885" i="51"/>
  <c r="W885" i="51" s="1"/>
  <c r="V896" i="51"/>
  <c r="W971" i="51"/>
  <c r="X971" i="51" s="1"/>
  <c r="W888" i="51"/>
  <c r="X888" i="51" s="1"/>
  <c r="V978" i="51"/>
  <c r="W863" i="51"/>
  <c r="W870" i="51"/>
  <c r="X870" i="51" s="1"/>
  <c r="W976" i="51"/>
  <c r="W921" i="51"/>
  <c r="X921" i="51" s="1"/>
  <c r="U911" i="51"/>
  <c r="V911" i="51" s="1"/>
  <c r="W881" i="51"/>
  <c r="Y956" i="51"/>
  <c r="W910" i="51"/>
  <c r="X910" i="51" s="1"/>
  <c r="Z998" i="51"/>
  <c r="U879" i="51"/>
  <c r="V879" i="51" s="1"/>
  <c r="X914" i="51"/>
  <c r="V883" i="51"/>
  <c r="W883" i="51" s="1"/>
  <c r="U965" i="51"/>
  <c r="X973" i="51"/>
  <c r="Y973" i="51" s="1"/>
  <c r="X895" i="51"/>
  <c r="X987" i="51"/>
  <c r="X861" i="51"/>
  <c r="Y861" i="51" s="1"/>
  <c r="V925" i="51"/>
  <c r="W925" i="51" s="1"/>
  <c r="Y898" i="51"/>
  <c r="U887" i="51"/>
  <c r="V887" i="51" s="1"/>
  <c r="W986" i="51"/>
  <c r="X986" i="51" s="1"/>
  <c r="W912" i="51"/>
  <c r="X912" i="51" s="1"/>
  <c r="W1015" i="51"/>
  <c r="W1012" i="51"/>
  <c r="V931" i="51"/>
  <c r="W931" i="51" s="1"/>
  <c r="U926" i="51"/>
  <c r="W1000" i="51"/>
  <c r="Y977" i="51"/>
  <c r="X862" i="51"/>
  <c r="Y862" i="51" s="1"/>
  <c r="Y946" i="51"/>
  <c r="Z946" i="51" s="1"/>
  <c r="U958" i="51"/>
  <c r="W964" i="51"/>
  <c r="W972" i="51"/>
  <c r="W923" i="51"/>
  <c r="X923" i="51" s="1"/>
  <c r="X994" i="51"/>
  <c r="W947" i="51"/>
  <c r="X947" i="51" s="1"/>
  <c r="V968" i="51"/>
  <c r="V906" i="51"/>
  <c r="W999" i="51"/>
  <c r="W1010" i="51"/>
  <c r="X1010" i="51" s="1"/>
  <c r="T859" i="51"/>
  <c r="V951" i="51"/>
  <c r="Z865" i="51"/>
  <c r="Y868" i="51"/>
  <c r="W876" i="51"/>
  <c r="X876" i="51" s="1"/>
  <c r="T907" i="51"/>
  <c r="V1011" i="51"/>
  <c r="W1011" i="51" s="1"/>
  <c r="W1003" i="51"/>
  <c r="W867" i="51"/>
  <c r="X867" i="51" s="1"/>
  <c r="W871" i="51"/>
  <c r="W974" i="51"/>
  <c r="X974" i="51" s="1"/>
  <c r="V950" i="51"/>
  <c r="V959" i="51"/>
  <c r="V938" i="51"/>
  <c r="W938" i="51" s="1"/>
  <c r="V886" i="51"/>
  <c r="W1007" i="51"/>
  <c r="U873" i="51"/>
  <c r="T930" i="51"/>
  <c r="W980" i="51"/>
  <c r="V932" i="51"/>
  <c r="U935" i="51"/>
  <c r="V935" i="51" s="1"/>
  <c r="Y878" i="51"/>
  <c r="Z878" i="51" s="1"/>
  <c r="W991" i="51"/>
  <c r="X991" i="51" s="1"/>
  <c r="U927" i="51"/>
  <c r="U990" i="51"/>
  <c r="U967" i="51"/>
  <c r="W893" i="51"/>
  <c r="S860" i="51"/>
  <c r="T860" i="51" s="1"/>
  <c r="W901" i="51"/>
  <c r="X901" i="51" s="1"/>
  <c r="V889" i="51"/>
  <c r="X979" i="51"/>
  <c r="W997" i="51"/>
  <c r="W1004" i="51"/>
  <c r="V943" i="51"/>
  <c r="W943" i="51" s="1"/>
  <c r="X915" i="51"/>
  <c r="U900" i="51"/>
  <c r="V900" i="51" s="1"/>
  <c r="X874" i="51" l="1"/>
  <c r="Y874" i="51" s="1"/>
  <c r="Z874" i="51" s="1"/>
  <c r="AA874" i="51" s="1"/>
  <c r="V936" i="51"/>
  <c r="W936" i="51" s="1"/>
  <c r="X1002" i="51"/>
  <c r="Y1002" i="51" s="1"/>
  <c r="W1006" i="51"/>
  <c r="X1006" i="51" s="1"/>
  <c r="V891" i="51"/>
  <c r="W891" i="51" s="1"/>
  <c r="W890" i="51"/>
  <c r="X890" i="51" s="1"/>
  <c r="V933" i="51"/>
  <c r="W933" i="51" s="1"/>
  <c r="V934" i="51"/>
  <c r="W934" i="51" s="1"/>
  <c r="V903" i="51"/>
  <c r="W903" i="51" s="1"/>
  <c r="V864" i="51"/>
  <c r="W864" i="51" s="1"/>
  <c r="V872" i="51"/>
  <c r="V941" i="51"/>
  <c r="U948" i="51"/>
  <c r="V948" i="51" s="1"/>
  <c r="W955" i="51"/>
  <c r="X955" i="51" s="1"/>
  <c r="U882" i="51"/>
  <c r="V882" i="51" s="1"/>
  <c r="U939" i="51"/>
  <c r="V939" i="51" s="1"/>
  <c r="V894" i="51"/>
  <c r="W894" i="51" s="1"/>
  <c r="V902" i="51"/>
  <c r="W902" i="51" s="1"/>
  <c r="V909" i="51"/>
  <c r="W909" i="51" s="1"/>
  <c r="W899" i="51"/>
  <c r="U937" i="51"/>
  <c r="Y975" i="51"/>
  <c r="Z975" i="51" s="1"/>
  <c r="W951" i="51"/>
  <c r="Y991" i="51"/>
  <c r="Y867" i="51"/>
  <c r="Z867" i="51" s="1"/>
  <c r="X1011" i="51"/>
  <c r="Y1011" i="51" s="1"/>
  <c r="Y1014" i="51"/>
  <c r="X893" i="51"/>
  <c r="Z973" i="51"/>
  <c r="W906" i="51"/>
  <c r="X906" i="51" s="1"/>
  <c r="V967" i="51"/>
  <c r="W967" i="51" s="1"/>
  <c r="AA865" i="51"/>
  <c r="AB865" i="51" s="1"/>
  <c r="Z953" i="51"/>
  <c r="AA953" i="51" s="1"/>
  <c r="X1004" i="51"/>
  <c r="Y1004" i="51" s="1"/>
  <c r="W896" i="51"/>
  <c r="X896" i="51" s="1"/>
  <c r="X1015" i="51"/>
  <c r="W866" i="51"/>
  <c r="X969" i="51"/>
  <c r="Z920" i="51"/>
  <c r="Y994" i="51"/>
  <c r="Y987" i="51"/>
  <c r="Z987" i="51" s="1"/>
  <c r="Z977" i="51"/>
  <c r="W889" i="51"/>
  <c r="X889" i="51" s="1"/>
  <c r="X1003" i="51"/>
  <c r="Z1013" i="51"/>
  <c r="AA1013" i="51" s="1"/>
  <c r="W900" i="51"/>
  <c r="X900" i="51" s="1"/>
  <c r="Y901" i="51"/>
  <c r="Z901" i="51" s="1"/>
  <c r="AA878" i="51"/>
  <c r="Y947" i="51"/>
  <c r="X980" i="51"/>
  <c r="AA946" i="51"/>
  <c r="Y912" i="51"/>
  <c r="Z912" i="51" s="1"/>
  <c r="X925" i="51"/>
  <c r="Y925" i="51" s="1"/>
  <c r="W950" i="51"/>
  <c r="X883" i="51"/>
  <c r="Y883" i="51" s="1"/>
  <c r="W982" i="51"/>
  <c r="X982" i="51" s="1"/>
  <c r="Y910" i="51"/>
  <c r="W911" i="51"/>
  <c r="X911" i="51" s="1"/>
  <c r="Y870" i="51"/>
  <c r="Z870" i="51" s="1"/>
  <c r="Y888" i="51"/>
  <c r="W932" i="51"/>
  <c r="U930" i="51"/>
  <c r="V930" i="51" s="1"/>
  <c r="W970" i="51"/>
  <c r="X922" i="51"/>
  <c r="Y942" i="51"/>
  <c r="Z942" i="51" s="1"/>
  <c r="W988" i="51"/>
  <c r="U907" i="51"/>
  <c r="V907" i="51" s="1"/>
  <c r="V958" i="51"/>
  <c r="W917" i="51"/>
  <c r="X1000" i="51"/>
  <c r="Y1000" i="51" s="1"/>
  <c r="W978" i="51"/>
  <c r="W877" i="51"/>
  <c r="X877" i="51" s="1"/>
  <c r="V924" i="51"/>
  <c r="W924" i="51" s="1"/>
  <c r="Y884" i="51"/>
  <c r="Y908" i="51"/>
  <c r="Z908" i="51" s="1"/>
  <c r="W983" i="51"/>
  <c r="V962" i="51"/>
  <c r="W962" i="51" s="1"/>
  <c r="W1016" i="51"/>
  <c r="W968" i="51"/>
  <c r="X968" i="51" s="1"/>
  <c r="X1012" i="51"/>
  <c r="W880" i="51"/>
  <c r="X881" i="51"/>
  <c r="X1007" i="51"/>
  <c r="X999" i="51"/>
  <c r="Y999" i="51" s="1"/>
  <c r="W966" i="51"/>
  <c r="Y914" i="51"/>
  <c r="Z914" i="51" s="1"/>
  <c r="X972" i="51"/>
  <c r="Y972" i="51" s="1"/>
  <c r="W916" i="51"/>
  <c r="X916" i="51" s="1"/>
  <c r="X943" i="51"/>
  <c r="AA904" i="51"/>
  <c r="X938" i="51"/>
  <c r="Y938" i="51" s="1"/>
  <c r="X871" i="51"/>
  <c r="W887" i="51"/>
  <c r="X887" i="51" s="1"/>
  <c r="X985" i="51"/>
  <c r="Y963" i="51"/>
  <c r="X993" i="51"/>
  <c r="Z957" i="51"/>
  <c r="W892" i="51"/>
  <c r="X992" i="51"/>
  <c r="Y992" i="51" s="1"/>
  <c r="U860" i="51"/>
  <c r="W935" i="51"/>
  <c r="W886" i="51"/>
  <c r="Y974" i="51"/>
  <c r="Z974" i="51" s="1"/>
  <c r="X997" i="51"/>
  <c r="Y997" i="51" s="1"/>
  <c r="Y876" i="51"/>
  <c r="Y1010" i="51"/>
  <c r="Z1010" i="51" s="1"/>
  <c r="Z869" i="51"/>
  <c r="Y979" i="51"/>
  <c r="Z979" i="51" s="1"/>
  <c r="Y923" i="51"/>
  <c r="Z862" i="51"/>
  <c r="X931" i="51"/>
  <c r="Y986" i="51"/>
  <c r="Z986" i="51" s="1"/>
  <c r="Z861" i="51"/>
  <c r="AA861" i="51" s="1"/>
  <c r="W918" i="51"/>
  <c r="X918" i="51" s="1"/>
  <c r="W879" i="51"/>
  <c r="V927" i="51"/>
  <c r="V965" i="51"/>
  <c r="Y921" i="51"/>
  <c r="Z921" i="51" s="1"/>
  <c r="Y971" i="51"/>
  <c r="Z971" i="51" s="1"/>
  <c r="X885" i="51"/>
  <c r="Y885" i="51" s="1"/>
  <c r="X989" i="51"/>
  <c r="Y989" i="51" s="1"/>
  <c r="Y913" i="51"/>
  <c r="Z984" i="51"/>
  <c r="AA984" i="51" s="1"/>
  <c r="W940" i="51"/>
  <c r="V990" i="51"/>
  <c r="Y945" i="51"/>
  <c r="AA981" i="51"/>
  <c r="X863" i="51"/>
  <c r="Y863" i="51" s="1"/>
  <c r="Y895" i="51"/>
  <c r="Z895" i="51" s="1"/>
  <c r="U859" i="51"/>
  <c r="W875" i="51"/>
  <c r="Z1008" i="51"/>
  <c r="Y949" i="51"/>
  <c r="Z949" i="51" s="1"/>
  <c r="W919" i="51"/>
  <c r="V1001" i="51"/>
  <c r="W1001" i="51" s="1"/>
  <c r="Y954" i="51"/>
  <c r="V873" i="51"/>
  <c r="W873" i="51" s="1"/>
  <c r="Y1009" i="51"/>
  <c r="Z1009" i="51" s="1"/>
  <c r="Y961" i="51"/>
  <c r="X976" i="51"/>
  <c r="Y976" i="51" s="1"/>
  <c r="W996" i="51"/>
  <c r="X996" i="51" s="1"/>
  <c r="X928" i="51"/>
  <c r="Y928" i="51" s="1"/>
  <c r="Y915" i="51"/>
  <c r="Z952" i="51"/>
  <c r="AA952" i="51" s="1"/>
  <c r="Z929" i="51"/>
  <c r="AA1005" i="51"/>
  <c r="X905" i="51"/>
  <c r="Z944" i="51"/>
  <c r="AA944" i="51" s="1"/>
  <c r="W959" i="51"/>
  <c r="V926" i="51"/>
  <c r="W995" i="51"/>
  <c r="X995" i="51" s="1"/>
  <c r="AA998" i="51"/>
  <c r="Z956" i="51"/>
  <c r="AA956" i="51" s="1"/>
  <c r="Z868" i="51"/>
  <c r="Z898" i="51"/>
  <c r="X897" i="51"/>
  <c r="Y897" i="51" s="1"/>
  <c r="X964" i="51"/>
  <c r="Y964" i="51" s="1"/>
  <c r="Y960" i="51"/>
  <c r="Z960" i="51" s="1"/>
  <c r="X936" i="51" l="1"/>
  <c r="Y936" i="51"/>
  <c r="AB998" i="51"/>
  <c r="AC998" i="51" s="1"/>
  <c r="AD998" i="51" s="1"/>
  <c r="AB946" i="51"/>
  <c r="AC946" i="51" s="1"/>
  <c r="AB904" i="51"/>
  <c r="AC904" i="51" s="1"/>
  <c r="AD904" i="51" s="1"/>
  <c r="AB981" i="51"/>
  <c r="AC981" i="51" s="1"/>
  <c r="AD981" i="51" s="1"/>
  <c r="AC865" i="51"/>
  <c r="AD865" i="51" s="1"/>
  <c r="AB878" i="51"/>
  <c r="AC878" i="51" s="1"/>
  <c r="AD878" i="51" s="1"/>
  <c r="AB1005" i="51"/>
  <c r="AC1005" i="51" s="1"/>
  <c r="AD1005" i="51" s="1"/>
  <c r="W882" i="51"/>
  <c r="X882" i="51" s="1"/>
  <c r="X909" i="51"/>
  <c r="Y909" i="51" s="1"/>
  <c r="W948" i="51"/>
  <c r="X948" i="51" s="1"/>
  <c r="W939" i="51"/>
  <c r="X939" i="51" s="1"/>
  <c r="X934" i="51"/>
  <c r="Y934" i="51" s="1"/>
  <c r="X899" i="51"/>
  <c r="Y899" i="51" s="1"/>
  <c r="Y1006" i="51"/>
  <c r="X894" i="51"/>
  <c r="Y894" i="51" s="1"/>
  <c r="X902" i="51"/>
  <c r="Y902" i="51" s="1"/>
  <c r="Y955" i="51"/>
  <c r="Z955" i="51" s="1"/>
  <c r="X864" i="51"/>
  <c r="X933" i="51"/>
  <c r="Y890" i="51"/>
  <c r="W941" i="51"/>
  <c r="X941" i="51" s="1"/>
  <c r="W872" i="51"/>
  <c r="X872" i="51" s="1"/>
  <c r="V937" i="51"/>
  <c r="X903" i="51"/>
  <c r="X891" i="51"/>
  <c r="Y891" i="51" s="1"/>
  <c r="Z1002" i="51"/>
  <c r="W965" i="51"/>
  <c r="X965" i="51" s="1"/>
  <c r="AA920" i="51"/>
  <c r="Y1003" i="51"/>
  <c r="Y922" i="51"/>
  <c r="AA960" i="51"/>
  <c r="AB984" i="51"/>
  <c r="AC984" i="51" s="1"/>
  <c r="AD984" i="51" s="1"/>
  <c r="X962" i="51"/>
  <c r="AA908" i="51"/>
  <c r="X924" i="51"/>
  <c r="Z1000" i="51"/>
  <c r="Y982" i="51"/>
  <c r="Z982" i="51" s="1"/>
  <c r="W926" i="51"/>
  <c r="Y900" i="51"/>
  <c r="Z961" i="51"/>
  <c r="Y896" i="51"/>
  <c r="Z896" i="51" s="1"/>
  <c r="Z954" i="51"/>
  <c r="X978" i="51"/>
  <c r="AA867" i="51"/>
  <c r="AA975" i="51"/>
  <c r="AA977" i="51"/>
  <c r="AA957" i="51"/>
  <c r="Y943" i="51"/>
  <c r="Z943" i="51" s="1"/>
  <c r="AB956" i="51"/>
  <c r="AC956" i="51" s="1"/>
  <c r="AD956" i="51" s="1"/>
  <c r="AA914" i="51"/>
  <c r="Z1011" i="51"/>
  <c r="X892" i="51"/>
  <c r="Y892" i="51" s="1"/>
  <c r="Z928" i="51"/>
  <c r="AA928" i="51" s="1"/>
  <c r="Z915" i="51"/>
  <c r="AA915" i="51" s="1"/>
  <c r="Z876" i="51"/>
  <c r="Y916" i="51"/>
  <c r="Z999" i="51"/>
  <c r="AA999" i="51" s="1"/>
  <c r="Y877" i="51"/>
  <c r="Z877" i="51" s="1"/>
  <c r="X966" i="51"/>
  <c r="AA942" i="51"/>
  <c r="W930" i="51"/>
  <c r="AA870" i="51"/>
  <c r="AB874" i="51"/>
  <c r="AC874" i="51" s="1"/>
  <c r="X950" i="51"/>
  <c r="W990" i="51"/>
  <c r="X990" i="51" s="1"/>
  <c r="X879" i="51"/>
  <c r="AA973" i="51"/>
  <c r="Z945" i="51"/>
  <c r="Y871" i="51"/>
  <c r="Z871" i="51" s="1"/>
  <c r="AA987" i="51"/>
  <c r="Y969" i="51"/>
  <c r="Z969" i="51" s="1"/>
  <c r="X970" i="51"/>
  <c r="Z1004" i="51"/>
  <c r="AA898" i="51"/>
  <c r="V859" i="51"/>
  <c r="W859" i="51" s="1"/>
  <c r="X959" i="51"/>
  <c r="Z923" i="51"/>
  <c r="AA869" i="51"/>
  <c r="Z1014" i="51"/>
  <c r="Y893" i="51"/>
  <c r="Z893" i="51" s="1"/>
  <c r="AA1008" i="51"/>
  <c r="Y931" i="51"/>
  <c r="X935" i="51"/>
  <c r="Y993" i="51"/>
  <c r="Z993" i="51" s="1"/>
  <c r="Z976" i="51"/>
  <c r="Z885" i="51"/>
  <c r="AA986" i="51"/>
  <c r="Z992" i="51"/>
  <c r="W907" i="51"/>
  <c r="X907" i="51" s="1"/>
  <c r="AA912" i="51"/>
  <c r="Y924" i="51"/>
  <c r="Y980" i="51"/>
  <c r="X1001" i="51"/>
  <c r="Z863" i="51"/>
  <c r="AA863" i="51" s="1"/>
  <c r="AA971" i="51"/>
  <c r="AA979" i="51"/>
  <c r="Z964" i="51"/>
  <c r="Y995" i="51"/>
  <c r="Z995" i="51" s="1"/>
  <c r="AA1009" i="51"/>
  <c r="Z997" i="51"/>
  <c r="Z897" i="51"/>
  <c r="AA897" i="51" s="1"/>
  <c r="AB944" i="51"/>
  <c r="AC944" i="51" s="1"/>
  <c r="AB952" i="51"/>
  <c r="AC952" i="51" s="1"/>
  <c r="AD952" i="51" s="1"/>
  <c r="Y996" i="51"/>
  <c r="Z996" i="51" s="1"/>
  <c r="X873" i="51"/>
  <c r="AA949" i="51"/>
  <c r="AA895" i="51"/>
  <c r="Z989" i="51"/>
  <c r="AA989" i="51" s="1"/>
  <c r="AA921" i="51"/>
  <c r="Y918" i="51"/>
  <c r="Z918" i="51" s="1"/>
  <c r="AB861" i="51"/>
  <c r="AC861" i="51" s="1"/>
  <c r="AD861" i="51" s="1"/>
  <c r="AA1010" i="51"/>
  <c r="AA974" i="51"/>
  <c r="W927" i="51"/>
  <c r="X927" i="51" s="1"/>
  <c r="X919" i="51"/>
  <c r="Y919" i="51" s="1"/>
  <c r="Y887" i="51"/>
  <c r="Z887" i="51" s="1"/>
  <c r="Z938" i="51"/>
  <c r="Z972" i="51"/>
  <c r="Y968" i="51"/>
  <c r="Z968" i="51" s="1"/>
  <c r="X880" i="51"/>
  <c r="X917" i="51"/>
  <c r="Y917" i="51" s="1"/>
  <c r="Y911" i="51"/>
  <c r="Z911" i="51" s="1"/>
  <c r="Z883" i="51"/>
  <c r="Z925" i="51"/>
  <c r="AA925" i="51" s="1"/>
  <c r="W958" i="51"/>
  <c r="X958" i="51" s="1"/>
  <c r="X886" i="51"/>
  <c r="AA901" i="51"/>
  <c r="Z884" i="51"/>
  <c r="AA884" i="51" s="1"/>
  <c r="AB1013" i="51"/>
  <c r="AC1013" i="51" s="1"/>
  <c r="AD1013" i="51" s="1"/>
  <c r="Y889" i="51"/>
  <c r="Z991" i="51"/>
  <c r="AA991" i="51" s="1"/>
  <c r="Y1012" i="51"/>
  <c r="X932" i="51"/>
  <c r="X866" i="51"/>
  <c r="X875" i="51"/>
  <c r="Y905" i="51"/>
  <c r="AB953" i="51"/>
  <c r="AC953" i="51" s="1"/>
  <c r="AD953" i="51" s="1"/>
  <c r="X967" i="51"/>
  <c r="Y967" i="51" s="1"/>
  <c r="Y881" i="51"/>
  <c r="Y906" i="51"/>
  <c r="Y1015" i="51"/>
  <c r="Z1015" i="51" s="1"/>
  <c r="Z994" i="51"/>
  <c r="AA994" i="51" s="1"/>
  <c r="AA868" i="51"/>
  <c r="Y1007" i="51"/>
  <c r="Z891" i="51"/>
  <c r="AA891" i="51" s="1"/>
  <c r="Z910" i="51"/>
  <c r="AA910" i="51" s="1"/>
  <c r="X983" i="51"/>
  <c r="X1016" i="51"/>
  <c r="X988" i="51"/>
  <c r="Y988" i="51" s="1"/>
  <c r="X951" i="51"/>
  <c r="AA929" i="51"/>
  <c r="X940" i="51"/>
  <c r="AA862" i="51"/>
  <c r="Y985" i="51"/>
  <c r="Z985" i="51" s="1"/>
  <c r="Z913" i="51"/>
  <c r="V860" i="51"/>
  <c r="W860" i="51" s="1"/>
  <c r="Z963" i="51"/>
  <c r="Z947" i="51"/>
  <c r="Z888" i="51"/>
  <c r="Z936" i="51" l="1"/>
  <c r="AA936" i="51" s="1"/>
  <c r="AB987" i="51"/>
  <c r="AC987" i="51" s="1"/>
  <c r="AD987" i="51" s="1"/>
  <c r="AB862" i="51"/>
  <c r="AC862" i="51" s="1"/>
  <c r="AD862" i="51" s="1"/>
  <c r="AB974" i="51"/>
  <c r="AC974" i="51" s="1"/>
  <c r="AD974" i="51" s="1"/>
  <c r="AB921" i="51"/>
  <c r="AC921" i="51" s="1"/>
  <c r="AD921" i="51" s="1"/>
  <c r="AB1008" i="51"/>
  <c r="AC1008" i="51" s="1"/>
  <c r="AB975" i="51"/>
  <c r="AC975" i="51" s="1"/>
  <c r="AD975" i="51" s="1"/>
  <c r="AD946" i="51"/>
  <c r="AB949" i="51"/>
  <c r="AC949" i="51" s="1"/>
  <c r="AD949" i="51" s="1"/>
  <c r="AD944" i="51"/>
  <c r="AB912" i="51"/>
  <c r="AB869" i="51"/>
  <c r="AC869" i="51" s="1"/>
  <c r="AD869" i="51" s="1"/>
  <c r="AB870" i="51"/>
  <c r="AC870" i="51" s="1"/>
  <c r="AD870" i="51" s="1"/>
  <c r="AB914" i="51"/>
  <c r="AC914" i="51" s="1"/>
  <c r="AB908" i="51"/>
  <c r="AC908" i="51" s="1"/>
  <c r="AD908" i="51" s="1"/>
  <c r="AB1010" i="51"/>
  <c r="AC1010" i="51" s="1"/>
  <c r="AB979" i="51"/>
  <c r="AC979" i="51" s="1"/>
  <c r="AD979" i="51" s="1"/>
  <c r="AB942" i="51"/>
  <c r="AC942" i="51" s="1"/>
  <c r="AD942" i="51" s="1"/>
  <c r="AB867" i="51"/>
  <c r="AC867" i="51" s="1"/>
  <c r="AD867" i="51" s="1"/>
  <c r="AB920" i="51"/>
  <c r="AC920" i="51" s="1"/>
  <c r="AD920" i="51" s="1"/>
  <c r="AB898" i="51"/>
  <c r="AC898" i="51" s="1"/>
  <c r="AB977" i="51"/>
  <c r="AC977" i="51" s="1"/>
  <c r="AD977" i="51" s="1"/>
  <c r="AB929" i="51"/>
  <c r="AC929" i="51" s="1"/>
  <c r="AD929" i="51" s="1"/>
  <c r="AB868" i="51"/>
  <c r="AC868" i="51" s="1"/>
  <c r="AD868" i="51" s="1"/>
  <c r="AB901" i="51"/>
  <c r="AC901" i="51" s="1"/>
  <c r="AD901" i="51" s="1"/>
  <c r="AB895" i="51"/>
  <c r="AC895" i="51" s="1"/>
  <c r="AD895" i="51" s="1"/>
  <c r="AB1009" i="51"/>
  <c r="AC1009" i="51" s="1"/>
  <c r="AD1009" i="51" s="1"/>
  <c r="AB971" i="51"/>
  <c r="AC971" i="51" s="1"/>
  <c r="AD971" i="51" s="1"/>
  <c r="AB986" i="51"/>
  <c r="AC986" i="51" s="1"/>
  <c r="AB973" i="51"/>
  <c r="AC973" i="51" s="1"/>
  <c r="AD973" i="51" s="1"/>
  <c r="AD874" i="51"/>
  <c r="AB957" i="51"/>
  <c r="AC957" i="51" s="1"/>
  <c r="AD957" i="51" s="1"/>
  <c r="AB960" i="51"/>
  <c r="Z934" i="51"/>
  <c r="AA934" i="51" s="1"/>
  <c r="Y948" i="51"/>
  <c r="Z948" i="51" s="1"/>
  <c r="AA1002" i="51"/>
  <c r="Y864" i="51"/>
  <c r="Y872" i="51"/>
  <c r="Z872" i="51" s="1"/>
  <c r="AA955" i="51"/>
  <c r="Z894" i="51"/>
  <c r="Z909" i="51"/>
  <c r="AA909" i="51" s="1"/>
  <c r="Y941" i="51"/>
  <c r="Y939" i="51"/>
  <c r="Y933" i="51"/>
  <c r="Z933" i="51" s="1"/>
  <c r="W937" i="51"/>
  <c r="Y903" i="51"/>
  <c r="Z902" i="51"/>
  <c r="Z899" i="51"/>
  <c r="AA899" i="51" s="1"/>
  <c r="Z1006" i="51"/>
  <c r="AA1006" i="51" s="1"/>
  <c r="Z890" i="51"/>
  <c r="AA890" i="51" s="1"/>
  <c r="Y882" i="51"/>
  <c r="Z882" i="51" s="1"/>
  <c r="Z1007" i="51"/>
  <c r="AA1007" i="51" s="1"/>
  <c r="AA997" i="51"/>
  <c r="Y1001" i="51"/>
  <c r="Z1001" i="51" s="1"/>
  <c r="AA883" i="51"/>
  <c r="Y950" i="51"/>
  <c r="AA985" i="51"/>
  <c r="AA911" i="51"/>
  <c r="AB989" i="51"/>
  <c r="AC989" i="51" s="1"/>
  <c r="AD989" i="51" s="1"/>
  <c r="Z881" i="51"/>
  <c r="AA881" i="51" s="1"/>
  <c r="AA993" i="51"/>
  <c r="AA893" i="51"/>
  <c r="AA972" i="51"/>
  <c r="AA982" i="51"/>
  <c r="Y873" i="51"/>
  <c r="AA1004" i="51"/>
  <c r="Z922" i="51"/>
  <c r="AA945" i="51"/>
  <c r="AA964" i="51"/>
  <c r="AA885" i="51"/>
  <c r="AB910" i="51"/>
  <c r="AC910" i="51" s="1"/>
  <c r="AD910" i="51" s="1"/>
  <c r="AB994" i="51"/>
  <c r="Z967" i="51"/>
  <c r="AB884" i="51"/>
  <c r="AC884" i="51" s="1"/>
  <c r="AD884" i="51" s="1"/>
  <c r="Y958" i="51"/>
  <c r="Y932" i="51"/>
  <c r="Z932" i="51" s="1"/>
  <c r="Z919" i="51"/>
  <c r="AA919" i="51" s="1"/>
  <c r="AA996" i="51"/>
  <c r="AA913" i="51"/>
  <c r="Z889" i="51"/>
  <c r="AA889" i="51" s="1"/>
  <c r="AA1011" i="51"/>
  <c r="AA871" i="51"/>
  <c r="Z1012" i="51"/>
  <c r="AB915" i="51"/>
  <c r="AC915" i="51" s="1"/>
  <c r="AD915" i="51" s="1"/>
  <c r="Y879" i="51"/>
  <c r="Z879" i="51" s="1"/>
  <c r="Y959" i="51"/>
  <c r="Y875" i="51"/>
  <c r="Z892" i="51"/>
  <c r="AA892" i="51" s="1"/>
  <c r="Y983" i="51"/>
  <c r="Z983" i="51" s="1"/>
  <c r="AA923" i="51"/>
  <c r="Z906" i="51"/>
  <c r="AA947" i="51"/>
  <c r="AA888" i="51"/>
  <c r="Y880" i="51"/>
  <c r="Z880" i="51" s="1"/>
  <c r="AA876" i="51"/>
  <c r="AA961" i="51"/>
  <c r="Z1003" i="51"/>
  <c r="AA1003" i="51" s="1"/>
  <c r="Y978" i="51"/>
  <c r="Z978" i="51" s="1"/>
  <c r="Y886" i="51"/>
  <c r="Z886" i="51" s="1"/>
  <c r="AA954" i="51"/>
  <c r="Z916" i="51"/>
  <c r="AA916" i="51" s="1"/>
  <c r="X860" i="51"/>
  <c r="Z988" i="51"/>
  <c r="AA988" i="51" s="1"/>
  <c r="AB891" i="51"/>
  <c r="AC891" i="51" s="1"/>
  <c r="AD891" i="51" s="1"/>
  <c r="AA1015" i="51"/>
  <c r="Y866" i="51"/>
  <c r="AB991" i="51"/>
  <c r="AC991" i="51" s="1"/>
  <c r="AD991" i="51" s="1"/>
  <c r="AB925" i="51"/>
  <c r="AC925" i="51" s="1"/>
  <c r="AD925" i="51" s="1"/>
  <c r="Z917" i="51"/>
  <c r="AA968" i="51"/>
  <c r="AA887" i="51"/>
  <c r="Y927" i="51"/>
  <c r="AA918" i="51"/>
  <c r="AB897" i="51"/>
  <c r="AC897" i="51" s="1"/>
  <c r="AD897" i="51" s="1"/>
  <c r="AA995" i="51"/>
  <c r="AB863" i="51"/>
  <c r="AC863" i="51" s="1"/>
  <c r="AD863" i="51" s="1"/>
  <c r="AA1000" i="51"/>
  <c r="Z900" i="51"/>
  <c r="Y907" i="51"/>
  <c r="Z907" i="51" s="1"/>
  <c r="X859" i="51"/>
  <c r="AA969" i="51"/>
  <c r="Y990" i="51"/>
  <c r="Z990" i="51" s="1"/>
  <c r="AA877" i="51"/>
  <c r="AB999" i="51"/>
  <c r="AC999" i="51" s="1"/>
  <c r="AD999" i="51" s="1"/>
  <c r="AA963" i="51"/>
  <c r="Y935" i="51"/>
  <c r="Y940" i="51"/>
  <c r="Z940" i="51" s="1"/>
  <c r="AB928" i="51"/>
  <c r="AC928" i="51" s="1"/>
  <c r="Y962" i="51"/>
  <c r="Z962" i="51" s="1"/>
  <c r="Z980" i="51"/>
  <c r="AA980" i="51" s="1"/>
  <c r="AA943" i="51"/>
  <c r="Y951" i="51"/>
  <c r="Z951" i="51" s="1"/>
  <c r="AA1014" i="51"/>
  <c r="AA896" i="51"/>
  <c r="Y970" i="51"/>
  <c r="Z924" i="51"/>
  <c r="AA924" i="51" s="1"/>
  <c r="Y966" i="51"/>
  <c r="Z931" i="51"/>
  <c r="AA931" i="51" s="1"/>
  <c r="X926" i="51"/>
  <c r="X930" i="51"/>
  <c r="Y1016" i="51"/>
  <c r="Y965" i="51"/>
  <c r="Z905" i="51"/>
  <c r="AA992" i="51"/>
  <c r="AA938" i="51"/>
  <c r="AA976" i="51"/>
  <c r="AB936" i="51" l="1"/>
  <c r="AC936" i="51" s="1"/>
  <c r="AD936" i="51" s="1"/>
  <c r="AB913" i="51"/>
  <c r="AC913" i="51" s="1"/>
  <c r="AD913" i="51" s="1"/>
  <c r="AB883" i="51"/>
  <c r="AC883" i="51" s="1"/>
  <c r="AD883" i="51" s="1"/>
  <c r="AB976" i="51"/>
  <c r="AB896" i="51"/>
  <c r="AC896" i="51" s="1"/>
  <c r="AB968" i="51"/>
  <c r="AC968" i="51" s="1"/>
  <c r="AD968" i="51" s="1"/>
  <c r="AB923" i="51"/>
  <c r="AC923" i="51" s="1"/>
  <c r="AD923" i="51" s="1"/>
  <c r="AB871" i="51"/>
  <c r="AC871" i="51" s="1"/>
  <c r="AD871" i="51" s="1"/>
  <c r="AB996" i="51"/>
  <c r="AC996" i="51" s="1"/>
  <c r="AD996" i="51" s="1"/>
  <c r="AB885" i="51"/>
  <c r="AC885" i="51" s="1"/>
  <c r="AD885" i="51" s="1"/>
  <c r="AB1004" i="51"/>
  <c r="AC1004" i="51" s="1"/>
  <c r="AD1004" i="51" s="1"/>
  <c r="AB893" i="51"/>
  <c r="AC893" i="51" s="1"/>
  <c r="AD893" i="51" s="1"/>
  <c r="AB911" i="51"/>
  <c r="AC911" i="51" s="1"/>
  <c r="AD911" i="51" s="1"/>
  <c r="AB890" i="51"/>
  <c r="AC890" i="51" s="1"/>
  <c r="AB955" i="51"/>
  <c r="AC955" i="51" s="1"/>
  <c r="AD955" i="51" s="1"/>
  <c r="AD898" i="51"/>
  <c r="AD1010" i="51"/>
  <c r="AB995" i="51"/>
  <c r="AC995" i="51" s="1"/>
  <c r="AD995" i="51" s="1"/>
  <c r="AB876" i="51"/>
  <c r="AC876" i="51" s="1"/>
  <c r="AD876" i="51" s="1"/>
  <c r="AB972" i="51"/>
  <c r="AC972" i="51" s="1"/>
  <c r="AD972" i="51" s="1"/>
  <c r="AB938" i="51"/>
  <c r="AC938" i="51" s="1"/>
  <c r="AB1014" i="51"/>
  <c r="AC1014" i="51" s="1"/>
  <c r="AD1014" i="51" s="1"/>
  <c r="AB963" i="51"/>
  <c r="AC963" i="51" s="1"/>
  <c r="AD963" i="51" s="1"/>
  <c r="AB1000" i="51"/>
  <c r="AC1000" i="51" s="1"/>
  <c r="AD1000" i="51" s="1"/>
  <c r="AB918" i="51"/>
  <c r="AC918" i="51" s="1"/>
  <c r="AD918" i="51" s="1"/>
  <c r="AB1015" i="51"/>
  <c r="AC1015" i="51" s="1"/>
  <c r="AD1015" i="51" s="1"/>
  <c r="AB888" i="51"/>
  <c r="AC888" i="51" s="1"/>
  <c r="AD888" i="51" s="1"/>
  <c r="AB1011" i="51"/>
  <c r="AC1011" i="51" s="1"/>
  <c r="AD1011" i="51" s="1"/>
  <c r="AB964" i="51"/>
  <c r="AC964" i="51" s="1"/>
  <c r="AD964" i="51" s="1"/>
  <c r="AB993" i="51"/>
  <c r="AC993" i="51" s="1"/>
  <c r="AD993" i="51" s="1"/>
  <c r="AB985" i="51"/>
  <c r="AC985" i="51" s="1"/>
  <c r="AD985" i="51" s="1"/>
  <c r="AB997" i="51"/>
  <c r="AC997" i="51" s="1"/>
  <c r="AD997" i="51" s="1"/>
  <c r="AB934" i="51"/>
  <c r="AC934" i="51" s="1"/>
  <c r="AD934" i="51" s="1"/>
  <c r="AD914" i="51"/>
  <c r="AB943" i="51"/>
  <c r="AC943" i="51" s="1"/>
  <c r="AD943" i="51" s="1"/>
  <c r="AB877" i="51"/>
  <c r="AC877" i="51" s="1"/>
  <c r="AD877" i="51" s="1"/>
  <c r="AB887" i="51"/>
  <c r="AC887" i="51" s="1"/>
  <c r="AD887" i="51" s="1"/>
  <c r="AB1002" i="51"/>
  <c r="AC1002" i="51" s="1"/>
  <c r="AB969" i="51"/>
  <c r="AC969" i="51" s="1"/>
  <c r="AD969" i="51" s="1"/>
  <c r="AB992" i="51"/>
  <c r="AC992" i="51" s="1"/>
  <c r="AD928" i="51"/>
  <c r="AB954" i="51"/>
  <c r="AC954" i="51" s="1"/>
  <c r="AB961" i="51"/>
  <c r="AC961" i="51" s="1"/>
  <c r="AD961" i="51" s="1"/>
  <c r="AB947" i="51"/>
  <c r="AC947" i="51" s="1"/>
  <c r="AD947" i="51" s="1"/>
  <c r="AB945" i="51"/>
  <c r="AC945" i="51" s="1"/>
  <c r="AD945" i="51" s="1"/>
  <c r="AB982" i="51"/>
  <c r="AC982" i="51" s="1"/>
  <c r="AD982" i="51" s="1"/>
  <c r="AB909" i="51"/>
  <c r="AC909" i="51" s="1"/>
  <c r="AD909" i="51" s="1"/>
  <c r="AC960" i="51"/>
  <c r="AD960" i="51" s="1"/>
  <c r="AD986" i="51"/>
  <c r="AC912" i="51"/>
  <c r="AD912" i="51" s="1"/>
  <c r="AD1008" i="51"/>
  <c r="AC994" i="51"/>
  <c r="AD994" i="51" s="1"/>
  <c r="AB1006" i="51"/>
  <c r="AC1006" i="51" s="1"/>
  <c r="AD1006" i="51" s="1"/>
  <c r="AA933" i="51"/>
  <c r="Z941" i="51"/>
  <c r="AA941" i="51" s="1"/>
  <c r="AA948" i="51"/>
  <c r="AB948" i="51" s="1"/>
  <c r="AA882" i="51"/>
  <c r="AA872" i="51"/>
  <c r="AA902" i="51"/>
  <c r="AB899" i="51"/>
  <c r="AC899" i="51" s="1"/>
  <c r="AD899" i="51" s="1"/>
  <c r="X937" i="51"/>
  <c r="Z939" i="51"/>
  <c r="AA939" i="51" s="1"/>
  <c r="Z903" i="51"/>
  <c r="AA903" i="51" s="1"/>
  <c r="Z864" i="51"/>
  <c r="AA894" i="51"/>
  <c r="Y930" i="51"/>
  <c r="Z930" i="51" s="1"/>
  <c r="AA978" i="51"/>
  <c r="AB978" i="51" s="1"/>
  <c r="Z970" i="51"/>
  <c r="AA970" i="51" s="1"/>
  <c r="AA1012" i="51"/>
  <c r="Z958" i="51"/>
  <c r="Y860" i="51"/>
  <c r="Z860" i="51" s="1"/>
  <c r="Z927" i="51"/>
  <c r="Z950" i="51"/>
  <c r="AA917" i="51"/>
  <c r="AA905" i="51"/>
  <c r="AB980" i="51"/>
  <c r="AC980" i="51" s="1"/>
  <c r="AD980" i="51" s="1"/>
  <c r="AA990" i="51"/>
  <c r="AA879" i="51"/>
  <c r="AB919" i="51"/>
  <c r="AC919" i="51" s="1"/>
  <c r="AD919" i="51" s="1"/>
  <c r="AA900" i="51"/>
  <c r="AB924" i="51"/>
  <c r="AC924" i="51" s="1"/>
  <c r="AD924" i="51" s="1"/>
  <c r="AA962" i="51"/>
  <c r="AA886" i="51"/>
  <c r="AB892" i="51"/>
  <c r="AC892" i="51" s="1"/>
  <c r="AD892" i="51" s="1"/>
  <c r="Z935" i="51"/>
  <c r="Z873" i="51"/>
  <c r="AA1001" i="51"/>
  <c r="AB1007" i="51"/>
  <c r="AC1007" i="51" s="1"/>
  <c r="AD1007" i="51" s="1"/>
  <c r="Z1016" i="51"/>
  <c r="AA951" i="51"/>
  <c r="AB931" i="51"/>
  <c r="AC931" i="51" s="1"/>
  <c r="AD931" i="51" s="1"/>
  <c r="Y926" i="51"/>
  <c r="AA940" i="51"/>
  <c r="AA907" i="51"/>
  <c r="AB988" i="51"/>
  <c r="AC988" i="51" s="1"/>
  <c r="AD988" i="51" s="1"/>
  <c r="AB916" i="51"/>
  <c r="AC916" i="51" s="1"/>
  <c r="AD916" i="51" s="1"/>
  <c r="AB1003" i="51"/>
  <c r="AC1003" i="51" s="1"/>
  <c r="AD1003" i="51" s="1"/>
  <c r="AA880" i="51"/>
  <c r="AA983" i="51"/>
  <c r="Z966" i="51"/>
  <c r="AA966" i="51" s="1"/>
  <c r="Z959" i="51"/>
  <c r="AB889" i="51"/>
  <c r="AC889" i="51" s="1"/>
  <c r="AD889" i="51" s="1"/>
  <c r="AA932" i="51"/>
  <c r="Z866" i="51"/>
  <c r="AA922" i="51"/>
  <c r="AA967" i="51"/>
  <c r="AB881" i="51"/>
  <c r="AC881" i="51" s="1"/>
  <c r="AD881" i="51" s="1"/>
  <c r="Z875" i="51"/>
  <c r="AA875" i="51" s="1"/>
  <c r="Z965" i="51"/>
  <c r="Y859" i="51"/>
  <c r="AA906" i="51"/>
  <c r="AB922" i="51" l="1"/>
  <c r="AC922" i="51" s="1"/>
  <c r="AB940" i="51"/>
  <c r="AC940" i="51" s="1"/>
  <c r="AD940" i="51" s="1"/>
  <c r="AB962" i="51"/>
  <c r="AC962" i="51" s="1"/>
  <c r="AB990" i="51"/>
  <c r="AC990" i="51" s="1"/>
  <c r="AD990" i="51" s="1"/>
  <c r="AB1012" i="51"/>
  <c r="AC1012" i="51" s="1"/>
  <c r="AD1012" i="51" s="1"/>
  <c r="AB894" i="51"/>
  <c r="AC894" i="51" s="1"/>
  <c r="AD894" i="51" s="1"/>
  <c r="AB882" i="51"/>
  <c r="AC882" i="51" s="1"/>
  <c r="AB933" i="51"/>
  <c r="AC933" i="51" s="1"/>
  <c r="AD933" i="51" s="1"/>
  <c r="AD954" i="51"/>
  <c r="AD992" i="51"/>
  <c r="AD1002" i="51"/>
  <c r="AD896" i="51"/>
  <c r="AB917" i="51"/>
  <c r="AC917" i="51" s="1"/>
  <c r="AD917" i="51" s="1"/>
  <c r="AB872" i="51"/>
  <c r="AC872" i="51" s="1"/>
  <c r="AD872" i="51" s="1"/>
  <c r="AB906" i="51"/>
  <c r="AC906" i="51" s="1"/>
  <c r="AB932" i="51"/>
  <c r="AC932" i="51" s="1"/>
  <c r="AD932" i="51" s="1"/>
  <c r="AD938" i="51"/>
  <c r="AD890" i="51"/>
  <c r="AB879" i="51"/>
  <c r="AC879" i="51" s="1"/>
  <c r="AD879" i="51" s="1"/>
  <c r="AB983" i="51"/>
  <c r="AC983" i="51" s="1"/>
  <c r="AD983" i="51" s="1"/>
  <c r="AB1001" i="51"/>
  <c r="AC1001" i="51" s="1"/>
  <c r="AD1001" i="51" s="1"/>
  <c r="AB900" i="51"/>
  <c r="AC900" i="51" s="1"/>
  <c r="AD900" i="51" s="1"/>
  <c r="AB967" i="51"/>
  <c r="AC967" i="51" s="1"/>
  <c r="AD967" i="51" s="1"/>
  <c r="AB880" i="51"/>
  <c r="AB907" i="51"/>
  <c r="AC907" i="51" s="1"/>
  <c r="AD907" i="51" s="1"/>
  <c r="AB951" i="51"/>
  <c r="AC951" i="51" s="1"/>
  <c r="AD951" i="51" s="1"/>
  <c r="AB886" i="51"/>
  <c r="AC886" i="51" s="1"/>
  <c r="AD886" i="51" s="1"/>
  <c r="AB905" i="51"/>
  <c r="AC905" i="51" s="1"/>
  <c r="AD905" i="51" s="1"/>
  <c r="AC978" i="51"/>
  <c r="AD978" i="51" s="1"/>
  <c r="AB902" i="51"/>
  <c r="AC902" i="51" s="1"/>
  <c r="AD902" i="51" s="1"/>
  <c r="AC948" i="51"/>
  <c r="AD948" i="51" s="1"/>
  <c r="AC976" i="51"/>
  <c r="AD976" i="51" s="1"/>
  <c r="AB939" i="51"/>
  <c r="AC939" i="51" s="1"/>
  <c r="AD939" i="51" s="1"/>
  <c r="AB941" i="51"/>
  <c r="AC941" i="51" s="1"/>
  <c r="AD941" i="51" s="1"/>
  <c r="AA864" i="51"/>
  <c r="AB903" i="51"/>
  <c r="AC903" i="51" s="1"/>
  <c r="AD903" i="51" s="1"/>
  <c r="Y937" i="51"/>
  <c r="Z937" i="51" s="1"/>
  <c r="Z926" i="51"/>
  <c r="AA926" i="51" s="1"/>
  <c r="AA1016" i="51"/>
  <c r="AA950" i="51"/>
  <c r="AB875" i="51"/>
  <c r="AC875" i="51" s="1"/>
  <c r="AD875" i="51" s="1"/>
  <c r="AB966" i="51"/>
  <c r="AC966" i="51" s="1"/>
  <c r="AD966" i="51" s="1"/>
  <c r="Z859" i="51"/>
  <c r="AA965" i="51"/>
  <c r="AA873" i="51"/>
  <c r="AA935" i="51"/>
  <c r="AA930" i="51"/>
  <c r="AA958" i="51"/>
  <c r="AA959" i="51"/>
  <c r="AA866" i="51"/>
  <c r="AA860" i="51"/>
  <c r="AB970" i="51"/>
  <c r="AA927" i="51"/>
  <c r="AB873" i="51" l="1"/>
  <c r="AC873" i="51" s="1"/>
  <c r="AD873" i="51" s="1"/>
  <c r="AB958" i="51"/>
  <c r="AC958" i="51" s="1"/>
  <c r="AD958" i="51" s="1"/>
  <c r="AB965" i="51"/>
  <c r="AC965" i="51" s="1"/>
  <c r="AD965" i="51" s="1"/>
  <c r="AB950" i="51"/>
  <c r="AC950" i="51" s="1"/>
  <c r="AD950" i="51" s="1"/>
  <c r="AB959" i="51"/>
  <c r="AC959" i="51" s="1"/>
  <c r="AD959" i="51" s="1"/>
  <c r="AB860" i="51"/>
  <c r="AC860" i="51" s="1"/>
  <c r="AD860" i="51" s="1"/>
  <c r="AB864" i="51"/>
  <c r="AC864" i="51" s="1"/>
  <c r="AC970" i="51"/>
  <c r="AD970" i="51" s="1"/>
  <c r="AD906" i="51"/>
  <c r="AB927" i="51"/>
  <c r="AC927" i="51" s="1"/>
  <c r="AD927" i="51" s="1"/>
  <c r="AB930" i="51"/>
  <c r="AC930" i="51" s="1"/>
  <c r="AB1016" i="51"/>
  <c r="AC1016" i="51" s="1"/>
  <c r="AD1016" i="51" s="1"/>
  <c r="AB866" i="51"/>
  <c r="AC866" i="51" s="1"/>
  <c r="AB935" i="51"/>
  <c r="AC935" i="51" s="1"/>
  <c r="AD935" i="51" s="1"/>
  <c r="AC880" i="51"/>
  <c r="AD880" i="51" s="1"/>
  <c r="AD882" i="51"/>
  <c r="AD962" i="51"/>
  <c r="AD922" i="51"/>
  <c r="AA937" i="51"/>
  <c r="AB926" i="51"/>
  <c r="AC926" i="51" s="1"/>
  <c r="AD926" i="51" s="1"/>
  <c r="AA859" i="51"/>
  <c r="AD864" i="51" l="1"/>
  <c r="AB859" i="51"/>
  <c r="AC859" i="51" s="1"/>
  <c r="AD859" i="51" s="1"/>
  <c r="AB937" i="51"/>
  <c r="AC937" i="51" s="1"/>
  <c r="AD937" i="51" s="1"/>
  <c r="AD866" i="51"/>
  <c r="AD930" i="51"/>
  <c r="AA350" i="51"/>
  <c r="AA835" i="51"/>
  <c r="AA824" i="51"/>
  <c r="AA821" i="51"/>
  <c r="AA818" i="51" s="1"/>
  <c r="AA814" i="51"/>
  <c r="AA810" i="51"/>
  <c r="AA807" i="51"/>
  <c r="AA805" i="51"/>
  <c r="AA802" i="51"/>
  <c r="AA800" i="51"/>
  <c r="AA795" i="51"/>
  <c r="AA775" i="51"/>
  <c r="AA752" i="51"/>
  <c r="AA749" i="51"/>
  <c r="AA746" i="51"/>
  <c r="AA742" i="51"/>
  <c r="AA728" i="51"/>
  <c r="AA726" i="51"/>
  <c r="AA723" i="51"/>
  <c r="AA685" i="51"/>
  <c r="AA684" i="51" s="1"/>
  <c r="AA662" i="51"/>
  <c r="AA631" i="51"/>
  <c r="AA624" i="51"/>
  <c r="AA622" i="51"/>
  <c r="AA620" i="51"/>
  <c r="AA616" i="51"/>
  <c r="AA613" i="51"/>
  <c r="AA605" i="51"/>
  <c r="AA602" i="51"/>
  <c r="AA599" i="51"/>
  <c r="AA597" i="51"/>
  <c r="AA594" i="51"/>
  <c r="AA593" i="51" s="1"/>
  <c r="AA591" i="51"/>
  <c r="AA590" i="51" s="1"/>
  <c r="AA584" i="51"/>
  <c r="AA582" i="51"/>
  <c r="AA528" i="51"/>
  <c r="AA522" i="51" s="1"/>
  <c r="AA513" i="51"/>
  <c r="AA506" i="51" s="1"/>
  <c r="AA496" i="51"/>
  <c r="AA493" i="51"/>
  <c r="AA492" i="51" s="1"/>
  <c r="AA463" i="51"/>
  <c r="AA459" i="51"/>
  <c r="AA456" i="51"/>
  <c r="AA435" i="51"/>
  <c r="AA434" i="51" s="1"/>
  <c r="AA432" i="51"/>
  <c r="AA429" i="51" s="1"/>
  <c r="AA426" i="51"/>
  <c r="AA425" i="51" s="1"/>
  <c r="AA422" i="51"/>
  <c r="AA421" i="51" s="1"/>
  <c r="AA417" i="51"/>
  <c r="AA416" i="51" s="1"/>
  <c r="AA409" i="51"/>
  <c r="AA406" i="51"/>
  <c r="AA398" i="51"/>
  <c r="AA397" i="51" s="1"/>
  <c r="AA384" i="51"/>
  <c r="AA355" i="51" s="1"/>
  <c r="AA342" i="51"/>
  <c r="AA323" i="51"/>
  <c r="AA322" i="51" s="1"/>
  <c r="AA319" i="51"/>
  <c r="AA318" i="51" s="1"/>
  <c r="AA307" i="51"/>
  <c r="AA293" i="51" s="1"/>
  <c r="AA289" i="51"/>
  <c r="AA258" i="51"/>
  <c r="AA245" i="51"/>
  <c r="AA231" i="51" s="1"/>
  <c r="AA209" i="51"/>
  <c r="AA207" i="51"/>
  <c r="AA204" i="51"/>
  <c r="AA200" i="51"/>
  <c r="AA197" i="51"/>
  <c r="AA181" i="51"/>
  <c r="AA178" i="51"/>
  <c r="AA168" i="51"/>
  <c r="AA164" i="51"/>
  <c r="AA161" i="51"/>
  <c r="AA128" i="51"/>
  <c r="AA127" i="51" s="1"/>
  <c r="AA123" i="51"/>
  <c r="AA122" i="51" s="1"/>
  <c r="AA119" i="51"/>
  <c r="AA118" i="51" s="1"/>
  <c r="AA73" i="51"/>
  <c r="AA65" i="51" s="1"/>
  <c r="AA62" i="51"/>
  <c r="AA59" i="51"/>
  <c r="AA56" i="51"/>
  <c r="AA43" i="51"/>
  <c r="AA41" i="51"/>
  <c r="AA22" i="51"/>
  <c r="AA18" i="51" s="1"/>
  <c r="AA328" i="51" l="1"/>
  <c r="AA321" i="51"/>
  <c r="AA813" i="51"/>
  <c r="AA172" i="51"/>
  <c r="AA171" i="51" s="1"/>
  <c r="AA428" i="51"/>
  <c r="AA405" i="51"/>
  <c r="AA694" i="51"/>
  <c r="AA48" i="51"/>
  <c r="AA47" i="51" s="1"/>
  <c r="AA415" i="51"/>
  <c r="AA126" i="51"/>
  <c r="AA317" i="51"/>
  <c r="AA424" i="51"/>
  <c r="AA596" i="51"/>
  <c r="AA469" i="51"/>
  <c r="AA40" i="51"/>
  <c r="AA829" i="51"/>
  <c r="AA828" i="51" s="1"/>
  <c r="AA774" i="51"/>
  <c r="AA773" i="51" s="1"/>
  <c r="AA327" i="51"/>
  <c r="AA288" i="51"/>
  <c r="AA117" i="51"/>
  <c r="AA17" i="51"/>
  <c r="AA16" i="51" s="1"/>
  <c r="AA154" i="51"/>
  <c r="AA153" i="51" s="1"/>
  <c r="AA152" i="51" s="1"/>
  <c r="AA672" i="51"/>
  <c r="AA216" i="51"/>
  <c r="AA215" i="51" s="1"/>
  <c r="AA533" i="51"/>
  <c r="AA446" i="51"/>
  <c r="M282" i="56"/>
  <c r="AA765" i="51" l="1"/>
  <c r="AA263" i="51"/>
  <c r="AA468" i="51"/>
  <c r="AA467" i="51" s="1"/>
  <c r="AA823" i="51"/>
  <c r="AA15" i="51"/>
  <c r="M53" i="56"/>
  <c r="M48" i="56"/>
  <c r="D24" i="46" l="1"/>
  <c r="Y175" i="51" l="1"/>
  <c r="Y632" i="51"/>
  <c r="Y232" i="51"/>
  <c r="Y219" i="51"/>
  <c r="Y218" i="51" s="1"/>
  <c r="Y156" i="51"/>
  <c r="Y66" i="51"/>
  <c r="Y49" i="51"/>
  <c r="Y33" i="51"/>
  <c r="Y32" i="51" s="1"/>
  <c r="Y19" i="51"/>
  <c r="Y634" i="51"/>
  <c r="Y673" i="51" l="1"/>
  <c r="Y674" i="51"/>
  <c r="Y81" i="51" l="1"/>
  <c r="Y80" i="51" s="1"/>
  <c r="Y209" i="51" l="1"/>
  <c r="X209" i="51"/>
  <c r="Z580" i="51" l="1"/>
  <c r="AB580" i="51" s="1"/>
  <c r="AD580" i="51" s="1"/>
  <c r="Z683" i="51"/>
  <c r="AB683" i="51" s="1"/>
  <c r="AD683" i="51" s="1"/>
  <c r="Z159" i="51"/>
  <c r="AB159" i="51" s="1"/>
  <c r="AD159" i="51" s="1"/>
  <c r="Z196" i="51"/>
  <c r="AB196" i="51" s="1"/>
  <c r="AD196" i="51" s="1"/>
  <c r="Y464" i="51"/>
  <c r="Z464" i="51" s="1"/>
  <c r="Z81" i="51"/>
  <c r="Y599" i="51"/>
  <c r="Y594" i="51"/>
  <c r="Y593" i="51" s="1"/>
  <c r="Z600" i="51"/>
  <c r="Z595" i="51"/>
  <c r="X594" i="51"/>
  <c r="X593" i="51" s="1"/>
  <c r="Z592" i="51"/>
  <c r="Z242" i="51"/>
  <c r="AB242" i="51" s="1"/>
  <c r="AD242" i="51" s="1"/>
  <c r="Z120" i="51"/>
  <c r="AB120" i="51" s="1"/>
  <c r="AD120" i="51" s="1"/>
  <c r="Z158" i="51"/>
  <c r="AB158" i="51" s="1"/>
  <c r="AD158" i="51" s="1"/>
  <c r="Z165" i="51"/>
  <c r="AB165" i="51" s="1"/>
  <c r="AD165" i="51" s="1"/>
  <c r="Z124" i="51"/>
  <c r="AB124" i="51" s="1"/>
  <c r="AD124" i="51" s="1"/>
  <c r="Z162" i="51"/>
  <c r="Z23" i="51"/>
  <c r="Z24" i="51"/>
  <c r="AB24" i="51" s="1"/>
  <c r="AD24" i="51" s="1"/>
  <c r="Z19" i="51"/>
  <c r="AB19" i="51" s="1"/>
  <c r="AD19" i="51" s="1"/>
  <c r="Z33" i="51"/>
  <c r="Z34" i="51"/>
  <c r="AB34" i="51" s="1"/>
  <c r="AD34" i="51" s="1"/>
  <c r="Z38" i="51"/>
  <c r="AB38" i="51" s="1"/>
  <c r="AD38" i="51" s="1"/>
  <c r="Z49" i="51"/>
  <c r="Z50" i="51"/>
  <c r="AB50" i="51" s="1"/>
  <c r="AD50" i="51" s="1"/>
  <c r="Z51" i="51"/>
  <c r="AB51" i="51" s="1"/>
  <c r="AD51" i="51" s="1"/>
  <c r="Z55" i="51"/>
  <c r="AB55" i="51" s="1"/>
  <c r="AD55" i="51" s="1"/>
  <c r="Z66" i="51"/>
  <c r="Z67" i="51"/>
  <c r="AB67" i="51" s="1"/>
  <c r="AD67" i="51" s="1"/>
  <c r="Z71" i="51"/>
  <c r="AB71" i="51" s="1"/>
  <c r="AD71" i="51" s="1"/>
  <c r="Z82" i="51"/>
  <c r="AB82" i="51" s="1"/>
  <c r="AD82" i="51" s="1"/>
  <c r="Z93" i="51"/>
  <c r="AB93" i="51" s="1"/>
  <c r="AD93" i="51" s="1"/>
  <c r="Z92" i="51"/>
  <c r="Z94" i="51"/>
  <c r="AB94" i="51" s="1"/>
  <c r="AD94" i="51" s="1"/>
  <c r="Z98" i="51"/>
  <c r="AB98" i="51" s="1"/>
  <c r="AD98" i="51" s="1"/>
  <c r="Z99" i="51"/>
  <c r="AB99" i="51" s="1"/>
  <c r="AD99" i="51" s="1"/>
  <c r="Z96" i="51"/>
  <c r="AB96" i="51" s="1"/>
  <c r="AD96" i="51" s="1"/>
  <c r="Z97" i="51"/>
  <c r="AB97" i="51" s="1"/>
  <c r="AD97" i="51" s="1"/>
  <c r="Z100" i="51"/>
  <c r="AB100" i="51" s="1"/>
  <c r="AD100" i="51" s="1"/>
  <c r="J104" i="51"/>
  <c r="Z105" i="51"/>
  <c r="AB105" i="51" s="1"/>
  <c r="AD105" i="51" s="1"/>
  <c r="Z106" i="51"/>
  <c r="AB106" i="51" s="1"/>
  <c r="AD106" i="51" s="1"/>
  <c r="Z109" i="51"/>
  <c r="AB109" i="51" s="1"/>
  <c r="AD109" i="51" s="1"/>
  <c r="Z110" i="51"/>
  <c r="AB110" i="51" s="1"/>
  <c r="AD110" i="51" s="1"/>
  <c r="Z111" i="51"/>
  <c r="AB111" i="51" s="1"/>
  <c r="AD111" i="51" s="1"/>
  <c r="Z113" i="51"/>
  <c r="AB113" i="51" s="1"/>
  <c r="AD113" i="51" s="1"/>
  <c r="V114" i="51"/>
  <c r="X114" i="51" s="1"/>
  <c r="Z114" i="51" s="1"/>
  <c r="AB114" i="51" s="1"/>
  <c r="AD114" i="51" s="1"/>
  <c r="V115" i="51"/>
  <c r="X115" i="51" s="1"/>
  <c r="Z115" i="51" s="1"/>
  <c r="AB115" i="51" s="1"/>
  <c r="AD115" i="51" s="1"/>
  <c r="Z107" i="51"/>
  <c r="AB107" i="51" s="1"/>
  <c r="AD107" i="51" s="1"/>
  <c r="Z108" i="51"/>
  <c r="AB108" i="51" s="1"/>
  <c r="AD108" i="51" s="1"/>
  <c r="Z121" i="51"/>
  <c r="AB121" i="51" s="1"/>
  <c r="AD121" i="51" s="1"/>
  <c r="Z125" i="51"/>
  <c r="Z155" i="51"/>
  <c r="AB155" i="51" s="1"/>
  <c r="AD155" i="51" s="1"/>
  <c r="Z157" i="51"/>
  <c r="AB157" i="51" s="1"/>
  <c r="AD157" i="51" s="1"/>
  <c r="Z160" i="51"/>
  <c r="AB160" i="51" s="1"/>
  <c r="AD160" i="51" s="1"/>
  <c r="Z166" i="51"/>
  <c r="AB166" i="51" s="1"/>
  <c r="AD166" i="51" s="1"/>
  <c r="T167" i="51"/>
  <c r="V167" i="51" s="1"/>
  <c r="X167" i="51" s="1"/>
  <c r="Z163" i="51"/>
  <c r="AB163" i="51" s="1"/>
  <c r="AD163" i="51" s="1"/>
  <c r="Z173" i="51"/>
  <c r="Z174" i="51"/>
  <c r="AB174" i="51" s="1"/>
  <c r="AD174" i="51" s="1"/>
  <c r="Z175" i="51"/>
  <c r="AB175" i="51" s="1"/>
  <c r="AD175" i="51" s="1"/>
  <c r="Z176" i="51"/>
  <c r="AB176" i="51" s="1"/>
  <c r="AD176" i="51" s="1"/>
  <c r="V183" i="51"/>
  <c r="X183" i="51" s="1"/>
  <c r="Z183" i="51" s="1"/>
  <c r="AB183" i="51" s="1"/>
  <c r="AD183" i="51" s="1"/>
  <c r="Z191" i="51"/>
  <c r="AB191" i="51" s="1"/>
  <c r="AD191" i="51" s="1"/>
  <c r="Z195" i="51"/>
  <c r="AB195" i="51" s="1"/>
  <c r="AD195" i="51" s="1"/>
  <c r="Z221" i="51"/>
  <c r="Z225" i="51"/>
  <c r="AB225" i="51" s="1"/>
  <c r="AD225" i="51" s="1"/>
  <c r="Z229" i="51"/>
  <c r="AB229" i="51" s="1"/>
  <c r="AD229" i="51" s="1"/>
  <c r="Z230" i="51"/>
  <c r="AB230" i="51" s="1"/>
  <c r="AD230" i="51" s="1"/>
  <c r="Z232" i="51"/>
  <c r="AB232" i="51" s="1"/>
  <c r="Z234" i="51"/>
  <c r="AB234" i="51" s="1"/>
  <c r="AD234" i="51" s="1"/>
  <c r="Z243" i="51"/>
  <c r="AB243" i="51" s="1"/>
  <c r="AD243" i="51" s="1"/>
  <c r="X423" i="51"/>
  <c r="Z423" i="51" s="1"/>
  <c r="X433" i="5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56" i="51"/>
  <c r="AB156" i="51" s="1"/>
  <c r="AD156" i="51" s="1"/>
  <c r="Z400" i="51"/>
  <c r="AB400" i="51" s="1"/>
  <c r="AD400" i="51" s="1"/>
  <c r="Z386" i="51"/>
  <c r="AB386" i="51" s="1"/>
  <c r="AD386" i="51" s="1"/>
  <c r="Z343" i="51"/>
  <c r="AB343" i="51" s="1"/>
  <c r="AD343" i="51" s="1"/>
  <c r="Z344" i="51"/>
  <c r="AB344" i="51" s="1"/>
  <c r="AD344" i="51" s="1"/>
  <c r="Z385" i="51"/>
  <c r="AB385" i="51" s="1"/>
  <c r="Z401" i="51"/>
  <c r="AB401" i="51" s="1"/>
  <c r="AD401" i="51" s="1"/>
  <c r="Z399" i="51"/>
  <c r="AB399" i="51" s="1"/>
  <c r="AD399" i="51" s="1"/>
  <c r="Z347" i="51"/>
  <c r="AB347" i="51" s="1"/>
  <c r="AD347" i="51" s="1"/>
  <c r="Z389" i="51"/>
  <c r="AB389" i="51" s="1"/>
  <c r="AD389" i="51" s="1"/>
  <c r="Z393" i="51"/>
  <c r="AB393" i="51" s="1"/>
  <c r="AD393" i="51" s="1"/>
  <c r="Z394" i="51"/>
  <c r="AB394" i="51" s="1"/>
  <c r="AD394" i="51" s="1"/>
  <c r="E9" i="48"/>
  <c r="F9" i="48"/>
  <c r="G9" i="48"/>
  <c r="H9" i="48"/>
  <c r="I9" i="48"/>
  <c r="J9" i="48"/>
  <c r="K9" i="48"/>
  <c r="D9" i="48"/>
  <c r="E9" i="49"/>
  <c r="F9" i="49"/>
  <c r="G9" i="49"/>
  <c r="D9" i="49"/>
  <c r="Z515" i="51"/>
  <c r="AB515" i="51" s="1"/>
  <c r="AD515" i="51" s="1"/>
  <c r="Z514" i="51"/>
  <c r="Z500" i="51"/>
  <c r="AB500" i="51" s="1"/>
  <c r="AD500" i="51" s="1"/>
  <c r="Z497" i="51"/>
  <c r="AB497" i="51" s="1"/>
  <c r="AD497" i="51" s="1"/>
  <c r="Y805" i="51"/>
  <c r="X805" i="51"/>
  <c r="Z325" i="51"/>
  <c r="Z324" i="51"/>
  <c r="AB324" i="51" s="1"/>
  <c r="AD324" i="51" s="1"/>
  <c r="Y323" i="51"/>
  <c r="Y322" i="51" s="1"/>
  <c r="Y321" i="51" s="1"/>
  <c r="X323" i="51"/>
  <c r="X322" i="51" s="1"/>
  <c r="X321" i="51" s="1"/>
  <c r="W323" i="51"/>
  <c r="W322" i="51" s="1"/>
  <c r="W321" i="51" s="1"/>
  <c r="V323" i="51"/>
  <c r="U323" i="51"/>
  <c r="T323" i="51"/>
  <c r="T322" i="51" s="1"/>
  <c r="T321" i="51" s="1"/>
  <c r="Z247" i="51"/>
  <c r="Z246" i="51"/>
  <c r="AB246" i="51" s="1"/>
  <c r="AD246" i="51" s="1"/>
  <c r="Y245" i="51"/>
  <c r="Y231" i="51" s="1"/>
  <c r="X245" i="51"/>
  <c r="W245" i="51"/>
  <c r="V245" i="51"/>
  <c r="U245" i="51"/>
  <c r="T245" i="51"/>
  <c r="Y616" i="51"/>
  <c r="X616" i="51"/>
  <c r="Z619" i="51"/>
  <c r="AB619" i="51" s="1"/>
  <c r="AD619" i="51" s="1"/>
  <c r="T619" i="51"/>
  <c r="K619" i="51"/>
  <c r="I619" i="51"/>
  <c r="T163" i="51"/>
  <c r="O163" i="51"/>
  <c r="J163" i="51"/>
  <c r="T162" i="51"/>
  <c r="Y161" i="51"/>
  <c r="X161" i="51"/>
  <c r="W161" i="51"/>
  <c r="V161" i="51"/>
  <c r="U161" i="51"/>
  <c r="S161" i="51"/>
  <c r="R161" i="51"/>
  <c r="O161" i="51"/>
  <c r="J161" i="51"/>
  <c r="Y62" i="51"/>
  <c r="X62" i="51"/>
  <c r="Z64" i="51"/>
  <c r="AB64" i="51" s="1"/>
  <c r="AD64" i="51" s="1"/>
  <c r="Z63" i="51"/>
  <c r="AB63" i="51" s="1"/>
  <c r="AD63" i="51" s="1"/>
  <c r="AD62" i="51" s="1"/>
  <c r="Y447" i="51"/>
  <c r="Y446" i="51" s="1"/>
  <c r="E21" i="46"/>
  <c r="E26" i="46" s="1"/>
  <c r="F21" i="46"/>
  <c r="G21" i="46"/>
  <c r="H21" i="46"/>
  <c r="I21" i="46"/>
  <c r="J21" i="46"/>
  <c r="K21" i="46"/>
  <c r="Y177" i="51"/>
  <c r="Z460" i="5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J588" i="51"/>
  <c r="R588" i="51"/>
  <c r="Z588" i="51"/>
  <c r="AB588" i="51" s="1"/>
  <c r="AD588" i="51" s="1"/>
  <c r="C12" i="52"/>
  <c r="N118" i="56"/>
  <c r="X218" i="51"/>
  <c r="E68" i="50"/>
  <c r="E9" i="54"/>
  <c r="E25" i="54" s="1"/>
  <c r="O282" i="56"/>
  <c r="L282" i="56"/>
  <c r="N286" i="56"/>
  <c r="N285" i="56"/>
  <c r="P10" i="45"/>
  <c r="L10" i="45"/>
  <c r="X314" i="51"/>
  <c r="Z316" i="51"/>
  <c r="R316" i="51"/>
  <c r="O316" i="51"/>
  <c r="J316" i="51"/>
  <c r="R125" i="51"/>
  <c r="O125" i="51"/>
  <c r="J125" i="51"/>
  <c r="Y123" i="51"/>
  <c r="Y122" i="51" s="1"/>
  <c r="X123" i="51"/>
  <c r="X122" i="51" s="1"/>
  <c r="W123" i="51"/>
  <c r="W122" i="51" s="1"/>
  <c r="V123" i="51"/>
  <c r="V122" i="51" s="1"/>
  <c r="U123" i="51"/>
  <c r="U122" i="51" s="1"/>
  <c r="S123" i="51"/>
  <c r="S122" i="51" s="1"/>
  <c r="Q123" i="51"/>
  <c r="Q122" i="51" s="1"/>
  <c r="P123" i="51"/>
  <c r="P122" i="51" s="1"/>
  <c r="N123" i="51"/>
  <c r="N122" i="51" s="1"/>
  <c r="M123" i="51"/>
  <c r="M122" i="51" s="1"/>
  <c r="L123" i="51"/>
  <c r="L122" i="51" s="1"/>
  <c r="K123" i="51"/>
  <c r="K122" i="51" s="1"/>
  <c r="I123" i="51"/>
  <c r="I122" i="51" s="1"/>
  <c r="H123" i="51"/>
  <c r="G122" i="51"/>
  <c r="Z842" i="51"/>
  <c r="Z840" i="51" s="1"/>
  <c r="X840" i="51"/>
  <c r="X164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Z1024" i="51"/>
  <c r="AB1024" i="51" s="1"/>
  <c r="AD1024" i="51" s="1"/>
  <c r="D71" i="15" s="1"/>
  <c r="Z1023" i="51"/>
  <c r="AB1023" i="51" s="1"/>
  <c r="AD1023" i="51" s="1"/>
  <c r="Z1022" i="51"/>
  <c r="AB1022" i="51" s="1"/>
  <c r="AD1022" i="51" s="1"/>
  <c r="Z1021" i="51"/>
  <c r="Z839" i="51"/>
  <c r="Z836" i="51"/>
  <c r="AB836" i="51" s="1"/>
  <c r="AD836" i="51" s="1"/>
  <c r="Y835" i="51"/>
  <c r="Y829" i="51" s="1"/>
  <c r="Y828" i="51" s="1"/>
  <c r="Z832" i="51"/>
  <c r="AB832" i="51" s="1"/>
  <c r="AD832" i="51" s="1"/>
  <c r="Y824" i="51"/>
  <c r="Z822" i="51"/>
  <c r="Y821" i="51"/>
  <c r="Y818" i="51" s="1"/>
  <c r="Y814" i="51"/>
  <c r="Y813" i="51" s="1"/>
  <c r="Y810" i="51"/>
  <c r="Z809" i="51"/>
  <c r="AB809" i="51" s="1"/>
  <c r="AD809" i="51" s="1"/>
  <c r="Z808" i="51"/>
  <c r="AB808" i="51" s="1"/>
  <c r="AD808" i="51" s="1"/>
  <c r="Y807" i="51"/>
  <c r="Z806" i="51"/>
  <c r="Z804" i="51"/>
  <c r="AB804" i="51" s="1"/>
  <c r="AD804" i="51" s="1"/>
  <c r="Z803" i="51"/>
  <c r="AB803" i="51" s="1"/>
  <c r="AD803" i="51" s="1"/>
  <c r="AD802" i="51" s="1"/>
  <c r="Y802" i="51"/>
  <c r="Z801" i="51"/>
  <c r="Y800" i="51"/>
  <c r="Z799" i="51"/>
  <c r="Y795" i="51"/>
  <c r="Z782" i="51"/>
  <c r="AB782" i="51" s="1"/>
  <c r="AD782" i="51" s="1"/>
  <c r="Z780" i="51"/>
  <c r="Y775" i="51"/>
  <c r="Z762" i="51"/>
  <c r="AB762" i="51" s="1"/>
  <c r="AD762" i="51" s="1"/>
  <c r="Z761" i="51"/>
  <c r="AB761" i="51" s="1"/>
  <c r="AD761" i="51" s="1"/>
  <c r="Z760" i="51"/>
  <c r="AB760" i="51" s="1"/>
  <c r="AD760" i="51" s="1"/>
  <c r="Z759" i="51"/>
  <c r="AB759" i="51" s="1"/>
  <c r="AD759" i="51" s="1"/>
  <c r="Z758" i="51"/>
  <c r="AB758" i="51" s="1"/>
  <c r="AD758" i="51" s="1"/>
  <c r="Z757" i="51"/>
  <c r="AB757" i="51" s="1"/>
  <c r="AD757" i="51" s="1"/>
  <c r="Z756" i="51"/>
  <c r="AB756" i="51" s="1"/>
  <c r="AD756" i="51" s="1"/>
  <c r="Z755" i="51"/>
  <c r="AB755" i="51" s="1"/>
  <c r="AD755" i="51" s="1"/>
  <c r="Z754" i="51"/>
  <c r="AB754" i="51" s="1"/>
  <c r="AD754" i="51" s="1"/>
  <c r="Z753" i="51"/>
  <c r="AB753" i="51" s="1"/>
  <c r="Y752" i="51"/>
  <c r="Y749" i="51"/>
  <c r="Z748" i="51"/>
  <c r="AB748" i="51" s="1"/>
  <c r="AD748" i="51" s="1"/>
  <c r="Z747" i="51"/>
  <c r="AB747" i="51" s="1"/>
  <c r="AD747" i="51" s="1"/>
  <c r="AD746" i="51" s="1"/>
  <c r="Y746" i="51"/>
  <c r="Y742" i="51"/>
  <c r="Z738" i="51"/>
  <c r="AB738" i="51" s="1"/>
  <c r="AD738" i="51" s="1"/>
  <c r="Z732" i="51"/>
  <c r="Z729" i="51"/>
  <c r="Y728" i="51"/>
  <c r="Y726" i="51"/>
  <c r="Y723" i="51"/>
  <c r="Z719" i="51"/>
  <c r="Z718" i="51"/>
  <c r="Z687" i="51"/>
  <c r="AB687" i="51" s="1"/>
  <c r="AD687" i="51" s="1"/>
  <c r="Z686" i="51"/>
  <c r="Y685" i="51"/>
  <c r="Y684" i="51" s="1"/>
  <c r="Y681" i="51"/>
  <c r="Y672" i="51" s="1"/>
  <c r="Z679" i="51"/>
  <c r="AB679" i="51" s="1"/>
  <c r="AD679" i="51" s="1"/>
  <c r="Z678" i="51"/>
  <c r="AB678" i="51" s="1"/>
  <c r="AD678" i="51" s="1"/>
  <c r="Z677" i="51"/>
  <c r="AB677" i="51" s="1"/>
  <c r="AD677" i="51" s="1"/>
  <c r="Z676" i="51"/>
  <c r="AB676" i="51" s="1"/>
  <c r="AD676" i="51" s="1"/>
  <c r="Z675" i="51"/>
  <c r="AB675" i="51" s="1"/>
  <c r="AD675" i="51" s="1"/>
  <c r="Z674" i="51"/>
  <c r="AB674" i="51" s="1"/>
  <c r="AD674" i="51" s="1"/>
  <c r="Z673" i="51"/>
  <c r="AB673" i="51" s="1"/>
  <c r="Y662" i="51"/>
  <c r="Z634" i="51"/>
  <c r="AB634" i="51" s="1"/>
  <c r="AD634" i="51" s="1"/>
  <c r="Z633" i="51"/>
  <c r="AB633" i="51" s="1"/>
  <c r="Z632" i="51"/>
  <c r="AB632" i="51" s="1"/>
  <c r="AD632" i="51" s="1"/>
  <c r="Y631" i="51"/>
  <c r="Y624" i="51"/>
  <c r="Y622" i="51"/>
  <c r="Y620" i="51"/>
  <c r="Z618" i="51"/>
  <c r="AB618" i="51" s="1"/>
  <c r="AD618" i="51" s="1"/>
  <c r="Z617" i="51"/>
  <c r="AB617" i="51" s="1"/>
  <c r="AD617" i="51" s="1"/>
  <c r="Z615" i="51"/>
  <c r="AB615" i="51" s="1"/>
  <c r="AD615" i="51" s="1"/>
  <c r="Y613" i="51"/>
  <c r="Z608" i="51"/>
  <c r="AB608" i="51" s="1"/>
  <c r="AD608" i="51" s="1"/>
  <c r="Z607" i="51"/>
  <c r="AB607" i="51" s="1"/>
  <c r="AD607" i="51" s="1"/>
  <c r="Z606" i="51"/>
  <c r="AB606" i="51" s="1"/>
  <c r="AD606" i="51" s="1"/>
  <c r="Y605" i="51"/>
  <c r="Y602" i="51"/>
  <c r="Y597" i="51"/>
  <c r="Y591" i="51"/>
  <c r="Y590" i="51" s="1"/>
  <c r="Z589" i="51"/>
  <c r="AB589" i="51" s="1"/>
  <c r="AD589" i="51" s="1"/>
  <c r="Z587" i="51"/>
  <c r="AB587" i="51" s="1"/>
  <c r="AD587" i="51" s="1"/>
  <c r="Z586" i="51"/>
  <c r="Z585" i="51"/>
  <c r="AB585" i="51" s="1"/>
  <c r="AD585" i="51" s="1"/>
  <c r="Y584" i="51"/>
  <c r="Z583" i="51"/>
  <c r="Y582" i="51"/>
  <c r="Z578" i="51"/>
  <c r="AB578" i="51" s="1"/>
  <c r="AD578" i="51" s="1"/>
  <c r="Z576" i="51"/>
  <c r="AB576" i="51" s="1"/>
  <c r="AD576" i="51" s="1"/>
  <c r="Z575" i="51"/>
  <c r="AB575" i="51" s="1"/>
  <c r="AD575" i="51" s="1"/>
  <c r="Z574" i="51"/>
  <c r="AB574" i="51" s="1"/>
  <c r="AD574" i="51" s="1"/>
  <c r="Z573" i="51"/>
  <c r="AB573" i="51" s="1"/>
  <c r="AD573" i="51" s="1"/>
  <c r="Z572" i="51"/>
  <c r="AB572" i="51" s="1"/>
  <c r="AD572" i="51" s="1"/>
  <c r="Z571" i="51"/>
  <c r="AB571" i="51" s="1"/>
  <c r="AD571" i="51" s="1"/>
  <c r="Z570" i="51"/>
  <c r="AB570" i="51" s="1"/>
  <c r="AD570" i="51" s="1"/>
  <c r="Z569" i="51"/>
  <c r="Z530" i="51"/>
  <c r="AB530" i="51" s="1"/>
  <c r="AD530" i="51" s="1"/>
  <c r="Z529" i="51"/>
  <c r="AB529" i="51" s="1"/>
  <c r="AD529" i="51" s="1"/>
  <c r="Y528" i="51"/>
  <c r="Y522" i="51" s="1"/>
  <c r="Z518" i="51"/>
  <c r="AB518" i="51" s="1"/>
  <c r="AD518" i="51" s="1"/>
  <c r="Z517" i="51"/>
  <c r="AB517" i="51" s="1"/>
  <c r="AD517" i="51" s="1"/>
  <c r="Z516" i="51"/>
  <c r="AB516" i="51" s="1"/>
  <c r="AD516" i="51" s="1"/>
  <c r="Y513" i="51"/>
  <c r="Y506" i="51" s="1"/>
  <c r="Z502" i="51"/>
  <c r="AB502" i="51" s="1"/>
  <c r="AD502" i="51" s="1"/>
  <c r="Z501" i="51"/>
  <c r="AB501" i="51" s="1"/>
  <c r="AD501" i="51" s="1"/>
  <c r="Z499" i="51"/>
  <c r="AB499" i="51" s="1"/>
  <c r="Z498" i="51"/>
  <c r="AB498" i="51" s="1"/>
  <c r="AD498" i="51" s="1"/>
  <c r="Z495" i="51"/>
  <c r="Z494" i="51"/>
  <c r="AB494" i="51" s="1"/>
  <c r="AD494" i="51" s="1"/>
  <c r="Y493" i="51"/>
  <c r="Y492" i="51" s="1"/>
  <c r="Y459" i="51"/>
  <c r="Z458" i="51"/>
  <c r="AB458" i="51" s="1"/>
  <c r="AD458" i="51" s="1"/>
  <c r="Y456" i="51"/>
  <c r="Z448" i="51"/>
  <c r="AB448" i="51" s="1"/>
  <c r="AD448" i="51" s="1"/>
  <c r="Z436" i="51"/>
  <c r="Y435" i="51"/>
  <c r="Y434" i="51" s="1"/>
  <c r="Y432" i="51"/>
  <c r="Y426" i="51"/>
  <c r="Y425" i="51" s="1"/>
  <c r="Y422" i="51"/>
  <c r="Y421" i="51" s="1"/>
  <c r="Y417" i="51"/>
  <c r="Y416" i="51" s="1"/>
  <c r="Z414" i="51"/>
  <c r="AB414" i="51" s="1"/>
  <c r="AD414" i="51" s="1"/>
  <c r="Z413" i="51"/>
  <c r="Z411" i="51"/>
  <c r="Z410" i="51"/>
  <c r="AB410" i="51" s="1"/>
  <c r="AD410" i="51" s="1"/>
  <c r="Y409" i="51"/>
  <c r="Z408" i="51"/>
  <c r="Z407" i="51"/>
  <c r="AB407" i="51" s="1"/>
  <c r="AD407" i="51" s="1"/>
  <c r="Y406" i="51"/>
  <c r="Z404" i="51"/>
  <c r="AB404" i="51" s="1"/>
  <c r="AD404" i="51" s="1"/>
  <c r="Z403" i="51"/>
  <c r="Z402" i="51"/>
  <c r="AB402" i="51" s="1"/>
  <c r="AD402" i="51" s="1"/>
  <c r="Z392" i="51"/>
  <c r="AB392" i="51" s="1"/>
  <c r="AD392" i="51" s="1"/>
  <c r="Z391" i="51"/>
  <c r="AB391" i="51" s="1"/>
  <c r="AD391" i="51" s="1"/>
  <c r="Z390" i="51"/>
  <c r="AB390" i="51" s="1"/>
  <c r="AD390" i="51" s="1"/>
  <c r="Z388" i="51"/>
  <c r="AB388" i="51" s="1"/>
  <c r="AD388" i="51" s="1"/>
  <c r="Z387" i="51"/>
  <c r="AB387" i="51" s="1"/>
  <c r="AD387" i="51" s="1"/>
  <c r="Z354" i="51"/>
  <c r="AB354" i="51" s="1"/>
  <c r="AD354" i="51" s="1"/>
  <c r="Z353" i="51"/>
  <c r="Z352" i="51"/>
  <c r="AB352" i="51" s="1"/>
  <c r="AD352" i="51" s="1"/>
  <c r="Z351" i="51"/>
  <c r="AB351" i="51" s="1"/>
  <c r="AD351" i="51" s="1"/>
  <c r="Y350" i="51"/>
  <c r="Z349" i="51"/>
  <c r="AB349" i="51" s="1"/>
  <c r="AD349" i="51" s="1"/>
  <c r="Z348" i="51"/>
  <c r="AB348" i="51" s="1"/>
  <c r="AD348" i="51" s="1"/>
  <c r="Z346" i="51"/>
  <c r="AB346" i="51" s="1"/>
  <c r="AD346" i="51" s="1"/>
  <c r="Z345" i="51"/>
  <c r="AB345" i="51" s="1"/>
  <c r="AD345" i="51" s="1"/>
  <c r="Z320" i="51"/>
  <c r="Y319" i="51"/>
  <c r="Y318" i="51" s="1"/>
  <c r="Y317" i="51" s="1"/>
  <c r="Z312" i="51"/>
  <c r="AB312" i="51" s="1"/>
  <c r="AD312" i="51" s="1"/>
  <c r="Z311" i="51"/>
  <c r="AB311" i="51" s="1"/>
  <c r="AD311" i="51" s="1"/>
  <c r="Z310" i="51"/>
  <c r="AB310" i="51" s="1"/>
  <c r="AD310" i="51" s="1"/>
  <c r="Z309" i="51"/>
  <c r="AB309" i="51" s="1"/>
  <c r="AD309" i="51" s="1"/>
  <c r="Y307" i="51"/>
  <c r="Y293" i="51" s="1"/>
  <c r="Z304" i="51"/>
  <c r="AB304" i="51" s="1"/>
  <c r="AD304" i="51" s="1"/>
  <c r="Z303" i="51"/>
  <c r="AB303" i="51" s="1"/>
  <c r="AD303" i="51" s="1"/>
  <c r="Z301" i="51"/>
  <c r="AB301" i="51" s="1"/>
  <c r="AD301" i="51" s="1"/>
  <c r="Z300" i="51"/>
  <c r="AB300" i="51" s="1"/>
  <c r="AD300" i="51" s="1"/>
  <c r="Z299" i="51"/>
  <c r="AB299" i="51" s="1"/>
  <c r="AD299" i="51" s="1"/>
  <c r="Z298" i="51"/>
  <c r="AB298" i="51" s="1"/>
  <c r="AD298" i="51" s="1"/>
  <c r="Z297" i="51"/>
  <c r="AB297" i="51" s="1"/>
  <c r="AD297" i="51" s="1"/>
  <c r="Z296" i="51"/>
  <c r="AB296" i="51" s="1"/>
  <c r="AD296" i="51" s="1"/>
  <c r="Z295" i="51"/>
  <c r="AB295" i="51" s="1"/>
  <c r="AD295" i="51" s="1"/>
  <c r="Z294" i="51"/>
  <c r="Z292" i="51"/>
  <c r="AB292" i="51" s="1"/>
  <c r="AD292" i="51" s="1"/>
  <c r="Z291" i="51"/>
  <c r="AB291" i="51" s="1"/>
  <c r="AD291" i="51" s="1"/>
  <c r="Z290" i="51"/>
  <c r="Y289" i="51"/>
  <c r="Z262" i="51"/>
  <c r="AB262" i="51" s="1"/>
  <c r="AD262" i="51" s="1"/>
  <c r="Z259" i="51"/>
  <c r="AB259" i="51" s="1"/>
  <c r="Y258" i="51"/>
  <c r="Z257" i="51"/>
  <c r="AB257" i="51" s="1"/>
  <c r="AD257" i="51" s="1"/>
  <c r="Z219" i="51"/>
  <c r="AB219" i="51" s="1"/>
  <c r="AD219" i="51" s="1"/>
  <c r="Z210" i="51"/>
  <c r="Z208" i="51"/>
  <c r="AB208" i="51" s="1"/>
  <c r="Y207" i="51"/>
  <c r="Z206" i="51"/>
  <c r="Z205" i="51"/>
  <c r="AB205" i="51" s="1"/>
  <c r="AD205" i="51" s="1"/>
  <c r="Y204" i="51"/>
  <c r="Z201" i="51"/>
  <c r="Y200" i="51"/>
  <c r="Z199" i="51"/>
  <c r="AB199" i="51" s="1"/>
  <c r="AD199" i="51" s="1"/>
  <c r="Z198" i="51"/>
  <c r="AB198" i="51" s="1"/>
  <c r="AD198" i="51" s="1"/>
  <c r="Y197" i="51"/>
  <c r="Z186" i="51"/>
  <c r="AB186" i="51" s="1"/>
  <c r="AD186" i="51" s="1"/>
  <c r="Z185" i="51"/>
  <c r="Y181" i="51"/>
  <c r="Z180" i="51"/>
  <c r="AB180" i="51" s="1"/>
  <c r="AD180" i="51" s="1"/>
  <c r="Z179" i="51"/>
  <c r="Y178" i="51"/>
  <c r="Y168" i="51"/>
  <c r="Y164" i="51"/>
  <c r="Y154" i="51" s="1"/>
  <c r="Y153" i="51" s="1"/>
  <c r="Y152" i="51" s="1"/>
  <c r="Y128" i="51"/>
  <c r="Y127" i="51" s="1"/>
  <c r="Y119" i="51"/>
  <c r="Y118" i="51" s="1"/>
  <c r="Z75" i="51"/>
  <c r="Z74" i="51"/>
  <c r="AB74" i="51" s="1"/>
  <c r="AD74" i="51" s="1"/>
  <c r="Y73" i="51"/>
  <c r="Y65" i="51" s="1"/>
  <c r="Z72" i="51"/>
  <c r="AB72" i="51" s="1"/>
  <c r="AD72" i="51" s="1"/>
  <c r="Y59" i="51"/>
  <c r="Z58" i="51"/>
  <c r="AB58" i="51" s="1"/>
  <c r="AD58" i="51" s="1"/>
  <c r="Z57" i="51"/>
  <c r="AB57" i="51" s="1"/>
  <c r="AD57" i="51" s="1"/>
  <c r="Y56" i="51"/>
  <c r="Y43" i="51"/>
  <c r="Z42" i="51"/>
  <c r="Y41" i="51"/>
  <c r="Y22" i="51"/>
  <c r="Y18" i="51" s="1"/>
  <c r="Z21" i="51"/>
  <c r="AB21" i="51" s="1"/>
  <c r="AD21" i="51" s="1"/>
  <c r="Z20" i="51"/>
  <c r="AB20" i="51" s="1"/>
  <c r="AD20" i="51" s="1"/>
  <c r="M84" i="56"/>
  <c r="M16" i="56"/>
  <c r="C62" i="15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Y342" i="51"/>
  <c r="Y398" i="51"/>
  <c r="Y397" i="51" s="1"/>
  <c r="Y384" i="51"/>
  <c r="Y355" i="51" s="1"/>
  <c r="Y463" i="51"/>
  <c r="W782" i="51"/>
  <c r="W780" i="51"/>
  <c r="K744" i="56"/>
  <c r="K252" i="56"/>
  <c r="K267" i="56"/>
  <c r="K17" i="56"/>
  <c r="K346" i="56"/>
  <c r="K97" i="56"/>
  <c r="K569" i="56"/>
  <c r="K693" i="56"/>
  <c r="W175" i="51"/>
  <c r="W300" i="51"/>
  <c r="K251" i="56"/>
  <c r="K16" i="56"/>
  <c r="K740" i="56"/>
  <c r="J42" i="56"/>
  <c r="K15" i="56"/>
  <c r="W73" i="51"/>
  <c r="W65" i="51" s="1"/>
  <c r="J519" i="56"/>
  <c r="K523" i="56"/>
  <c r="K524" i="56"/>
  <c r="W575" i="51"/>
  <c r="W568" i="51" s="1"/>
  <c r="W464" i="51"/>
  <c r="W463" i="51" s="1"/>
  <c r="W400" i="51"/>
  <c r="W399" i="51"/>
  <c r="W386" i="51"/>
  <c r="W385" i="51"/>
  <c r="W344" i="51"/>
  <c r="W343" i="51"/>
  <c r="J542" i="56"/>
  <c r="R196" i="51"/>
  <c r="O196" i="51"/>
  <c r="J196" i="51"/>
  <c r="W825" i="51"/>
  <c r="W824" i="51" s="1"/>
  <c r="W350" i="51"/>
  <c r="V350" i="51"/>
  <c r="L11" i="44"/>
  <c r="J488" i="56"/>
  <c r="X611" i="51"/>
  <c r="Z611" i="51" s="1"/>
  <c r="AB611" i="51" s="1"/>
  <c r="AD611" i="51" s="1"/>
  <c r="X612" i="51"/>
  <c r="Z612" i="51" s="1"/>
  <c r="AB612" i="51" s="1"/>
  <c r="AD612" i="51" s="1"/>
  <c r="T806" i="51"/>
  <c r="T805" i="51" s="1"/>
  <c r="W805" i="51"/>
  <c r="V805" i="51"/>
  <c r="U805" i="51"/>
  <c r="S805" i="51"/>
  <c r="R805" i="51"/>
  <c r="J756" i="56"/>
  <c r="K757" i="56"/>
  <c r="N756" i="56"/>
  <c r="W605" i="51"/>
  <c r="X609" i="51"/>
  <c r="Z609" i="51" s="1"/>
  <c r="AB609" i="51" s="1"/>
  <c r="AD609" i="51" s="1"/>
  <c r="D18" i="47"/>
  <c r="K651" i="56"/>
  <c r="W459" i="51"/>
  <c r="I18" i="44"/>
  <c r="W432" i="51"/>
  <c r="V432" i="5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730" i="51"/>
  <c r="V73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95" i="51"/>
  <c r="W681" i="51"/>
  <c r="W672" i="51" s="1"/>
  <c r="X418" i="51"/>
  <c r="X417" i="51" s="1"/>
  <c r="X416" i="51" s="1"/>
  <c r="X415" i="51" s="1"/>
  <c r="W417" i="51"/>
  <c r="W416" i="51" s="1"/>
  <c r="W415" i="51" s="1"/>
  <c r="V417" i="51"/>
  <c r="V416" i="51" s="1"/>
  <c r="V415" i="51" s="1"/>
  <c r="W178" i="51"/>
  <c r="W835" i="51"/>
  <c r="W829" i="51" s="1"/>
  <c r="W828" i="51" s="1"/>
  <c r="W22" i="51"/>
  <c r="W18" i="51" s="1"/>
  <c r="W32" i="51"/>
  <c r="W41" i="51"/>
  <c r="X41" i="51"/>
  <c r="W43" i="51"/>
  <c r="X44" i="51"/>
  <c r="W56" i="51"/>
  <c r="W59" i="51"/>
  <c r="X60" i="51"/>
  <c r="X61" i="51"/>
  <c r="Z61" i="51" s="1"/>
  <c r="AB61" i="51" s="1"/>
  <c r="AD61" i="51" s="1"/>
  <c r="W80" i="51"/>
  <c r="W91" i="51"/>
  <c r="W119" i="51"/>
  <c r="W118" i="51" s="1"/>
  <c r="W117" i="51" s="1"/>
  <c r="W128" i="51"/>
  <c r="W127" i="51" s="1"/>
  <c r="W130" i="51"/>
  <c r="X131" i="51"/>
  <c r="W164" i="51"/>
  <c r="W168" i="51"/>
  <c r="W181" i="51"/>
  <c r="W184" i="51"/>
  <c r="W197" i="51"/>
  <c r="W200" i="51"/>
  <c r="X200" i="51"/>
  <c r="W204" i="51"/>
  <c r="W207" i="51"/>
  <c r="X207" i="51"/>
  <c r="X217" i="51"/>
  <c r="Z217" i="51" s="1"/>
  <c r="AB217" i="51" s="1"/>
  <c r="AD217" i="51" s="1"/>
  <c r="W258" i="51"/>
  <c r="X258" i="51"/>
  <c r="W289" i="51"/>
  <c r="W307" i="51"/>
  <c r="W319" i="51"/>
  <c r="W318" i="51" s="1"/>
  <c r="W317" i="51" s="1"/>
  <c r="X319" i="51"/>
  <c r="X318" i="51" s="1"/>
  <c r="X317" i="51" s="1"/>
  <c r="X313" i="51" s="1"/>
  <c r="W406" i="51"/>
  <c r="W409" i="51"/>
  <c r="W412" i="51"/>
  <c r="W422" i="51"/>
  <c r="W421" i="51" s="1"/>
  <c r="W426" i="51"/>
  <c r="W425" i="51" s="1"/>
  <c r="W424" i="51" s="1"/>
  <c r="W435" i="51"/>
  <c r="W434" i="51" s="1"/>
  <c r="X435" i="51"/>
  <c r="X434" i="51" s="1"/>
  <c r="W440" i="51"/>
  <c r="X440" i="51"/>
  <c r="W446" i="51"/>
  <c r="W456" i="51"/>
  <c r="X459" i="51"/>
  <c r="X463" i="51"/>
  <c r="W493" i="51"/>
  <c r="W492" i="51" s="1"/>
  <c r="W513" i="51"/>
  <c r="W506" i="51" s="1"/>
  <c r="W528" i="51"/>
  <c r="W522" i="51" s="1"/>
  <c r="W582" i="51"/>
  <c r="X582" i="51"/>
  <c r="W591" i="51"/>
  <c r="W590" i="51" s="1"/>
  <c r="X591" i="51"/>
  <c r="X590" i="51" s="1"/>
  <c r="W597" i="51"/>
  <c r="X598" i="51"/>
  <c r="W599" i="51"/>
  <c r="X599" i="51"/>
  <c r="W602" i="51"/>
  <c r="X603" i="51"/>
  <c r="X604" i="51"/>
  <c r="Z604" i="51" s="1"/>
  <c r="AB604" i="51" s="1"/>
  <c r="AD604" i="51" s="1"/>
  <c r="W613" i="51"/>
  <c r="W616" i="51"/>
  <c r="W620" i="51"/>
  <c r="X621" i="51"/>
  <c r="X620" i="51" s="1"/>
  <c r="W622" i="51"/>
  <c r="X623" i="51"/>
  <c r="Z623" i="51" s="1"/>
  <c r="W627" i="51"/>
  <c r="W631" i="51"/>
  <c r="W662" i="51"/>
  <c r="X663" i="51"/>
  <c r="Z663" i="51" s="1"/>
  <c r="AB663" i="51" s="1"/>
  <c r="AD663" i="51" s="1"/>
  <c r="X664" i="51"/>
  <c r="Z664" i="51" s="1"/>
  <c r="AB664" i="51" s="1"/>
  <c r="AD664" i="51" s="1"/>
  <c r="X665" i="51"/>
  <c r="Z665" i="51" s="1"/>
  <c r="AB665" i="51" s="1"/>
  <c r="AD665" i="51" s="1"/>
  <c r="W685" i="51"/>
  <c r="W684" i="51" s="1"/>
  <c r="W717" i="51"/>
  <c r="W723" i="51"/>
  <c r="X724" i="51"/>
  <c r="Z724" i="51" s="1"/>
  <c r="AB724" i="51" s="1"/>
  <c r="AD724" i="51" s="1"/>
  <c r="W726" i="51"/>
  <c r="X727" i="51"/>
  <c r="W728" i="51"/>
  <c r="W742" i="51"/>
  <c r="W746" i="51"/>
  <c r="W749" i="51"/>
  <c r="W752" i="51"/>
  <c r="W767" i="51"/>
  <c r="X768" i="51"/>
  <c r="Z768" i="51" s="1"/>
  <c r="X770" i="51"/>
  <c r="Z770" i="51" s="1"/>
  <c r="AB770" i="51" s="1"/>
  <c r="AD770" i="51" s="1"/>
  <c r="X772" i="51"/>
  <c r="Z772" i="51" s="1"/>
  <c r="AB772" i="51" s="1"/>
  <c r="AD772" i="51" s="1"/>
  <c r="W775" i="51"/>
  <c r="X776" i="51"/>
  <c r="X775" i="51" s="1"/>
  <c r="W795" i="51"/>
  <c r="W800" i="51"/>
  <c r="X800" i="51"/>
  <c r="W802" i="51"/>
  <c r="W807" i="51"/>
  <c r="W810" i="51"/>
  <c r="W814" i="51"/>
  <c r="W813" i="51" s="1"/>
  <c r="W821" i="51"/>
  <c r="W818" i="51" s="1"/>
  <c r="X821" i="51"/>
  <c r="X818" i="51" s="1"/>
  <c r="X827" i="51"/>
  <c r="X831" i="51"/>
  <c r="N247" i="56"/>
  <c r="N336" i="56"/>
  <c r="O311" i="56"/>
  <c r="E19" i="50" s="1"/>
  <c r="C19" i="50"/>
  <c r="C18" i="50" s="1"/>
  <c r="K335" i="56"/>
  <c r="J426" i="56"/>
  <c r="N426" i="56"/>
  <c r="X350" i="51"/>
  <c r="J390" i="56"/>
  <c r="N390" i="56" s="1"/>
  <c r="X728" i="51"/>
  <c r="X22" i="51"/>
  <c r="X18" i="51" s="1"/>
  <c r="X493" i="51"/>
  <c r="X492" i="51" s="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409" i="51"/>
  <c r="X204" i="51"/>
  <c r="X717" i="51"/>
  <c r="X835" i="51"/>
  <c r="X802" i="51"/>
  <c r="X412" i="51"/>
  <c r="X406" i="51"/>
  <c r="X307" i="51"/>
  <c r="X293" i="51" s="1"/>
  <c r="X289" i="51"/>
  <c r="X197" i="51"/>
  <c r="X184" i="51"/>
  <c r="X178" i="51"/>
  <c r="X119" i="51"/>
  <c r="X118" i="51" s="1"/>
  <c r="X32" i="51"/>
  <c r="X752" i="51"/>
  <c r="X342" i="51"/>
  <c r="X807" i="51"/>
  <c r="W231" i="51"/>
  <c r="X746" i="51"/>
  <c r="W218" i="51"/>
  <c r="X584" i="51"/>
  <c r="W584" i="51"/>
  <c r="X384" i="51"/>
  <c r="X355" i="51" s="1"/>
  <c r="X513" i="51"/>
  <c r="X50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98" i="51"/>
  <c r="X397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U173" i="51"/>
  <c r="U175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92" i="51"/>
  <c r="O392" i="51"/>
  <c r="J392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111" i="51"/>
  <c r="U568" i="51"/>
  <c r="J576" i="51"/>
  <c r="O576" i="51"/>
  <c r="R576" i="51"/>
  <c r="S576" i="51"/>
  <c r="R301" i="51"/>
  <c r="O301" i="51"/>
  <c r="J301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89" i="51"/>
  <c r="U587" i="51"/>
  <c r="U585" i="51"/>
  <c r="U674" i="51"/>
  <c r="U673" i="51"/>
  <c r="U530" i="51"/>
  <c r="U529" i="51"/>
  <c r="U400" i="51"/>
  <c r="U399" i="51"/>
  <c r="U386" i="51"/>
  <c r="U385" i="51"/>
  <c r="U344" i="51"/>
  <c r="U343" i="51"/>
  <c r="U232" i="51"/>
  <c r="U231" i="51" s="1"/>
  <c r="U219" i="51"/>
  <c r="U218" i="51" s="1"/>
  <c r="U33" i="51"/>
  <c r="U32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310" i="51"/>
  <c r="U309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312" i="51"/>
  <c r="U311" i="51"/>
  <c r="U19" i="51"/>
  <c r="U176" i="51"/>
  <c r="U156" i="51"/>
  <c r="U795" i="51"/>
  <c r="V795" i="51"/>
  <c r="T795" i="51"/>
  <c r="V207" i="51"/>
  <c r="U207" i="51"/>
  <c r="T207" i="51"/>
  <c r="U59" i="51"/>
  <c r="T59" i="51"/>
  <c r="U204" i="51"/>
  <c r="T204" i="51"/>
  <c r="V204" i="51"/>
  <c r="V59" i="5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752" i="51"/>
  <c r="S756" i="51"/>
  <c r="T756" i="51" s="1"/>
  <c r="S755" i="51"/>
  <c r="T755" i="51" s="1"/>
  <c r="S754" i="51"/>
  <c r="T754" i="51" s="1"/>
  <c r="S82" i="51"/>
  <c r="R82" i="51"/>
  <c r="M82" i="51"/>
  <c r="O82" i="51" s="1"/>
  <c r="L82" i="51"/>
  <c r="J82" i="51"/>
  <c r="S81" i="51"/>
  <c r="R81" i="51"/>
  <c r="M81" i="51"/>
  <c r="O81" i="51" s="1"/>
  <c r="L81" i="51"/>
  <c r="J81" i="51"/>
  <c r="U80" i="51"/>
  <c r="T80" i="51"/>
  <c r="G80" i="51"/>
  <c r="G90" i="51"/>
  <c r="H91" i="51"/>
  <c r="H80" i="51" s="1"/>
  <c r="K91" i="51"/>
  <c r="K80" i="51" s="1"/>
  <c r="L91" i="51"/>
  <c r="M91" i="51"/>
  <c r="N91" i="51"/>
  <c r="N80" i="51" s="1"/>
  <c r="P91" i="51"/>
  <c r="P80" i="51" s="1"/>
  <c r="Q91" i="51"/>
  <c r="Q80" i="51" s="1"/>
  <c r="S91" i="51"/>
  <c r="U91" i="51"/>
  <c r="I92" i="51"/>
  <c r="J92" i="51" s="1"/>
  <c r="O92" i="51"/>
  <c r="R92" i="51"/>
  <c r="J93" i="51"/>
  <c r="O93" i="51"/>
  <c r="V93" i="51"/>
  <c r="X80" i="51"/>
  <c r="U631" i="51"/>
  <c r="T631" i="51"/>
  <c r="X631" i="51"/>
  <c r="V631" i="51"/>
  <c r="V200" i="51"/>
  <c r="U200" i="51"/>
  <c r="T200" i="51"/>
  <c r="V816" i="51"/>
  <c r="V815" i="51"/>
  <c r="X815" i="51" s="1"/>
  <c r="U814" i="51"/>
  <c r="U813" i="51" s="1"/>
  <c r="T814" i="51"/>
  <c r="T813" i="51" s="1"/>
  <c r="U767" i="51"/>
  <c r="U184" i="51"/>
  <c r="T184" i="51"/>
  <c r="V184" i="51"/>
  <c r="U22" i="51"/>
  <c r="T22" i="51"/>
  <c r="V22" i="51"/>
  <c r="V18" i="51" s="1"/>
  <c r="T385" i="51"/>
  <c r="T1023" i="51"/>
  <c r="T858" i="51" s="1"/>
  <c r="T857" i="51" s="1"/>
  <c r="U800" i="51"/>
  <c r="T100" i="51"/>
  <c r="O100" i="51"/>
  <c r="J100" i="51"/>
  <c r="V96" i="51"/>
  <c r="V97" i="51"/>
  <c r="O97" i="51"/>
  <c r="I97" i="51"/>
  <c r="J97" i="51" s="1"/>
  <c r="O96" i="51"/>
  <c r="I96" i="51"/>
  <c r="J96" i="51" s="1"/>
  <c r="U65" i="51"/>
  <c r="C60" i="15"/>
  <c r="U835" i="51"/>
  <c r="U829" i="51" s="1"/>
  <c r="U828" i="51" s="1"/>
  <c r="U825" i="51"/>
  <c r="U824" i="51" s="1"/>
  <c r="U821" i="51"/>
  <c r="U818" i="51" s="1"/>
  <c r="U810" i="51"/>
  <c r="U807" i="51"/>
  <c r="U802" i="51"/>
  <c r="U779" i="51"/>
  <c r="U775" i="51"/>
  <c r="U749" i="51"/>
  <c r="U746" i="51"/>
  <c r="U742" i="51"/>
  <c r="U728" i="51"/>
  <c r="U726" i="51"/>
  <c r="U723" i="51"/>
  <c r="U717" i="51"/>
  <c r="U685" i="51"/>
  <c r="U684" i="51" s="1"/>
  <c r="U681" i="51"/>
  <c r="U662" i="51"/>
  <c r="U627" i="51"/>
  <c r="U622" i="51"/>
  <c r="U620" i="51"/>
  <c r="U616" i="51"/>
  <c r="U613" i="51"/>
  <c r="U605" i="51"/>
  <c r="U602" i="51"/>
  <c r="U599" i="51"/>
  <c r="U597" i="51"/>
  <c r="U591" i="51"/>
  <c r="U590" i="51" s="1"/>
  <c r="U582" i="51"/>
  <c r="U493" i="51"/>
  <c r="U492" i="51" s="1"/>
  <c r="U459" i="51"/>
  <c r="U456" i="51"/>
  <c r="U446" i="51"/>
  <c r="U435" i="51"/>
  <c r="U434" i="51" s="1"/>
  <c r="U426" i="51"/>
  <c r="U425" i="51" s="1"/>
  <c r="U424" i="51" s="1"/>
  <c r="U422" i="51"/>
  <c r="U421" i="51" s="1"/>
  <c r="U412" i="51"/>
  <c r="U409" i="51"/>
  <c r="U406" i="51"/>
  <c r="U350" i="51"/>
  <c r="U319" i="51"/>
  <c r="U318" i="51" s="1"/>
  <c r="U317" i="51" s="1"/>
  <c r="U289" i="51"/>
  <c r="U258" i="51"/>
  <c r="U197" i="51"/>
  <c r="U181" i="51"/>
  <c r="U178" i="51"/>
  <c r="U168" i="51"/>
  <c r="U164" i="51"/>
  <c r="U130" i="51"/>
  <c r="U128" i="51"/>
  <c r="U127" i="51" s="1"/>
  <c r="U119" i="51"/>
  <c r="U118" i="51" s="1"/>
  <c r="U117" i="51" s="1"/>
  <c r="U56" i="51"/>
  <c r="U43" i="51"/>
  <c r="U41" i="51"/>
  <c r="V43" i="51"/>
  <c r="V41" i="51"/>
  <c r="U513" i="51"/>
  <c r="U506" i="51" s="1"/>
  <c r="E9" i="47"/>
  <c r="F9" i="47"/>
  <c r="G9" i="47"/>
  <c r="H9" i="47"/>
  <c r="I9" i="47"/>
  <c r="J9" i="47"/>
  <c r="K9" i="47"/>
  <c r="S173" i="51"/>
  <c r="S66" i="51"/>
  <c r="S49" i="51"/>
  <c r="S232" i="51"/>
  <c r="S219" i="51"/>
  <c r="S19" i="51"/>
  <c r="S33" i="51"/>
  <c r="S674" i="51"/>
  <c r="S569" i="51"/>
  <c r="S571" i="51"/>
  <c r="S105" i="51"/>
  <c r="S106" i="51"/>
  <c r="O99" i="51"/>
  <c r="I99" i="51"/>
  <c r="J99" i="51" s="1"/>
  <c r="O98" i="51"/>
  <c r="I98" i="51"/>
  <c r="J98" i="51" s="1"/>
  <c r="S175" i="51"/>
  <c r="S176" i="51"/>
  <c r="S156" i="51"/>
  <c r="S157" i="51"/>
  <c r="S20" i="51"/>
  <c r="S34" i="51"/>
  <c r="S50" i="51"/>
  <c r="S67" i="51"/>
  <c r="S65" i="51" s="1"/>
  <c r="S107" i="51"/>
  <c r="S108" i="51"/>
  <c r="S221" i="51"/>
  <c r="T221" i="51" s="1"/>
  <c r="S234" i="51"/>
  <c r="T234" i="51" s="1"/>
  <c r="T231" i="51" s="1"/>
  <c r="S294" i="51"/>
  <c r="S296" i="51"/>
  <c r="T296" i="51" s="1"/>
  <c r="S295" i="51"/>
  <c r="S297" i="51"/>
  <c r="T297" i="51" s="1"/>
  <c r="S343" i="51"/>
  <c r="S345" i="51"/>
  <c r="T345" i="51" s="1"/>
  <c r="S344" i="51"/>
  <c r="S346" i="51"/>
  <c r="T346" i="51" s="1"/>
  <c r="S386" i="51"/>
  <c r="S385" i="51"/>
  <c r="S387" i="51"/>
  <c r="T387" i="51" s="1"/>
  <c r="S388" i="51"/>
  <c r="T388" i="51" s="1"/>
  <c r="S400" i="51"/>
  <c r="S399" i="51"/>
  <c r="S401" i="51"/>
  <c r="S572" i="51"/>
  <c r="T572" i="51" s="1"/>
  <c r="S573" i="51"/>
  <c r="T573" i="51" s="1"/>
  <c r="S673" i="51"/>
  <c r="S675" i="51"/>
  <c r="T675" i="51" s="1"/>
  <c r="S676" i="51"/>
  <c r="T676" i="51" s="1"/>
  <c r="S753" i="51"/>
  <c r="S752" i="51" s="1"/>
  <c r="S1021" i="51"/>
  <c r="S1022" i="51"/>
  <c r="S515" i="51"/>
  <c r="S514" i="51"/>
  <c r="S835" i="51"/>
  <c r="S829" i="51" s="1"/>
  <c r="S681" i="51"/>
  <c r="S309" i="51"/>
  <c r="S310" i="51"/>
  <c r="S447" i="51"/>
  <c r="S446" i="51" s="1"/>
  <c r="R121" i="51"/>
  <c r="T43" i="51"/>
  <c r="S43" i="51"/>
  <c r="R43" i="51"/>
  <c r="J131" i="51"/>
  <c r="S130" i="51"/>
  <c r="N130" i="51"/>
  <c r="K130" i="51"/>
  <c r="I130" i="51"/>
  <c r="H130" i="51"/>
  <c r="S409" i="51"/>
  <c r="S412" i="51"/>
  <c r="R412" i="51"/>
  <c r="T414" i="51"/>
  <c r="O414" i="51"/>
  <c r="J414" i="51"/>
  <c r="S575" i="51"/>
  <c r="S51" i="51"/>
  <c r="T51" i="51" s="1"/>
  <c r="T130" i="51"/>
  <c r="O108" i="51"/>
  <c r="I108" i="51"/>
  <c r="J108" i="51" s="1"/>
  <c r="O107" i="51"/>
  <c r="I107" i="51"/>
  <c r="J107" i="51" s="1"/>
  <c r="V130" i="51"/>
  <c r="M174" i="51"/>
  <c r="L174" i="51"/>
  <c r="I174" i="51"/>
  <c r="J174" i="51" s="1"/>
  <c r="F9" i="54"/>
  <c r="G9" i="54"/>
  <c r="H9" i="54"/>
  <c r="H25" i="54" s="1"/>
  <c r="I9" i="54"/>
  <c r="J9" i="54"/>
  <c r="K9" i="54"/>
  <c r="D17" i="54"/>
  <c r="D17" i="47"/>
  <c r="S779" i="51"/>
  <c r="R463" i="51"/>
  <c r="P464" i="51"/>
  <c r="P463" i="51" s="1"/>
  <c r="O464" i="51"/>
  <c r="O463" i="51" s="1"/>
  <c r="I464" i="51"/>
  <c r="N463" i="51"/>
  <c r="M463" i="51"/>
  <c r="L463" i="51"/>
  <c r="K463" i="51"/>
  <c r="H463" i="51"/>
  <c r="D40" i="15"/>
  <c r="S528" i="51"/>
  <c r="S522" i="51" s="1"/>
  <c r="S800" i="51"/>
  <c r="R800" i="51"/>
  <c r="O629" i="51"/>
  <c r="J629" i="51"/>
  <c r="V629" i="51"/>
  <c r="X629" i="51" s="1"/>
  <c r="AB629" i="51" s="1"/>
  <c r="AD629" i="51" s="1"/>
  <c r="S620" i="51"/>
  <c r="R620" i="51"/>
  <c r="S767" i="51"/>
  <c r="T199" i="51"/>
  <c r="T198" i="51"/>
  <c r="S197" i="51"/>
  <c r="R197" i="51"/>
  <c r="V197" i="51"/>
  <c r="T620" i="51"/>
  <c r="V620" i="51"/>
  <c r="T38" i="51"/>
  <c r="T32" i="51" s="1"/>
  <c r="V32" i="51"/>
  <c r="S802" i="51"/>
  <c r="R802" i="51"/>
  <c r="V75" i="51"/>
  <c r="V74" i="51"/>
  <c r="V812" i="51"/>
  <c r="V811" i="51"/>
  <c r="X811" i="51" s="1"/>
  <c r="Z811" i="51" s="1"/>
  <c r="AB811" i="51" s="1"/>
  <c r="AD811" i="51" s="1"/>
  <c r="S810" i="51"/>
  <c r="R810" i="51"/>
  <c r="S119" i="51"/>
  <c r="S118" i="51" s="1"/>
  <c r="S117" i="51" s="1"/>
  <c r="S56" i="51"/>
  <c r="R56" i="51"/>
  <c r="T58" i="51"/>
  <c r="T57" i="51"/>
  <c r="T809" i="51"/>
  <c r="T808" i="51"/>
  <c r="S807" i="51"/>
  <c r="R807" i="51"/>
  <c r="T804" i="51"/>
  <c r="T803" i="51"/>
  <c r="T801" i="51"/>
  <c r="T800" i="51" s="1"/>
  <c r="S605" i="51"/>
  <c r="R605" i="51"/>
  <c r="O612" i="51"/>
  <c r="J612" i="51"/>
  <c r="P611" i="51"/>
  <c r="O611" i="51"/>
  <c r="J611" i="51"/>
  <c r="L611" i="51" s="1"/>
  <c r="X65" i="51"/>
  <c r="V56" i="51"/>
  <c r="V800" i="51"/>
  <c r="V802" i="51"/>
  <c r="V807" i="51"/>
  <c r="T810" i="51"/>
  <c r="T757" i="51"/>
  <c r="T760" i="51"/>
  <c r="V760" i="51" s="1"/>
  <c r="T761" i="51"/>
  <c r="V761" i="51" s="1"/>
  <c r="S746" i="51"/>
  <c r="R762" i="51"/>
  <c r="O762" i="51"/>
  <c r="I762" i="51"/>
  <c r="J762" i="51" s="1"/>
  <c r="T225" i="51"/>
  <c r="T230" i="51"/>
  <c r="O413" i="51"/>
  <c r="O412" i="51" s="1"/>
  <c r="J413" i="51"/>
  <c r="Q412" i="51"/>
  <c r="P412" i="51"/>
  <c r="N412" i="51"/>
  <c r="M412" i="51"/>
  <c r="L412" i="51"/>
  <c r="K412" i="51"/>
  <c r="I412" i="51"/>
  <c r="H412" i="51"/>
  <c r="S723" i="51"/>
  <c r="T725" i="51"/>
  <c r="V725" i="51" s="1"/>
  <c r="X725" i="51" s="1"/>
  <c r="T682" i="51"/>
  <c r="V682" i="51" s="1"/>
  <c r="T680" i="51"/>
  <c r="V680" i="51" s="1"/>
  <c r="X680" i="51" s="1"/>
  <c r="R681" i="51"/>
  <c r="T413" i="51"/>
  <c r="T625" i="51"/>
  <c r="X625" i="51"/>
  <c r="Z625" i="51" s="1"/>
  <c r="AB625" i="51" s="1"/>
  <c r="AD625" i="51" s="1"/>
  <c r="R624" i="51"/>
  <c r="R622" i="51"/>
  <c r="T618" i="51"/>
  <c r="R616" i="51"/>
  <c r="T615" i="51"/>
  <c r="S613" i="51"/>
  <c r="T608" i="51"/>
  <c r="T610" i="51"/>
  <c r="T606" i="51"/>
  <c r="T604" i="51"/>
  <c r="R602" i="51"/>
  <c r="S602" i="51"/>
  <c r="P602" i="51"/>
  <c r="O602" i="51"/>
  <c r="V752" i="51"/>
  <c r="V412" i="51"/>
  <c r="T603" i="51"/>
  <c r="Q602" i="51"/>
  <c r="V531" i="51"/>
  <c r="V532" i="51"/>
  <c r="X532" i="51" s="1"/>
  <c r="Z532" i="51" s="1"/>
  <c r="S435" i="51"/>
  <c r="S434" i="51" s="1"/>
  <c r="R435" i="51"/>
  <c r="R434" i="51" s="1"/>
  <c r="S456" i="51"/>
  <c r="T404" i="51"/>
  <c r="V404" i="51" s="1"/>
  <c r="T312" i="51"/>
  <c r="J298" i="51"/>
  <c r="O298" i="51"/>
  <c r="R298" i="51"/>
  <c r="T298" i="51" s="1"/>
  <c r="S289" i="51"/>
  <c r="T291" i="51"/>
  <c r="S181" i="51"/>
  <c r="R195" i="51"/>
  <c r="O195" i="51"/>
  <c r="J195" i="51"/>
  <c r="S178" i="51"/>
  <c r="R179" i="51"/>
  <c r="T179" i="51" s="1"/>
  <c r="T178" i="51" s="1"/>
  <c r="O179" i="51"/>
  <c r="J179" i="51"/>
  <c r="R180" i="51"/>
  <c r="O180" i="51"/>
  <c r="O178" i="51" s="1"/>
  <c r="J180" i="51"/>
  <c r="Q178" i="51"/>
  <c r="P178" i="51"/>
  <c r="N178" i="51"/>
  <c r="M178" i="51"/>
  <c r="L178" i="51"/>
  <c r="K178" i="51"/>
  <c r="I178" i="51"/>
  <c r="H178" i="51"/>
  <c r="P177" i="51"/>
  <c r="R177" i="51" s="1"/>
  <c r="T177" i="51" s="1"/>
  <c r="N177" i="51"/>
  <c r="M177" i="51"/>
  <c r="L177" i="51"/>
  <c r="J177" i="51"/>
  <c r="V170" i="51"/>
  <c r="V169" i="51"/>
  <c r="X169" i="51" s="1"/>
  <c r="S168" i="51"/>
  <c r="R168" i="51"/>
  <c r="R164" i="51"/>
  <c r="S164" i="51"/>
  <c r="T165" i="51"/>
  <c r="R160" i="51"/>
  <c r="T160" i="51" s="1"/>
  <c r="O160" i="51"/>
  <c r="J160" i="51"/>
  <c r="O164" i="51"/>
  <c r="J164" i="51"/>
  <c r="V178" i="51"/>
  <c r="V602" i="51"/>
  <c r="T168" i="51"/>
  <c r="T166" i="51"/>
  <c r="O166" i="51"/>
  <c r="J166" i="51"/>
  <c r="T71" i="51"/>
  <c r="T21" i="51"/>
  <c r="T423" i="51"/>
  <c r="T422" i="51" s="1"/>
  <c r="T421" i="51" s="1"/>
  <c r="S41" i="51"/>
  <c r="S128" i="51"/>
  <c r="S127" i="51" s="1"/>
  <c r="S258" i="51"/>
  <c r="S319" i="51"/>
  <c r="S318" i="51" s="1"/>
  <c r="S317" i="51" s="1"/>
  <c r="S406" i="51"/>
  <c r="S422" i="51"/>
  <c r="S421" i="51" s="1"/>
  <c r="S426" i="51"/>
  <c r="S425" i="51" s="1"/>
  <c r="S424" i="51" s="1"/>
  <c r="S493" i="51"/>
  <c r="S492" i="51" s="1"/>
  <c r="S582" i="51"/>
  <c r="S591" i="51"/>
  <c r="S590" i="51" s="1"/>
  <c r="S597" i="51"/>
  <c r="S599" i="51"/>
  <c r="S627" i="51"/>
  <c r="S717" i="51"/>
  <c r="S726" i="51"/>
  <c r="S728" i="51"/>
  <c r="S742" i="51"/>
  <c r="S749" i="51"/>
  <c r="S775" i="51"/>
  <c r="S821" i="51"/>
  <c r="S818" i="51" s="1"/>
  <c r="S825" i="51"/>
  <c r="S824" i="51" s="1"/>
  <c r="J1072" i="51"/>
  <c r="J1058" i="51"/>
  <c r="G1058" i="51"/>
  <c r="G1057" i="51"/>
  <c r="R1024" i="51"/>
  <c r="N1024" i="51"/>
  <c r="O1024" i="51" s="1"/>
  <c r="R1023" i="51"/>
  <c r="O1023" i="51"/>
  <c r="J1023" i="51"/>
  <c r="R1021" i="51"/>
  <c r="O1021" i="51"/>
  <c r="J1021" i="51"/>
  <c r="K1020" i="51"/>
  <c r="K1017" i="51" s="1"/>
  <c r="I1020" i="51"/>
  <c r="I1017" i="51" s="1"/>
  <c r="I1019" i="51"/>
  <c r="J1019" i="51" s="1"/>
  <c r="L1019" i="51" s="1"/>
  <c r="R838" i="51"/>
  <c r="S838" i="51" s="1"/>
  <c r="T838" i="51" s="1"/>
  <c r="J838" i="51"/>
  <c r="Q837" i="51"/>
  <c r="P837" i="51"/>
  <c r="O837" i="51"/>
  <c r="N837" i="51"/>
  <c r="M837" i="51"/>
  <c r="L837" i="51"/>
  <c r="K837" i="51"/>
  <c r="I837" i="51"/>
  <c r="H837" i="51"/>
  <c r="R836" i="51"/>
  <c r="R835" i="51" s="1"/>
  <c r="O836" i="51"/>
  <c r="O835" i="51" s="1"/>
  <c r="J836" i="51"/>
  <c r="Q835" i="51"/>
  <c r="Q829" i="51" s="1"/>
  <c r="Q828" i="51" s="1"/>
  <c r="P835" i="51"/>
  <c r="P829" i="51" s="1"/>
  <c r="P828" i="51" s="1"/>
  <c r="N835" i="51"/>
  <c r="N829" i="51" s="1"/>
  <c r="N828" i="51" s="1"/>
  <c r="M835" i="51"/>
  <c r="M829" i="51" s="1"/>
  <c r="M828" i="51" s="1"/>
  <c r="L835" i="51"/>
  <c r="K835" i="51"/>
  <c r="I835" i="51"/>
  <c r="H835" i="51"/>
  <c r="R834" i="51"/>
  <c r="S834" i="51" s="1"/>
  <c r="O834" i="51"/>
  <c r="Q833" i="51"/>
  <c r="P833" i="51"/>
  <c r="N833" i="51"/>
  <c r="M833" i="51"/>
  <c r="L833" i="51"/>
  <c r="K833" i="51"/>
  <c r="I833" i="51"/>
  <c r="H833" i="51"/>
  <c r="R832" i="51"/>
  <c r="O832" i="51"/>
  <c r="J832" i="51"/>
  <c r="R831" i="51"/>
  <c r="O831" i="51"/>
  <c r="J831" i="51"/>
  <c r="R830" i="51"/>
  <c r="J830" i="51"/>
  <c r="G829" i="51"/>
  <c r="G828" i="51" s="1"/>
  <c r="R827" i="51"/>
  <c r="R825" i="51" s="1"/>
  <c r="R824" i="51" s="1"/>
  <c r="O827" i="51"/>
  <c r="O825" i="51" s="1"/>
  <c r="O824" i="51" s="1"/>
  <c r="J827" i="51"/>
  <c r="Q825" i="51"/>
  <c r="Q824" i="51" s="1"/>
  <c r="P825" i="51"/>
  <c r="P824" i="51" s="1"/>
  <c r="N825" i="51"/>
  <c r="N824" i="51" s="1"/>
  <c r="M825" i="51"/>
  <c r="M824" i="51" s="1"/>
  <c r="M823" i="51" s="1"/>
  <c r="L825" i="51"/>
  <c r="L824" i="51" s="1"/>
  <c r="K825" i="51"/>
  <c r="K824" i="51" s="1"/>
  <c r="I825" i="51"/>
  <c r="I824" i="51" s="1"/>
  <c r="H825" i="51"/>
  <c r="H824" i="51" s="1"/>
  <c r="G824" i="51"/>
  <c r="R822" i="51"/>
  <c r="O822" i="51"/>
  <c r="O821" i="51" s="1"/>
  <c r="J822" i="51"/>
  <c r="J821" i="51" s="1"/>
  <c r="Q821" i="51"/>
  <c r="P821" i="51"/>
  <c r="N821" i="51"/>
  <c r="M821" i="51"/>
  <c r="L821" i="51"/>
  <c r="K821" i="51"/>
  <c r="I821" i="51"/>
  <c r="H821" i="51"/>
  <c r="R820" i="51"/>
  <c r="S820" i="51" s="1"/>
  <c r="S819" i="51" s="1"/>
  <c r="O820" i="51"/>
  <c r="O819" i="51" s="1"/>
  <c r="J820" i="51"/>
  <c r="Q819" i="51"/>
  <c r="P819" i="51"/>
  <c r="N819" i="51"/>
  <c r="M819" i="51"/>
  <c r="L819" i="51"/>
  <c r="K819" i="51"/>
  <c r="I819" i="51"/>
  <c r="H819" i="51"/>
  <c r="R798" i="51"/>
  <c r="O798" i="51"/>
  <c r="O797" i="51" s="1"/>
  <c r="O796" i="51" s="1"/>
  <c r="Q797" i="51"/>
  <c r="Q796" i="51" s="1"/>
  <c r="P797" i="51"/>
  <c r="P796" i="51" s="1"/>
  <c r="N797" i="51"/>
  <c r="N796" i="51" s="1"/>
  <c r="M797" i="51"/>
  <c r="M796" i="51" s="1"/>
  <c r="L797" i="51"/>
  <c r="L796" i="51" s="1"/>
  <c r="R795" i="51"/>
  <c r="O795" i="51"/>
  <c r="R794" i="51"/>
  <c r="S794" i="51" s="1"/>
  <c r="T794" i="51" s="1"/>
  <c r="U794" i="51" s="1"/>
  <c r="O794" i="51"/>
  <c r="J794" i="51"/>
  <c r="J793" i="51"/>
  <c r="L793" i="51" s="1"/>
  <c r="N793" i="51" s="1"/>
  <c r="K792" i="51"/>
  <c r="I792" i="51"/>
  <c r="J792" i="51" s="1"/>
  <c r="J791" i="51"/>
  <c r="J790" i="51"/>
  <c r="L790" i="51" s="1"/>
  <c r="N790" i="51" s="1"/>
  <c r="R789" i="51"/>
  <c r="O789" i="51"/>
  <c r="R788" i="51"/>
  <c r="S788" i="51" s="1"/>
  <c r="O788" i="51"/>
  <c r="R787" i="51"/>
  <c r="S787" i="51" s="1"/>
  <c r="T787" i="51" s="1"/>
  <c r="O787" i="51"/>
  <c r="R786" i="51"/>
  <c r="S786" i="51" s="1"/>
  <c r="T786" i="51" s="1"/>
  <c r="O786" i="51"/>
  <c r="R785" i="51"/>
  <c r="O785" i="51"/>
  <c r="K785" i="51"/>
  <c r="K779" i="51" s="1"/>
  <c r="I785" i="51"/>
  <c r="R784" i="51"/>
  <c r="S784" i="51" s="1"/>
  <c r="O784" i="51"/>
  <c r="I784" i="51"/>
  <c r="R783" i="51"/>
  <c r="S783" i="51" s="1"/>
  <c r="T783" i="51" s="1"/>
  <c r="O783" i="51"/>
  <c r="I783" i="51"/>
  <c r="J783" i="51" s="1"/>
  <c r="R782" i="51"/>
  <c r="O782" i="51"/>
  <c r="J782" i="51"/>
  <c r="R781" i="51"/>
  <c r="S781" i="51" s="1"/>
  <c r="T781" i="51" s="1"/>
  <c r="O781" i="51"/>
  <c r="R780" i="51"/>
  <c r="O780" i="51"/>
  <c r="J780" i="51"/>
  <c r="Q779" i="51"/>
  <c r="P779" i="51"/>
  <c r="N779" i="51"/>
  <c r="M779" i="51"/>
  <c r="L779" i="51"/>
  <c r="H779" i="51"/>
  <c r="R778" i="51"/>
  <c r="S778" i="51" s="1"/>
  <c r="O778" i="51"/>
  <c r="J778" i="51"/>
  <c r="R777" i="51"/>
  <c r="O777" i="51"/>
  <c r="R776" i="51"/>
  <c r="R775" i="51" s="1"/>
  <c r="O776" i="51"/>
  <c r="O775" i="51" s="1"/>
  <c r="J776" i="51"/>
  <c r="Q775" i="51"/>
  <c r="Q774" i="51" s="1"/>
  <c r="Q773" i="51" s="1"/>
  <c r="P775" i="51"/>
  <c r="P774" i="51" s="1"/>
  <c r="P773" i="51" s="1"/>
  <c r="N775" i="51"/>
  <c r="N774" i="51" s="1"/>
  <c r="N773" i="51" s="1"/>
  <c r="M775" i="51"/>
  <c r="M774" i="51" s="1"/>
  <c r="M773" i="51" s="1"/>
  <c r="L775" i="51"/>
  <c r="K775" i="51"/>
  <c r="I775" i="51"/>
  <c r="H775" i="51"/>
  <c r="H774" i="51" s="1"/>
  <c r="H773" i="51" s="1"/>
  <c r="G775" i="51"/>
  <c r="G774" i="51" s="1"/>
  <c r="G773" i="51" s="1"/>
  <c r="R770" i="51"/>
  <c r="R767" i="51" s="1"/>
  <c r="O770" i="51"/>
  <c r="O767" i="51" s="1"/>
  <c r="Q767" i="51"/>
  <c r="P767" i="51"/>
  <c r="N767" i="51"/>
  <c r="M767" i="51"/>
  <c r="L767" i="51"/>
  <c r="K767" i="51"/>
  <c r="R763" i="51"/>
  <c r="T763" i="51" s="1"/>
  <c r="V763" i="51" s="1"/>
  <c r="X763" i="51" s="1"/>
  <c r="Z763" i="51" s="1"/>
  <c r="AB763" i="51" s="1"/>
  <c r="AD763" i="51" s="1"/>
  <c r="O763" i="51"/>
  <c r="O752" i="51" s="1"/>
  <c r="J763" i="51"/>
  <c r="Q752" i="51"/>
  <c r="P752" i="51"/>
  <c r="N752" i="51"/>
  <c r="M752" i="51"/>
  <c r="L752" i="51"/>
  <c r="K752" i="51"/>
  <c r="I752" i="51"/>
  <c r="H752" i="51"/>
  <c r="R751" i="51"/>
  <c r="S751" i="51" s="1"/>
  <c r="T751" i="51" s="1"/>
  <c r="O751" i="51"/>
  <c r="R750" i="51"/>
  <c r="R749" i="51" s="1"/>
  <c r="O750" i="51"/>
  <c r="O749" i="51" s="1"/>
  <c r="J750" i="51"/>
  <c r="Q749" i="51"/>
  <c r="P749" i="51"/>
  <c r="N749" i="51"/>
  <c r="M749" i="51"/>
  <c r="L749" i="51"/>
  <c r="K749" i="51"/>
  <c r="I749" i="51"/>
  <c r="H749" i="51"/>
  <c r="I746" i="51"/>
  <c r="R748" i="51"/>
  <c r="O748" i="51"/>
  <c r="J748" i="51"/>
  <c r="R747" i="51"/>
  <c r="O747" i="51"/>
  <c r="J747" i="51"/>
  <c r="Q746" i="51"/>
  <c r="P746" i="51"/>
  <c r="N746" i="51"/>
  <c r="M746" i="51"/>
  <c r="L746" i="51"/>
  <c r="K746" i="51"/>
  <c r="H746" i="51"/>
  <c r="R745" i="51"/>
  <c r="O745" i="51"/>
  <c r="O744" i="51" s="1"/>
  <c r="Q744" i="51"/>
  <c r="P744" i="51"/>
  <c r="N744" i="51"/>
  <c r="M744" i="51"/>
  <c r="L744" i="51"/>
  <c r="R743" i="51"/>
  <c r="T743" i="51" s="1"/>
  <c r="O743" i="51"/>
  <c r="O742" i="51" s="1"/>
  <c r="J743" i="51"/>
  <c r="Q742" i="51"/>
  <c r="P742" i="51"/>
  <c r="N742" i="51"/>
  <c r="M742" i="51"/>
  <c r="L742" i="51"/>
  <c r="K742" i="51"/>
  <c r="I742" i="51"/>
  <c r="H742" i="51"/>
  <c r="G741" i="51"/>
  <c r="R739" i="51"/>
  <c r="J739" i="51"/>
  <c r="R738" i="51"/>
  <c r="O738" i="51"/>
  <c r="O737" i="51" s="1"/>
  <c r="O736" i="51" s="1"/>
  <c r="Q737" i="51"/>
  <c r="Q736" i="51" s="1"/>
  <c r="P737" i="51"/>
  <c r="P736" i="51" s="1"/>
  <c r="N737" i="51"/>
  <c r="N736" i="51" s="1"/>
  <c r="M737" i="51"/>
  <c r="M736" i="51" s="1"/>
  <c r="L737" i="51"/>
  <c r="L736" i="51" s="1"/>
  <c r="K737" i="51"/>
  <c r="K736" i="51" s="1"/>
  <c r="I737" i="51"/>
  <c r="H737" i="51"/>
  <c r="H736" i="51" s="1"/>
  <c r="G736" i="51"/>
  <c r="I730" i="51"/>
  <c r="R732" i="51"/>
  <c r="S732" i="51" s="1"/>
  <c r="J732" i="51"/>
  <c r="G730" i="51"/>
  <c r="R729" i="51"/>
  <c r="R728" i="51" s="1"/>
  <c r="O729" i="51"/>
  <c r="O728" i="51" s="1"/>
  <c r="J729" i="51"/>
  <c r="Q728" i="51"/>
  <c r="P728" i="51"/>
  <c r="N728" i="51"/>
  <c r="M728" i="51"/>
  <c r="L728" i="51"/>
  <c r="K728" i="51"/>
  <c r="I728" i="51"/>
  <c r="H728" i="51"/>
  <c r="R727" i="51"/>
  <c r="R726" i="51" s="1"/>
  <c r="N727" i="51"/>
  <c r="O727" i="51" s="1"/>
  <c r="O726" i="51" s="1"/>
  <c r="J727" i="51"/>
  <c r="Q726" i="51"/>
  <c r="P726" i="51"/>
  <c r="M726" i="51"/>
  <c r="L726" i="51"/>
  <c r="K726" i="51"/>
  <c r="I726" i="51"/>
  <c r="H726" i="51"/>
  <c r="R724" i="51"/>
  <c r="R723" i="51" s="1"/>
  <c r="O724" i="51"/>
  <c r="O723" i="51" s="1"/>
  <c r="J724" i="51"/>
  <c r="Q723" i="51"/>
  <c r="P723" i="51"/>
  <c r="N723" i="51"/>
  <c r="M723" i="51"/>
  <c r="L723" i="51"/>
  <c r="K723" i="51"/>
  <c r="I723" i="51"/>
  <c r="H723" i="51"/>
  <c r="R719" i="51"/>
  <c r="T719" i="51" s="1"/>
  <c r="O719" i="51"/>
  <c r="J719" i="51"/>
  <c r="R718" i="51"/>
  <c r="T718" i="51" s="1"/>
  <c r="O718" i="51"/>
  <c r="J718" i="51"/>
  <c r="Q717" i="51"/>
  <c r="P717" i="51"/>
  <c r="N717" i="51"/>
  <c r="M717" i="51"/>
  <c r="L717" i="51"/>
  <c r="K717" i="51"/>
  <c r="I717" i="51"/>
  <c r="H717" i="51"/>
  <c r="M716" i="51"/>
  <c r="J716" i="51"/>
  <c r="L716" i="51" s="1"/>
  <c r="L715" i="51" s="1"/>
  <c r="L710" i="51" s="1"/>
  <c r="K715" i="51"/>
  <c r="K710" i="51" s="1"/>
  <c r="I715" i="51"/>
  <c r="I710" i="51" s="1"/>
  <c r="I714" i="51"/>
  <c r="I713" i="51"/>
  <c r="K713" i="51" s="1"/>
  <c r="I712" i="51"/>
  <c r="K712" i="51" s="1"/>
  <c r="M707" i="51"/>
  <c r="M706" i="51" s="1"/>
  <c r="J707" i="51"/>
  <c r="K706" i="51"/>
  <c r="I706" i="51"/>
  <c r="M705" i="51"/>
  <c r="M704" i="51" s="1"/>
  <c r="M703" i="51" s="1"/>
  <c r="J705" i="51"/>
  <c r="J704" i="51" s="1"/>
  <c r="K704" i="51"/>
  <c r="I704" i="51"/>
  <c r="M702" i="51"/>
  <c r="O702" i="51" s="1"/>
  <c r="J702" i="51"/>
  <c r="K701" i="51"/>
  <c r="I701" i="51"/>
  <c r="M700" i="51"/>
  <c r="O700" i="51" s="1"/>
  <c r="J700" i="51"/>
  <c r="K699" i="51"/>
  <c r="K698" i="51" s="1"/>
  <c r="I699" i="51"/>
  <c r="I698" i="51" s="1"/>
  <c r="G698" i="51"/>
  <c r="G694" i="51" s="1"/>
  <c r="M697" i="51"/>
  <c r="M696" i="51" s="1"/>
  <c r="M695" i="51" s="1"/>
  <c r="J697" i="51"/>
  <c r="K696" i="51"/>
  <c r="K695" i="51" s="1"/>
  <c r="I696" i="51"/>
  <c r="I695" i="51" s="1"/>
  <c r="R687" i="51"/>
  <c r="T687" i="51" s="1"/>
  <c r="V687" i="51" s="1"/>
  <c r="O687" i="51"/>
  <c r="J687" i="51"/>
  <c r="R686" i="51"/>
  <c r="O686" i="51"/>
  <c r="J686" i="51"/>
  <c r="Q685" i="51"/>
  <c r="Q684" i="51" s="1"/>
  <c r="P685" i="51"/>
  <c r="P684" i="51" s="1"/>
  <c r="N685" i="51"/>
  <c r="N684" i="51" s="1"/>
  <c r="M685" i="51"/>
  <c r="M684" i="51" s="1"/>
  <c r="L685" i="51"/>
  <c r="L684" i="51" s="1"/>
  <c r="K685" i="51"/>
  <c r="K684" i="51" s="1"/>
  <c r="I685" i="51"/>
  <c r="I684" i="51" s="1"/>
  <c r="H685" i="51"/>
  <c r="H684" i="51" s="1"/>
  <c r="G685" i="51"/>
  <c r="R679" i="51"/>
  <c r="O679" i="51"/>
  <c r="J679" i="51"/>
  <c r="R678" i="51"/>
  <c r="O678" i="51"/>
  <c r="J678" i="51"/>
  <c r="R677" i="51"/>
  <c r="T677" i="51" s="1"/>
  <c r="O677" i="51"/>
  <c r="J677" i="51"/>
  <c r="R674" i="51"/>
  <c r="O674" i="51"/>
  <c r="I674" i="51"/>
  <c r="R673" i="51"/>
  <c r="O673" i="51"/>
  <c r="I673" i="51"/>
  <c r="J673" i="51" s="1"/>
  <c r="Q672" i="51"/>
  <c r="P672" i="51"/>
  <c r="N672" i="51"/>
  <c r="M672" i="51"/>
  <c r="L672" i="51"/>
  <c r="K672" i="51"/>
  <c r="H672" i="51"/>
  <c r="G672" i="51"/>
  <c r="R671" i="51"/>
  <c r="S671" i="51" s="1"/>
  <c r="T671" i="51" s="1"/>
  <c r="R670" i="51"/>
  <c r="S670" i="51" s="1"/>
  <c r="Q669" i="51"/>
  <c r="P669" i="51"/>
  <c r="O669" i="51"/>
  <c r="N669" i="51"/>
  <c r="M669" i="51"/>
  <c r="L669" i="51"/>
  <c r="K669" i="51"/>
  <c r="R668" i="51"/>
  <c r="R667" i="51" s="1"/>
  <c r="O668" i="51"/>
  <c r="O667" i="51" s="1"/>
  <c r="I668" i="51"/>
  <c r="Q667" i="51"/>
  <c r="P667" i="51"/>
  <c r="N667" i="51"/>
  <c r="M667" i="51"/>
  <c r="L667" i="51"/>
  <c r="K667" i="51"/>
  <c r="H667" i="51"/>
  <c r="R666" i="51"/>
  <c r="O666" i="51"/>
  <c r="J666" i="51"/>
  <c r="R665" i="51"/>
  <c r="T665" i="51" s="1"/>
  <c r="O665" i="51"/>
  <c r="J665" i="51"/>
  <c r="R664" i="51"/>
  <c r="T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G662" i="51"/>
  <c r="G643" i="51" s="1"/>
  <c r="G636" i="51" s="1"/>
  <c r="M661" i="51"/>
  <c r="O661" i="51" s="1"/>
  <c r="J661" i="51"/>
  <c r="J660" i="51" s="1"/>
  <c r="K660" i="51"/>
  <c r="I660" i="51"/>
  <c r="M659" i="51"/>
  <c r="M658" i="51" s="1"/>
  <c r="M656" i="51" s="1"/>
  <c r="J659" i="51"/>
  <c r="L659" i="51" s="1"/>
  <c r="K658" i="51"/>
  <c r="I658" i="51"/>
  <c r="M657" i="51"/>
  <c r="O657" i="51" s="1"/>
  <c r="J657" i="51"/>
  <c r="L657" i="51" s="1"/>
  <c r="N657" i="51" s="1"/>
  <c r="K656" i="51"/>
  <c r="I656" i="51"/>
  <c r="M655" i="51"/>
  <c r="J655" i="51"/>
  <c r="J654" i="51" s="1"/>
  <c r="K654" i="51"/>
  <c r="I654" i="51"/>
  <c r="I648" i="51" s="1"/>
  <c r="M653" i="51"/>
  <c r="J653" i="51"/>
  <c r="J652" i="51" s="1"/>
  <c r="M651" i="51"/>
  <c r="O651" i="51" s="1"/>
  <c r="Q651" i="51" s="1"/>
  <c r="J651" i="51"/>
  <c r="M650" i="51"/>
  <c r="J650" i="51"/>
  <c r="L650" i="51" s="1"/>
  <c r="M647" i="51"/>
  <c r="O647" i="51" s="1"/>
  <c r="Q647" i="51" s="1"/>
  <c r="S647" i="51" s="1"/>
  <c r="U647" i="51" s="1"/>
  <c r="W647" i="51" s="1"/>
  <c r="Y647" i="51" s="1"/>
  <c r="AA647" i="51" s="1"/>
  <c r="AC647" i="51" s="1"/>
  <c r="J647" i="51"/>
  <c r="M646" i="51"/>
  <c r="O646" i="51" s="1"/>
  <c r="Q646" i="51" s="1"/>
  <c r="S646" i="51" s="1"/>
  <c r="U646" i="51" s="1"/>
  <c r="W646" i="51" s="1"/>
  <c r="Y646" i="51" s="1"/>
  <c r="AA646" i="51" s="1"/>
  <c r="AC646" i="51" s="1"/>
  <c r="J646" i="51"/>
  <c r="M645" i="51"/>
  <c r="J645" i="51"/>
  <c r="L645" i="51" s="1"/>
  <c r="N645" i="51" s="1"/>
  <c r="P645" i="51" s="1"/>
  <c r="K644" i="51"/>
  <c r="I644" i="51"/>
  <c r="I642" i="51"/>
  <c r="J642" i="51" s="1"/>
  <c r="L642" i="51" s="1"/>
  <c r="I640" i="51"/>
  <c r="I639" i="51" s="1"/>
  <c r="G601" i="51"/>
  <c r="R628" i="51"/>
  <c r="R627" i="51" s="1"/>
  <c r="O628" i="51"/>
  <c r="O627" i="51" s="1"/>
  <c r="J628" i="51"/>
  <c r="Q627" i="51"/>
  <c r="P627" i="51"/>
  <c r="N627" i="51"/>
  <c r="M627" i="51"/>
  <c r="L627" i="51"/>
  <c r="L601" i="51" s="1"/>
  <c r="K627" i="51"/>
  <c r="I627" i="51"/>
  <c r="H627" i="51"/>
  <c r="M626" i="51"/>
  <c r="O626" i="51" s="1"/>
  <c r="Q626" i="51" s="1"/>
  <c r="S626" i="51" s="1"/>
  <c r="T626" i="51" s="1"/>
  <c r="J626" i="51"/>
  <c r="L626" i="51" s="1"/>
  <c r="N626" i="51" s="1"/>
  <c r="P626" i="51" s="1"/>
  <c r="M625" i="51"/>
  <c r="O625" i="51" s="1"/>
  <c r="Q625" i="51" s="1"/>
  <c r="J625" i="51"/>
  <c r="L625" i="51" s="1"/>
  <c r="N625" i="51" s="1"/>
  <c r="M624" i="51"/>
  <c r="O624" i="51" s="1"/>
  <c r="Q624" i="51" s="1"/>
  <c r="J624" i="51"/>
  <c r="L624" i="51" s="1"/>
  <c r="N624" i="51" s="1"/>
  <c r="P624" i="51" s="1"/>
  <c r="M623" i="51"/>
  <c r="O623" i="51" s="1"/>
  <c r="Q623" i="51" s="1"/>
  <c r="J623" i="51"/>
  <c r="L623" i="51" s="1"/>
  <c r="N623" i="51" s="1"/>
  <c r="P623" i="51" s="1"/>
  <c r="M622" i="51"/>
  <c r="O622" i="51" s="1"/>
  <c r="Q622" i="51" s="1"/>
  <c r="J622" i="51"/>
  <c r="L622" i="51" s="1"/>
  <c r="M618" i="51"/>
  <c r="O618" i="51" s="1"/>
  <c r="J618" i="51"/>
  <c r="L618" i="51" s="1"/>
  <c r="N618" i="51" s="1"/>
  <c r="P618" i="51" s="1"/>
  <c r="M617" i="51"/>
  <c r="O617" i="51" s="1"/>
  <c r="J617" i="51"/>
  <c r="L617" i="51" s="1"/>
  <c r="N617" i="51" s="1"/>
  <c r="P617" i="51" s="1"/>
  <c r="M616" i="51"/>
  <c r="O616" i="51" s="1"/>
  <c r="J616" i="51"/>
  <c r="K615" i="51"/>
  <c r="K614" i="51" s="1"/>
  <c r="I615" i="51"/>
  <c r="I614" i="51" s="1"/>
  <c r="M613" i="51"/>
  <c r="O613" i="51" s="1"/>
  <c r="O610" i="51" s="1"/>
  <c r="O608" i="51" s="1"/>
  <c r="J613" i="51"/>
  <c r="L613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H596" i="51" s="1"/>
  <c r="R598" i="5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2" i="51"/>
  <c r="R591" i="51" s="1"/>
  <c r="R590" i="51" s="1"/>
  <c r="O592" i="51"/>
  <c r="O591" i="51" s="1"/>
  <c r="O590" i="51" s="1"/>
  <c r="Q591" i="51"/>
  <c r="Q590" i="51" s="1"/>
  <c r="P591" i="51"/>
  <c r="P590" i="51" s="1"/>
  <c r="N591" i="51"/>
  <c r="N590" i="51" s="1"/>
  <c r="M591" i="51"/>
  <c r="M590" i="51" s="1"/>
  <c r="L591" i="51"/>
  <c r="L590" i="51" s="1"/>
  <c r="K591" i="51"/>
  <c r="K590" i="51" s="1"/>
  <c r="J591" i="51"/>
  <c r="J590" i="51" s="1"/>
  <c r="I591" i="51"/>
  <c r="I590" i="51" s="1"/>
  <c r="H591" i="51"/>
  <c r="H590" i="51" s="1"/>
  <c r="R589" i="51"/>
  <c r="T589" i="51" s="1"/>
  <c r="O589" i="51"/>
  <c r="J589" i="51"/>
  <c r="R587" i="51"/>
  <c r="T587" i="51" s="1"/>
  <c r="O587" i="51"/>
  <c r="J587" i="51"/>
  <c r="R586" i="51"/>
  <c r="T586" i="51" s="1"/>
  <c r="J586" i="51"/>
  <c r="L586" i="51" s="1"/>
  <c r="R585" i="51"/>
  <c r="T585" i="51" s="1"/>
  <c r="O585" i="51"/>
  <c r="J585" i="51"/>
  <c r="Q584" i="51"/>
  <c r="P584" i="51"/>
  <c r="N584" i="51"/>
  <c r="K584" i="51"/>
  <c r="I584" i="51"/>
  <c r="H584" i="51"/>
  <c r="G584" i="51"/>
  <c r="R583" i="51"/>
  <c r="R582" i="51" s="1"/>
  <c r="O583" i="51"/>
  <c r="O582" i="51" s="1"/>
  <c r="J583" i="51"/>
  <c r="J582" i="51" s="1"/>
  <c r="Q582" i="51"/>
  <c r="P582" i="51"/>
  <c r="N582" i="51"/>
  <c r="M582" i="51"/>
  <c r="L582" i="51"/>
  <c r="K582" i="51"/>
  <c r="I582" i="51"/>
  <c r="H582" i="51"/>
  <c r="R580" i="51"/>
  <c r="J580" i="51"/>
  <c r="R579" i="51"/>
  <c r="T579" i="51" s="1"/>
  <c r="V579" i="51" s="1"/>
  <c r="O579" i="51"/>
  <c r="J579" i="51"/>
  <c r="R578" i="51"/>
  <c r="T578" i="51" s="1"/>
  <c r="O578" i="51"/>
  <c r="J578" i="51"/>
  <c r="R575" i="51"/>
  <c r="T575" i="51" s="1"/>
  <c r="O575" i="51"/>
  <c r="J575" i="51"/>
  <c r="R574" i="51"/>
  <c r="T574" i="51" s="1"/>
  <c r="O574" i="51"/>
  <c r="J574" i="51"/>
  <c r="R571" i="51"/>
  <c r="M571" i="51"/>
  <c r="O571" i="51" s="1"/>
  <c r="L571" i="51"/>
  <c r="J571" i="51"/>
  <c r="R570" i="51"/>
  <c r="T570" i="51" s="1"/>
  <c r="O570" i="51"/>
  <c r="J570" i="51"/>
  <c r="R569" i="51"/>
  <c r="M569" i="51"/>
  <c r="O569" i="51" s="1"/>
  <c r="L569" i="51"/>
  <c r="J569" i="51"/>
  <c r="Q568" i="51"/>
  <c r="P568" i="51"/>
  <c r="N568" i="51"/>
  <c r="K568" i="51"/>
  <c r="I568" i="51"/>
  <c r="H568" i="51"/>
  <c r="G568" i="51"/>
  <c r="M567" i="51"/>
  <c r="O567" i="51" s="1"/>
  <c r="J567" i="51"/>
  <c r="L567" i="51" s="1"/>
  <c r="N567" i="51" s="1"/>
  <c r="P567" i="51" s="1"/>
  <c r="R567" i="51" s="1"/>
  <c r="T567" i="51" s="1"/>
  <c r="V567" i="51" s="1"/>
  <c r="X567" i="51" s="1"/>
  <c r="Z567" i="51" s="1"/>
  <c r="AB567" i="51" s="1"/>
  <c r="AD567" i="51" s="1"/>
  <c r="M566" i="51"/>
  <c r="J566" i="51"/>
  <c r="L566" i="51" s="1"/>
  <c r="N566" i="51" s="1"/>
  <c r="P566" i="51" s="1"/>
  <c r="R566" i="51" s="1"/>
  <c r="T566" i="51" s="1"/>
  <c r="V566" i="51" s="1"/>
  <c r="X566" i="51" s="1"/>
  <c r="Z566" i="51" s="1"/>
  <c r="AB566" i="51" s="1"/>
  <c r="AD566" i="51" s="1"/>
  <c r="M565" i="51"/>
  <c r="O565" i="51" s="1"/>
  <c r="Q565" i="51" s="1"/>
  <c r="S565" i="51" s="1"/>
  <c r="U565" i="51" s="1"/>
  <c r="W565" i="51" s="1"/>
  <c r="Y565" i="51" s="1"/>
  <c r="AA565" i="51" s="1"/>
  <c r="AC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AB565" i="51" s="1"/>
  <c r="AD565" i="51" s="1"/>
  <c r="M564" i="51"/>
  <c r="O564" i="51" s="1"/>
  <c r="Q564" i="51" s="1"/>
  <c r="S564" i="51" s="1"/>
  <c r="U564" i="51" s="1"/>
  <c r="W564" i="51" s="1"/>
  <c r="Y564" i="51" s="1"/>
  <c r="AA564" i="51" s="1"/>
  <c r="AC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AB564" i="51" s="1"/>
  <c r="AD564" i="51" s="1"/>
  <c r="M563" i="51"/>
  <c r="O563" i="51" s="1"/>
  <c r="Q563" i="51" s="1"/>
  <c r="S563" i="51" s="1"/>
  <c r="U563" i="51" s="1"/>
  <c r="W563" i="51" s="1"/>
  <c r="Y563" i="51" s="1"/>
  <c r="AA563" i="51" s="1"/>
  <c r="AC563" i="51" s="1"/>
  <c r="J563" i="51"/>
  <c r="M562" i="51"/>
  <c r="O562" i="51" s="1"/>
  <c r="Q562" i="51" s="1"/>
  <c r="S562" i="51" s="1"/>
  <c r="U562" i="51" s="1"/>
  <c r="W562" i="51" s="1"/>
  <c r="Y562" i="51" s="1"/>
  <c r="AA562" i="51" s="1"/>
  <c r="AC562" i="51" s="1"/>
  <c r="J562" i="51"/>
  <c r="L562" i="51" s="1"/>
  <c r="N562" i="51" s="1"/>
  <c r="P562" i="51" s="1"/>
  <c r="K561" i="51"/>
  <c r="K560" i="51" s="1"/>
  <c r="I561" i="51"/>
  <c r="I560" i="51" s="1"/>
  <c r="M559" i="51"/>
  <c r="O559" i="51" s="1"/>
  <c r="Q559" i="51" s="1"/>
  <c r="J559" i="51"/>
  <c r="L559" i="51" s="1"/>
  <c r="N559" i="51" s="1"/>
  <c r="P559" i="51" s="1"/>
  <c r="M558" i="51"/>
  <c r="O558" i="51" s="1"/>
  <c r="J558" i="51"/>
  <c r="M557" i="51"/>
  <c r="O557" i="51" s="1"/>
  <c r="J557" i="51"/>
  <c r="L557" i="51" s="1"/>
  <c r="N557" i="51" s="1"/>
  <c r="P557" i="51" s="1"/>
  <c r="K556" i="51"/>
  <c r="I556" i="51"/>
  <c r="M555" i="51"/>
  <c r="O555" i="51" s="1"/>
  <c r="Q555" i="51" s="1"/>
  <c r="S555" i="51" s="1"/>
  <c r="U555" i="51" s="1"/>
  <c r="W555" i="51" s="1"/>
  <c r="Y555" i="51" s="1"/>
  <c r="AA555" i="51" s="1"/>
  <c r="AC555" i="51" s="1"/>
  <c r="J555" i="51"/>
  <c r="L555" i="51" s="1"/>
  <c r="M554" i="5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J553" i="51"/>
  <c r="L553" i="51" s="1"/>
  <c r="N553" i="51" s="1"/>
  <c r="P553" i="51" s="1"/>
  <c r="R553" i="51" s="1"/>
  <c r="T553" i="51" s="1"/>
  <c r="V553" i="51" s="1"/>
  <c r="K552" i="51"/>
  <c r="K551" i="51" s="1"/>
  <c r="I552" i="51"/>
  <c r="I551" i="51" s="1"/>
  <c r="M550" i="51"/>
  <c r="O550" i="51" s="1"/>
  <c r="Q550" i="51" s="1"/>
  <c r="S550" i="51" s="1"/>
  <c r="J550" i="51"/>
  <c r="L550" i="51" s="1"/>
  <c r="N550" i="51" s="1"/>
  <c r="P550" i="51" s="1"/>
  <c r="R550" i="51" s="1"/>
  <c r="T550" i="51" s="1"/>
  <c r="V550" i="51" s="1"/>
  <c r="M549" i="51"/>
  <c r="O549" i="51" s="1"/>
  <c r="Q549" i="51" s="1"/>
  <c r="S549" i="51" s="1"/>
  <c r="U549" i="51" s="1"/>
  <c r="W549" i="51" s="1"/>
  <c r="J549" i="51"/>
  <c r="M548" i="51"/>
  <c r="O548" i="51" s="1"/>
  <c r="Q548" i="51" s="1"/>
  <c r="S548" i="51" s="1"/>
  <c r="U548" i="51" s="1"/>
  <c r="J548" i="51"/>
  <c r="L548" i="51" s="1"/>
  <c r="N548" i="51" s="1"/>
  <c r="P548" i="51" s="1"/>
  <c r="R548" i="51" s="1"/>
  <c r="T548" i="51" s="1"/>
  <c r="M547" i="51"/>
  <c r="O547" i="51" s="1"/>
  <c r="Q547" i="51" s="1"/>
  <c r="J547" i="51"/>
  <c r="L547" i="51" s="1"/>
  <c r="N547" i="51" s="1"/>
  <c r="P547" i="51" s="1"/>
  <c r="R547" i="51" s="1"/>
  <c r="M546" i="51"/>
  <c r="O546" i="51" s="1"/>
  <c r="O545" i="51" s="1"/>
  <c r="J546" i="51"/>
  <c r="K545" i="51"/>
  <c r="I545" i="51"/>
  <c r="M544" i="51"/>
  <c r="O544" i="51" s="1"/>
  <c r="J544" i="51"/>
  <c r="M543" i="51"/>
  <c r="J543" i="51"/>
  <c r="L543" i="51" s="1"/>
  <c r="M542" i="51"/>
  <c r="O542" i="51" s="1"/>
  <c r="J542" i="51"/>
  <c r="L542" i="51" s="1"/>
  <c r="M541" i="51"/>
  <c r="O541" i="51" s="1"/>
  <c r="J541" i="51"/>
  <c r="L541" i="51" s="1"/>
  <c r="M540" i="51"/>
  <c r="J540" i="51"/>
  <c r="M539" i="51"/>
  <c r="J539" i="51"/>
  <c r="L539" i="51" s="1"/>
  <c r="N539" i="51" s="1"/>
  <c r="M538" i="51"/>
  <c r="J538" i="51"/>
  <c r="L538" i="51" s="1"/>
  <c r="N538" i="51" s="1"/>
  <c r="M537" i="51"/>
  <c r="J537" i="51"/>
  <c r="M536" i="51"/>
  <c r="J536" i="51"/>
  <c r="L536" i="51" s="1"/>
  <c r="K535" i="51"/>
  <c r="K534" i="51" s="1"/>
  <c r="I535" i="51"/>
  <c r="I534" i="51" s="1"/>
  <c r="R530" i="51"/>
  <c r="T530" i="51" s="1"/>
  <c r="O530" i="51"/>
  <c r="J530" i="51"/>
  <c r="R529" i="51"/>
  <c r="T529" i="51" s="1"/>
  <c r="O529" i="51"/>
  <c r="J529" i="51"/>
  <c r="Q528" i="51"/>
  <c r="Q522" i="51" s="1"/>
  <c r="P528" i="51"/>
  <c r="P522" i="51" s="1"/>
  <c r="N528" i="51"/>
  <c r="N522" i="51" s="1"/>
  <c r="M528" i="51"/>
  <c r="M522" i="51" s="1"/>
  <c r="L528" i="51"/>
  <c r="L522" i="51" s="1"/>
  <c r="K528" i="51"/>
  <c r="K522" i="51" s="1"/>
  <c r="I528" i="51"/>
  <c r="I522" i="51" s="1"/>
  <c r="H528" i="51"/>
  <c r="H522" i="51" s="1"/>
  <c r="M527" i="51"/>
  <c r="J527" i="51"/>
  <c r="K526" i="51"/>
  <c r="I526" i="51"/>
  <c r="M525" i="51"/>
  <c r="M524" i="51" s="1"/>
  <c r="M523" i="51" s="1"/>
  <c r="J525" i="51"/>
  <c r="J524" i="51" s="1"/>
  <c r="J523" i="51" s="1"/>
  <c r="K524" i="51"/>
  <c r="K523" i="51" s="1"/>
  <c r="I524" i="51"/>
  <c r="I523" i="51" s="1"/>
  <c r="G522" i="51"/>
  <c r="R518" i="51"/>
  <c r="O518" i="51"/>
  <c r="J518" i="51"/>
  <c r="R517" i="51"/>
  <c r="T517" i="51" s="1"/>
  <c r="O517" i="51"/>
  <c r="R516" i="51"/>
  <c r="T516" i="51" s="1"/>
  <c r="O516" i="51"/>
  <c r="J516" i="51"/>
  <c r="R515" i="51"/>
  <c r="O515" i="51"/>
  <c r="J515" i="51"/>
  <c r="R514" i="51"/>
  <c r="O514" i="51"/>
  <c r="J514" i="51"/>
  <c r="Q513" i="51"/>
  <c r="Q506" i="51" s="1"/>
  <c r="P513" i="51"/>
  <c r="P506" i="51" s="1"/>
  <c r="N513" i="51"/>
  <c r="N506" i="51" s="1"/>
  <c r="M513" i="51"/>
  <c r="M506" i="51" s="1"/>
  <c r="L513" i="51"/>
  <c r="L506" i="51" s="1"/>
  <c r="K513" i="51"/>
  <c r="K506" i="51" s="1"/>
  <c r="I513" i="51"/>
  <c r="I506" i="51" s="1"/>
  <c r="H513" i="51"/>
  <c r="H506" i="51" s="1"/>
  <c r="G513" i="51"/>
  <c r="G506" i="51" s="1"/>
  <c r="M512" i="51"/>
  <c r="J512" i="51"/>
  <c r="L512" i="51" s="1"/>
  <c r="M511" i="51"/>
  <c r="O511" i="51" s="1"/>
  <c r="Q511" i="51" s="1"/>
  <c r="S511" i="51" s="1"/>
  <c r="U511" i="51" s="1"/>
  <c r="W511" i="51" s="1"/>
  <c r="Y511" i="51" s="1"/>
  <c r="AA511" i="51" s="1"/>
  <c r="AC511" i="51" s="1"/>
  <c r="J511" i="51"/>
  <c r="L511" i="51" s="1"/>
  <c r="N511" i="51" s="1"/>
  <c r="P511" i="51" s="1"/>
  <c r="R511" i="51" s="1"/>
  <c r="T511" i="51" s="1"/>
  <c r="V511" i="51" s="1"/>
  <c r="X511" i="51" s="1"/>
  <c r="Z511" i="51" s="1"/>
  <c r="AB511" i="51" s="1"/>
  <c r="AD511" i="51" s="1"/>
  <c r="M510" i="51"/>
  <c r="O510" i="51" s="1"/>
  <c r="Q510" i="51" s="1"/>
  <c r="S510" i="51" s="1"/>
  <c r="U510" i="51" s="1"/>
  <c r="W510" i="51" s="1"/>
  <c r="Y510" i="51" s="1"/>
  <c r="AA510" i="51" s="1"/>
  <c r="AC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AB510" i="51" s="1"/>
  <c r="AD510" i="51" s="1"/>
  <c r="M509" i="51"/>
  <c r="O509" i="51" s="1"/>
  <c r="Q509" i="51" s="1"/>
  <c r="S509" i="51" s="1"/>
  <c r="U509" i="51" s="1"/>
  <c r="W509" i="51" s="1"/>
  <c r="Y509" i="51" s="1"/>
  <c r="AA509" i="51" s="1"/>
  <c r="AC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AB509" i="51" s="1"/>
  <c r="AD509" i="51" s="1"/>
  <c r="M508" i="51"/>
  <c r="J508" i="51"/>
  <c r="L508" i="51" s="1"/>
  <c r="N508" i="51" s="1"/>
  <c r="K507" i="51"/>
  <c r="I507" i="51"/>
  <c r="R504" i="51"/>
  <c r="S504" i="51" s="1"/>
  <c r="T504" i="51" s="1"/>
  <c r="U504" i="51" s="1"/>
  <c r="J504" i="51"/>
  <c r="R503" i="51"/>
  <c r="T503" i="51" s="1"/>
  <c r="V503" i="51" s="1"/>
  <c r="O503" i="51"/>
  <c r="J503" i="51"/>
  <c r="R502" i="51"/>
  <c r="T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O499" i="51"/>
  <c r="J499" i="51"/>
  <c r="R498" i="51"/>
  <c r="T498" i="51" s="1"/>
  <c r="O498" i="51"/>
  <c r="J498" i="51"/>
  <c r="R497" i="51"/>
  <c r="T497" i="51" s="1"/>
  <c r="O497" i="51"/>
  <c r="J497" i="51"/>
  <c r="Q496" i="51"/>
  <c r="P496" i="51"/>
  <c r="N496" i="51"/>
  <c r="M496" i="51"/>
  <c r="L496" i="51"/>
  <c r="K496" i="51"/>
  <c r="I496" i="51"/>
  <c r="H496" i="51"/>
  <c r="G496" i="51"/>
  <c r="G492" i="51" s="1"/>
  <c r="R495" i="51"/>
  <c r="O495" i="51"/>
  <c r="J495" i="51"/>
  <c r="R494" i="51"/>
  <c r="O494" i="51"/>
  <c r="J494" i="51"/>
  <c r="Q493" i="51"/>
  <c r="Q492" i="51" s="1"/>
  <c r="P493" i="51"/>
  <c r="P492" i="51" s="1"/>
  <c r="N493" i="51"/>
  <c r="N492" i="51" s="1"/>
  <c r="M493" i="51"/>
  <c r="M492" i="51" s="1"/>
  <c r="L493" i="51"/>
  <c r="L492" i="51" s="1"/>
  <c r="K493" i="51"/>
  <c r="K492" i="51" s="1"/>
  <c r="I493" i="51"/>
  <c r="I492" i="51" s="1"/>
  <c r="H493" i="51"/>
  <c r="H492" i="51" s="1"/>
  <c r="M491" i="51"/>
  <c r="O491" i="51" s="1"/>
  <c r="Q491" i="51" s="1"/>
  <c r="S491" i="51" s="1"/>
  <c r="U491" i="51" s="1"/>
  <c r="W491" i="51" s="1"/>
  <c r="Y491" i="51" s="1"/>
  <c r="AA491" i="51" s="1"/>
  <c r="AC491" i="51" s="1"/>
  <c r="J491" i="51"/>
  <c r="L491" i="51" s="1"/>
  <c r="N491" i="51" s="1"/>
  <c r="P491" i="51" s="1"/>
  <c r="R491" i="51" s="1"/>
  <c r="T491" i="51" s="1"/>
  <c r="V491" i="51" s="1"/>
  <c r="X491" i="51" s="1"/>
  <c r="Z491" i="51" s="1"/>
  <c r="AB491" i="51" s="1"/>
  <c r="AD491" i="51" s="1"/>
  <c r="M490" i="51"/>
  <c r="O490" i="51" s="1"/>
  <c r="Q490" i="51" s="1"/>
  <c r="S490" i="51" s="1"/>
  <c r="U490" i="51" s="1"/>
  <c r="W490" i="51" s="1"/>
  <c r="Y490" i="51" s="1"/>
  <c r="AA490" i="51" s="1"/>
  <c r="AC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AB490" i="51" s="1"/>
  <c r="AD490" i="51" s="1"/>
  <c r="M489" i="51"/>
  <c r="O489" i="51" s="1"/>
  <c r="J489" i="51"/>
  <c r="L489" i="51" s="1"/>
  <c r="N489" i="51" s="1"/>
  <c r="P489" i="51" s="1"/>
  <c r="R489" i="51" s="1"/>
  <c r="T489" i="51" s="1"/>
  <c r="V489" i="51" s="1"/>
  <c r="X489" i="51" s="1"/>
  <c r="Z489" i="51" s="1"/>
  <c r="AB489" i="51" s="1"/>
  <c r="AD489" i="51" s="1"/>
  <c r="M488" i="51"/>
  <c r="O488" i="51" s="1"/>
  <c r="Q488" i="51" s="1"/>
  <c r="S488" i="51" s="1"/>
  <c r="U488" i="51" s="1"/>
  <c r="W488" i="51" s="1"/>
  <c r="Y488" i="51" s="1"/>
  <c r="AA488" i="51" s="1"/>
  <c r="AC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AB488" i="51" s="1"/>
  <c r="AD488" i="51" s="1"/>
  <c r="M487" i="51"/>
  <c r="O487" i="51" s="1"/>
  <c r="Q487" i="51" s="1"/>
  <c r="S487" i="51" s="1"/>
  <c r="U487" i="51" s="1"/>
  <c r="W487" i="51" s="1"/>
  <c r="Y487" i="51" s="1"/>
  <c r="AA487" i="51" s="1"/>
  <c r="AC487" i="51" s="1"/>
  <c r="J487" i="51"/>
  <c r="L487" i="51" s="1"/>
  <c r="N487" i="51" s="1"/>
  <c r="K486" i="51"/>
  <c r="I486" i="51"/>
  <c r="M485" i="51"/>
  <c r="O485" i="51" s="1"/>
  <c r="Q485" i="51" s="1"/>
  <c r="Q484" i="51" s="1"/>
  <c r="J485" i="51"/>
  <c r="K484" i="51"/>
  <c r="I484" i="51"/>
  <c r="G483" i="51"/>
  <c r="M482" i="51"/>
  <c r="J482" i="51"/>
  <c r="K481" i="51"/>
  <c r="I481" i="51"/>
  <c r="I480" i="51"/>
  <c r="M479" i="51"/>
  <c r="J479" i="51"/>
  <c r="L479" i="51" s="1"/>
  <c r="I478" i="51"/>
  <c r="I477" i="51"/>
  <c r="M476" i="51"/>
  <c r="O476" i="51" s="1"/>
  <c r="J476" i="51"/>
  <c r="L476" i="51" s="1"/>
  <c r="I475" i="51"/>
  <c r="M474" i="51"/>
  <c r="O474" i="51" s="1"/>
  <c r="J474" i="51"/>
  <c r="L474" i="51" s="1"/>
  <c r="M473" i="51"/>
  <c r="J473" i="51"/>
  <c r="L473" i="51" s="1"/>
  <c r="M472" i="51"/>
  <c r="O472" i="51" s="1"/>
  <c r="J472" i="51"/>
  <c r="K471" i="51"/>
  <c r="K470" i="51" s="1"/>
  <c r="I471" i="51"/>
  <c r="I470" i="51" s="1"/>
  <c r="R462" i="51"/>
  <c r="R461" i="51" s="1"/>
  <c r="O462" i="51"/>
  <c r="O461" i="51" s="1"/>
  <c r="I462" i="51"/>
  <c r="J462" i="51" s="1"/>
  <c r="Q461" i="51"/>
  <c r="P461" i="51"/>
  <c r="N461" i="51"/>
  <c r="M461" i="51"/>
  <c r="L461" i="51"/>
  <c r="K461" i="51"/>
  <c r="H461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9" i="51"/>
  <c r="S449" i="51" s="1"/>
  <c r="O449" i="51"/>
  <c r="J449" i="51"/>
  <c r="R448" i="5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36" i="51"/>
  <c r="J436" i="51" s="1"/>
  <c r="Q435" i="51"/>
  <c r="Q434" i="51" s="1"/>
  <c r="P435" i="51"/>
  <c r="P434" i="51" s="1"/>
  <c r="O435" i="51"/>
  <c r="O434" i="51" s="1"/>
  <c r="N435" i="51"/>
  <c r="N434" i="51" s="1"/>
  <c r="M435" i="51"/>
  <c r="M434" i="51" s="1"/>
  <c r="L435" i="51"/>
  <c r="L434" i="51" s="1"/>
  <c r="K435" i="51"/>
  <c r="K434" i="51" s="1"/>
  <c r="H435" i="51"/>
  <c r="H434" i="51" s="1"/>
  <c r="R433" i="51"/>
  <c r="S433" i="51" s="1"/>
  <c r="J433" i="51"/>
  <c r="J432" i="51" s="1"/>
  <c r="Q432" i="51"/>
  <c r="P432" i="51"/>
  <c r="P430" i="51" s="1"/>
  <c r="O432" i="51"/>
  <c r="N432" i="51"/>
  <c r="M432" i="51"/>
  <c r="L432" i="51"/>
  <c r="K432" i="51"/>
  <c r="I432" i="51"/>
  <c r="H432" i="51"/>
  <c r="R427" i="51"/>
  <c r="O427" i="51"/>
  <c r="O426" i="51" s="1"/>
  <c r="O425" i="51" s="1"/>
  <c r="O424" i="51" s="1"/>
  <c r="J427" i="51"/>
  <c r="Q426" i="51"/>
  <c r="Q425" i="51" s="1"/>
  <c r="Q424" i="51" s="1"/>
  <c r="P426" i="51"/>
  <c r="P425" i="51" s="1"/>
  <c r="P424" i="51" s="1"/>
  <c r="N426" i="51"/>
  <c r="N425" i="51" s="1"/>
  <c r="N424" i="51" s="1"/>
  <c r="M426" i="51"/>
  <c r="M425" i="51" s="1"/>
  <c r="M424" i="51" s="1"/>
  <c r="L426" i="51"/>
  <c r="L425" i="51" s="1"/>
  <c r="L424" i="51" s="1"/>
  <c r="K426" i="51"/>
  <c r="K425" i="51" s="1"/>
  <c r="K424" i="51" s="1"/>
  <c r="I426" i="51"/>
  <c r="I425" i="51" s="1"/>
  <c r="I424" i="51" s="1"/>
  <c r="H426" i="51"/>
  <c r="H425" i="51" s="1"/>
  <c r="H424" i="51" s="1"/>
  <c r="G425" i="51"/>
  <c r="J423" i="51"/>
  <c r="J422" i="51" s="1"/>
  <c r="R422" i="51"/>
  <c r="R421" i="51" s="1"/>
  <c r="Q422" i="51"/>
  <c r="P422" i="51"/>
  <c r="O422" i="51"/>
  <c r="N422" i="51"/>
  <c r="M422" i="51"/>
  <c r="L422" i="51"/>
  <c r="K422" i="51"/>
  <c r="K421" i="51" s="1"/>
  <c r="I422" i="51"/>
  <c r="I421" i="51" s="1"/>
  <c r="H422" i="51"/>
  <c r="H421" i="51" s="1"/>
  <c r="R411" i="51"/>
  <c r="O411" i="51"/>
  <c r="J411" i="51"/>
  <c r="R410" i="51"/>
  <c r="O410" i="51"/>
  <c r="J410" i="51"/>
  <c r="P409" i="51"/>
  <c r="N409" i="51"/>
  <c r="M409" i="51"/>
  <c r="L409" i="51"/>
  <c r="K409" i="51"/>
  <c r="I409" i="51"/>
  <c r="H409" i="51"/>
  <c r="R408" i="51"/>
  <c r="O408" i="51"/>
  <c r="J408" i="51"/>
  <c r="R407" i="51"/>
  <c r="O407" i="51"/>
  <c r="J407" i="51"/>
  <c r="J406" i="51" s="1"/>
  <c r="Q406" i="51"/>
  <c r="Q405" i="51" s="1"/>
  <c r="P406" i="51"/>
  <c r="N406" i="51"/>
  <c r="M406" i="51"/>
  <c r="L406" i="51"/>
  <c r="K406" i="51"/>
  <c r="I406" i="51"/>
  <c r="H406" i="51"/>
  <c r="G405" i="51"/>
  <c r="R403" i="51"/>
  <c r="O403" i="51"/>
  <c r="J403" i="51"/>
  <c r="R400" i="51"/>
  <c r="O400" i="51"/>
  <c r="J400" i="51"/>
  <c r="R399" i="51"/>
  <c r="O399" i="51"/>
  <c r="J399" i="51"/>
  <c r="Q398" i="51"/>
  <c r="Q397" i="51" s="1"/>
  <c r="P398" i="51"/>
  <c r="P397" i="51" s="1"/>
  <c r="N398" i="51"/>
  <c r="N397" i="51" s="1"/>
  <c r="M398" i="51"/>
  <c r="M397" i="51" s="1"/>
  <c r="L398" i="51"/>
  <c r="L397" i="51" s="1"/>
  <c r="K398" i="51"/>
  <c r="K397" i="51" s="1"/>
  <c r="I398" i="51"/>
  <c r="I397" i="51" s="1"/>
  <c r="H398" i="51"/>
  <c r="H397" i="51" s="1"/>
  <c r="G398" i="51"/>
  <c r="R394" i="51"/>
  <c r="T394" i="51" s="1"/>
  <c r="O394" i="51"/>
  <c r="J394" i="51"/>
  <c r="R393" i="51"/>
  <c r="T393" i="51" s="1"/>
  <c r="O393" i="51"/>
  <c r="J393" i="51"/>
  <c r="R391" i="51"/>
  <c r="T391" i="51" s="1"/>
  <c r="O391" i="51"/>
  <c r="J391" i="51"/>
  <c r="R390" i="51"/>
  <c r="O390" i="51"/>
  <c r="J390" i="51"/>
  <c r="R389" i="51"/>
  <c r="T389" i="51" s="1"/>
  <c r="O389" i="51"/>
  <c r="J389" i="51"/>
  <c r="R386" i="51"/>
  <c r="O386" i="51"/>
  <c r="J386" i="51"/>
  <c r="R385" i="51"/>
  <c r="O385" i="51"/>
  <c r="J385" i="51"/>
  <c r="Q384" i="51"/>
  <c r="P384" i="51"/>
  <c r="N384" i="51"/>
  <c r="M384" i="51"/>
  <c r="L384" i="51"/>
  <c r="K384" i="51"/>
  <c r="K355" i="51" s="1"/>
  <c r="I384" i="51"/>
  <c r="I355" i="51" s="1"/>
  <c r="H384" i="51"/>
  <c r="H355" i="51" s="1"/>
  <c r="G384" i="51"/>
  <c r="G355" i="51" s="1"/>
  <c r="M383" i="51"/>
  <c r="O383" i="51" s="1"/>
  <c r="Q383" i="51" s="1"/>
  <c r="S383" i="51" s="1"/>
  <c r="U383" i="51" s="1"/>
  <c r="W383" i="51" s="1"/>
  <c r="Y383" i="51" s="1"/>
  <c r="AA383" i="51" s="1"/>
  <c r="AC383" i="51" s="1"/>
  <c r="J383" i="51"/>
  <c r="L383" i="51" s="1"/>
  <c r="N383" i="51" s="1"/>
  <c r="P383" i="51" s="1"/>
  <c r="R383" i="51" s="1"/>
  <c r="T383" i="51" s="1"/>
  <c r="M382" i="51"/>
  <c r="O382" i="51" s="1"/>
  <c r="Q382" i="51" s="1"/>
  <c r="S382" i="51" s="1"/>
  <c r="U382" i="51" s="1"/>
  <c r="W382" i="51" s="1"/>
  <c r="Y382" i="51" s="1"/>
  <c r="AA382" i="51" s="1"/>
  <c r="AC382" i="51" s="1"/>
  <c r="J382" i="51"/>
  <c r="L382" i="51" s="1"/>
  <c r="N382" i="51" s="1"/>
  <c r="P382" i="51" s="1"/>
  <c r="R382" i="51" s="1"/>
  <c r="T382" i="51" s="1"/>
  <c r="V382" i="51" s="1"/>
  <c r="X382" i="51" s="1"/>
  <c r="Z382" i="51" s="1"/>
  <c r="AB382" i="51" s="1"/>
  <c r="AD382" i="51" s="1"/>
  <c r="M381" i="51"/>
  <c r="O381" i="51" s="1"/>
  <c r="Q381" i="51" s="1"/>
  <c r="S381" i="51" s="1"/>
  <c r="U381" i="51" s="1"/>
  <c r="W381" i="51" s="1"/>
  <c r="Y381" i="51" s="1"/>
  <c r="AA381" i="51" s="1"/>
  <c r="AC381" i="51" s="1"/>
  <c r="J381" i="51"/>
  <c r="L381" i="51" s="1"/>
  <c r="N381" i="51" s="1"/>
  <c r="P381" i="51" s="1"/>
  <c r="R381" i="51" s="1"/>
  <c r="T381" i="51" s="1"/>
  <c r="M380" i="51"/>
  <c r="O380" i="51" s="1"/>
  <c r="Q380" i="51" s="1"/>
  <c r="S380" i="51" s="1"/>
  <c r="U380" i="51" s="1"/>
  <c r="W380" i="51" s="1"/>
  <c r="Y380" i="51" s="1"/>
  <c r="AA380" i="51" s="1"/>
  <c r="AC380" i="51" s="1"/>
  <c r="J380" i="51"/>
  <c r="L380" i="51" s="1"/>
  <c r="M379" i="51"/>
  <c r="O379" i="51" s="1"/>
  <c r="J379" i="51"/>
  <c r="L379" i="51" s="1"/>
  <c r="N379" i="51" s="1"/>
  <c r="P379" i="51" s="1"/>
  <c r="R379" i="51" s="1"/>
  <c r="T379" i="51" s="1"/>
  <c r="V379" i="51" s="1"/>
  <c r="X379" i="51" s="1"/>
  <c r="Z379" i="51" s="1"/>
  <c r="AB379" i="51" s="1"/>
  <c r="AD379" i="51" s="1"/>
  <c r="M378" i="51"/>
  <c r="O378" i="51" s="1"/>
  <c r="Q378" i="51" s="1"/>
  <c r="J378" i="51"/>
  <c r="K377" i="51"/>
  <c r="K376" i="51" s="1"/>
  <c r="K375" i="51" s="1"/>
  <c r="I377" i="51"/>
  <c r="I376" i="51" s="1"/>
  <c r="I375" i="51" s="1"/>
  <c r="M374" i="51"/>
  <c r="J374" i="51"/>
  <c r="L374" i="51" s="1"/>
  <c r="I373" i="51"/>
  <c r="K373" i="51" s="1"/>
  <c r="I372" i="51"/>
  <c r="I371" i="51"/>
  <c r="K371" i="51" s="1"/>
  <c r="I370" i="51"/>
  <c r="I369" i="51"/>
  <c r="J369" i="51" s="1"/>
  <c r="L369" i="51" s="1"/>
  <c r="I368" i="51"/>
  <c r="I367" i="51"/>
  <c r="J367" i="51" s="1"/>
  <c r="L367" i="51" s="1"/>
  <c r="I366" i="51"/>
  <c r="I365" i="51"/>
  <c r="J365" i="51" s="1"/>
  <c r="L365" i="51" s="1"/>
  <c r="I364" i="51"/>
  <c r="M363" i="51"/>
  <c r="O363" i="51" s="1"/>
  <c r="Q363" i="51" s="1"/>
  <c r="J363" i="51"/>
  <c r="L363" i="51" s="1"/>
  <c r="M362" i="51"/>
  <c r="O362" i="51" s="1"/>
  <c r="J362" i="51"/>
  <c r="L362" i="51" s="1"/>
  <c r="N362" i="51" s="1"/>
  <c r="I361" i="51"/>
  <c r="I360" i="51"/>
  <c r="M359" i="51"/>
  <c r="O359" i="51" s="1"/>
  <c r="J359" i="51"/>
  <c r="L359" i="51" s="1"/>
  <c r="M358" i="51"/>
  <c r="J358" i="51"/>
  <c r="L358" i="51" s="1"/>
  <c r="N358" i="51" s="1"/>
  <c r="K357" i="51"/>
  <c r="K356" i="51" s="1"/>
  <c r="I357" i="51"/>
  <c r="I356" i="51" s="1"/>
  <c r="Q355" i="51"/>
  <c r="P355" i="51"/>
  <c r="N355" i="51"/>
  <c r="M355" i="51"/>
  <c r="L355" i="51"/>
  <c r="R352" i="51"/>
  <c r="T352" i="51" s="1"/>
  <c r="O352" i="51"/>
  <c r="J352" i="51"/>
  <c r="R351" i="51"/>
  <c r="O351" i="51"/>
  <c r="J351" i="51"/>
  <c r="Q350" i="51"/>
  <c r="P350" i="51"/>
  <c r="N350" i="51"/>
  <c r="M350" i="51"/>
  <c r="L350" i="51"/>
  <c r="K350" i="51"/>
  <c r="I350" i="51"/>
  <c r="H350" i="51"/>
  <c r="R349" i="51"/>
  <c r="T349" i="51" s="1"/>
  <c r="O349" i="51"/>
  <c r="J349" i="51"/>
  <c r="R348" i="51"/>
  <c r="T348" i="51" s="1"/>
  <c r="O348" i="51"/>
  <c r="J348" i="51"/>
  <c r="R347" i="51"/>
  <c r="O347" i="51"/>
  <c r="J347" i="51"/>
  <c r="R344" i="51"/>
  <c r="O344" i="51"/>
  <c r="J344" i="51"/>
  <c r="R343" i="51"/>
  <c r="O343" i="51"/>
  <c r="J343" i="51"/>
  <c r="Q342" i="51"/>
  <c r="P342" i="51"/>
  <c r="P328" i="51" s="1"/>
  <c r="N342" i="51"/>
  <c r="N328" i="51" s="1"/>
  <c r="M342" i="51"/>
  <c r="M328" i="51" s="1"/>
  <c r="L342" i="51"/>
  <c r="L328" i="51" s="1"/>
  <c r="K342" i="51"/>
  <c r="K328" i="51" s="1"/>
  <c r="I342" i="51"/>
  <c r="I328" i="51" s="1"/>
  <c r="H342" i="51"/>
  <c r="H328" i="51" s="1"/>
  <c r="G342" i="51"/>
  <c r="G328" i="51" s="1"/>
  <c r="M341" i="51"/>
  <c r="J341" i="51"/>
  <c r="L341" i="51" s="1"/>
  <c r="N341" i="51" s="1"/>
  <c r="P341" i="51" s="1"/>
  <c r="M340" i="51"/>
  <c r="O340" i="51" s="1"/>
  <c r="Q340" i="51" s="1"/>
  <c r="S340" i="51" s="1"/>
  <c r="U340" i="51" s="1"/>
  <c r="W340" i="51" s="1"/>
  <c r="Y340" i="51" s="1"/>
  <c r="AA340" i="51" s="1"/>
  <c r="AC340" i="51" s="1"/>
  <c r="J340" i="51"/>
  <c r="L340" i="51" s="1"/>
  <c r="N340" i="51" s="1"/>
  <c r="P340" i="51" s="1"/>
  <c r="R340" i="51" s="1"/>
  <c r="T340" i="51" s="1"/>
  <c r="V340" i="51" s="1"/>
  <c r="X340" i="51" s="1"/>
  <c r="Z340" i="51" s="1"/>
  <c r="AB340" i="51" s="1"/>
  <c r="AD340" i="51" s="1"/>
  <c r="M339" i="51"/>
  <c r="O339" i="51" s="1"/>
  <c r="Q339" i="51" s="1"/>
  <c r="S339" i="51" s="1"/>
  <c r="U339" i="51" s="1"/>
  <c r="W339" i="51" s="1"/>
  <c r="Y339" i="51" s="1"/>
  <c r="AA339" i="51" s="1"/>
  <c r="AC339" i="51" s="1"/>
  <c r="J339" i="51"/>
  <c r="L339" i="51" s="1"/>
  <c r="N339" i="51" s="1"/>
  <c r="P339" i="51" s="1"/>
  <c r="R339" i="51" s="1"/>
  <c r="T339" i="51" s="1"/>
  <c r="V339" i="51" s="1"/>
  <c r="X339" i="51" s="1"/>
  <c r="M338" i="51"/>
  <c r="O338" i="51" s="1"/>
  <c r="Q338" i="51" s="1"/>
  <c r="S338" i="51" s="1"/>
  <c r="J338" i="51"/>
  <c r="K337" i="51"/>
  <c r="K336" i="51" s="1"/>
  <c r="K335" i="51" s="1"/>
  <c r="I337" i="51"/>
  <c r="I336" i="51" s="1"/>
  <c r="I335" i="51" s="1"/>
  <c r="M334" i="51"/>
  <c r="O334" i="51" s="1"/>
  <c r="J334" i="51"/>
  <c r="L334" i="51" s="1"/>
  <c r="M333" i="51"/>
  <c r="O333" i="51" s="1"/>
  <c r="J333" i="51"/>
  <c r="L333" i="51" s="1"/>
  <c r="N333" i="51" s="1"/>
  <c r="M332" i="51"/>
  <c r="J332" i="51"/>
  <c r="M331" i="51"/>
  <c r="O331" i="51" s="1"/>
  <c r="Q331" i="51" s="1"/>
  <c r="J331" i="51"/>
  <c r="L331" i="51" s="1"/>
  <c r="K330" i="51"/>
  <c r="K329" i="51" s="1"/>
  <c r="I330" i="51"/>
  <c r="I329" i="51" s="1"/>
  <c r="K322" i="51"/>
  <c r="K321" i="51" s="1"/>
  <c r="I322" i="51"/>
  <c r="I321" i="51" s="1"/>
  <c r="G322" i="51"/>
  <c r="R320" i="51"/>
  <c r="R319" i="51" s="1"/>
  <c r="R318" i="51" s="1"/>
  <c r="R317" i="51" s="1"/>
  <c r="O320" i="51"/>
  <c r="O319" i="51" s="1"/>
  <c r="O318" i="51" s="1"/>
  <c r="O317" i="51" s="1"/>
  <c r="J320" i="51"/>
  <c r="Q319" i="51"/>
  <c r="Q318" i="51" s="1"/>
  <c r="Q317" i="51" s="1"/>
  <c r="P319" i="51"/>
  <c r="P318" i="51" s="1"/>
  <c r="P317" i="51" s="1"/>
  <c r="N319" i="51"/>
  <c r="N318" i="51" s="1"/>
  <c r="N317" i="51" s="1"/>
  <c r="M319" i="51"/>
  <c r="M318" i="51" s="1"/>
  <c r="M317" i="51" s="1"/>
  <c r="L319" i="51"/>
  <c r="L318" i="51" s="1"/>
  <c r="L317" i="51" s="1"/>
  <c r="K319" i="51"/>
  <c r="K318" i="51" s="1"/>
  <c r="K317" i="51" s="1"/>
  <c r="I319" i="51"/>
  <c r="I318" i="51" s="1"/>
  <c r="I317" i="51" s="1"/>
  <c r="H319" i="51"/>
  <c r="H318" i="51" s="1"/>
  <c r="H317" i="51" s="1"/>
  <c r="G318" i="51"/>
  <c r="G317" i="51" s="1"/>
  <c r="G314" i="51" s="1"/>
  <c r="R311" i="51"/>
  <c r="T311" i="51" s="1"/>
  <c r="O311" i="51"/>
  <c r="J311" i="51"/>
  <c r="R309" i="51"/>
  <c r="O309" i="51"/>
  <c r="J309" i="51"/>
  <c r="J308" i="51"/>
  <c r="Q307" i="51"/>
  <c r="P307" i="51"/>
  <c r="N307" i="51"/>
  <c r="M307" i="51"/>
  <c r="L307" i="51"/>
  <c r="K307" i="51"/>
  <c r="I307" i="51"/>
  <c r="H307" i="51"/>
  <c r="G307" i="51"/>
  <c r="R305" i="51"/>
  <c r="S305" i="51" s="1"/>
  <c r="R304" i="51"/>
  <c r="T304" i="51" s="1"/>
  <c r="O304" i="51"/>
  <c r="J304" i="51"/>
  <c r="J303" i="51"/>
  <c r="M303" i="51" s="1"/>
  <c r="R300" i="51"/>
  <c r="T300" i="51" s="1"/>
  <c r="O300" i="51"/>
  <c r="J300" i="51"/>
  <c r="R299" i="51"/>
  <c r="T299" i="51" s="1"/>
  <c r="O299" i="51"/>
  <c r="J299" i="51"/>
  <c r="R295" i="51"/>
  <c r="O295" i="51"/>
  <c r="J295" i="51"/>
  <c r="R294" i="51"/>
  <c r="O294" i="51"/>
  <c r="J294" i="51"/>
  <c r="R292" i="51"/>
  <c r="T292" i="51" s="1"/>
  <c r="O292" i="51"/>
  <c r="J292" i="51"/>
  <c r="R290" i="51"/>
  <c r="O290" i="51"/>
  <c r="J290" i="51"/>
  <c r="Q289" i="51"/>
  <c r="P289" i="51"/>
  <c r="N289" i="51"/>
  <c r="N288" i="51" s="1"/>
  <c r="M289" i="51"/>
  <c r="L289" i="51"/>
  <c r="K289" i="51"/>
  <c r="K288" i="51" s="1"/>
  <c r="I289" i="51"/>
  <c r="I288" i="51" s="1"/>
  <c r="I263" i="51" s="1"/>
  <c r="H289" i="51"/>
  <c r="H288" i="51" s="1"/>
  <c r="H263" i="51" s="1"/>
  <c r="Q288" i="51"/>
  <c r="Q263" i="51" s="1"/>
  <c r="G288" i="51"/>
  <c r="M287" i="51"/>
  <c r="O287" i="51" s="1"/>
  <c r="Q287" i="51" s="1"/>
  <c r="S287" i="51" s="1"/>
  <c r="J287" i="51"/>
  <c r="M286" i="51"/>
  <c r="O286" i="51" s="1"/>
  <c r="Q286" i="51" s="1"/>
  <c r="J286" i="51"/>
  <c r="L286" i="51" s="1"/>
  <c r="M285" i="51"/>
  <c r="J285" i="51"/>
  <c r="L285" i="51" s="1"/>
  <c r="N285" i="51" s="1"/>
  <c r="M284" i="51"/>
  <c r="O284" i="51" s="1"/>
  <c r="Q284" i="51" s="1"/>
  <c r="J284" i="51"/>
  <c r="L284" i="51" s="1"/>
  <c r="M283" i="51"/>
  <c r="O283" i="51" s="1"/>
  <c r="Q283" i="51" s="1"/>
  <c r="J283" i="51"/>
  <c r="L283" i="51" s="1"/>
  <c r="M282" i="51"/>
  <c r="O282" i="51" s="1"/>
  <c r="Q282" i="51" s="1"/>
  <c r="J282" i="51"/>
  <c r="L282" i="51" s="1"/>
  <c r="K281" i="51"/>
  <c r="K280" i="51" s="1"/>
  <c r="I281" i="51"/>
  <c r="I280" i="51" s="1"/>
  <c r="M279" i="51"/>
  <c r="O279" i="51" s="1"/>
  <c r="Q279" i="51" s="1"/>
  <c r="S279" i="51" s="1"/>
  <c r="U279" i="51" s="1"/>
  <c r="W279" i="51" s="1"/>
  <c r="Y279" i="51" s="1"/>
  <c r="AA279" i="51" s="1"/>
  <c r="AC279" i="51" s="1"/>
  <c r="J279" i="51"/>
  <c r="L279" i="51" s="1"/>
  <c r="N279" i="51" s="1"/>
  <c r="P279" i="51" s="1"/>
  <c r="R279" i="51" s="1"/>
  <c r="T279" i="51" s="1"/>
  <c r="V279" i="51" s="1"/>
  <c r="X279" i="51" s="1"/>
  <c r="Z279" i="51" s="1"/>
  <c r="AB279" i="51" s="1"/>
  <c r="AD279" i="51" s="1"/>
  <c r="M278" i="51"/>
  <c r="O278" i="51" s="1"/>
  <c r="Q278" i="51" s="1"/>
  <c r="S278" i="51" s="1"/>
  <c r="U278" i="51" s="1"/>
  <c r="W278" i="51" s="1"/>
  <c r="Y278" i="51" s="1"/>
  <c r="AA278" i="51" s="1"/>
  <c r="AC278" i="51" s="1"/>
  <c r="J278" i="51"/>
  <c r="L278" i="51" s="1"/>
  <c r="N278" i="51" s="1"/>
  <c r="P278" i="51" s="1"/>
  <c r="R278" i="51" s="1"/>
  <c r="T278" i="51" s="1"/>
  <c r="V278" i="51" s="1"/>
  <c r="X278" i="51" s="1"/>
  <c r="Z278" i="51" s="1"/>
  <c r="AB278" i="51" s="1"/>
  <c r="AD278" i="51" s="1"/>
  <c r="M277" i="51"/>
  <c r="O277" i="51" s="1"/>
  <c r="Q277" i="51" s="1"/>
  <c r="S277" i="51" s="1"/>
  <c r="U277" i="51" s="1"/>
  <c r="W277" i="51" s="1"/>
  <c r="Y277" i="51" s="1"/>
  <c r="AA277" i="51" s="1"/>
  <c r="AC277" i="51" s="1"/>
  <c r="J277" i="51"/>
  <c r="L277" i="51" s="1"/>
  <c r="N277" i="51" s="1"/>
  <c r="P277" i="51" s="1"/>
  <c r="R277" i="51" s="1"/>
  <c r="T277" i="51" s="1"/>
  <c r="V277" i="51" s="1"/>
  <c r="X277" i="51" s="1"/>
  <c r="Z277" i="51" s="1"/>
  <c r="AB277" i="51" s="1"/>
  <c r="AD277" i="51" s="1"/>
  <c r="M276" i="51"/>
  <c r="O276" i="51" s="1"/>
  <c r="Q276" i="51" s="1"/>
  <c r="S276" i="51" s="1"/>
  <c r="U276" i="51" s="1"/>
  <c r="W276" i="51" s="1"/>
  <c r="Y276" i="51" s="1"/>
  <c r="AA276" i="51" s="1"/>
  <c r="AC276" i="51" s="1"/>
  <c r="J276" i="51"/>
  <c r="L276" i="51" s="1"/>
  <c r="N276" i="51" s="1"/>
  <c r="P276" i="51" s="1"/>
  <c r="R276" i="51" s="1"/>
  <c r="T276" i="51" s="1"/>
  <c r="V276" i="51" s="1"/>
  <c r="X276" i="51" s="1"/>
  <c r="Z276" i="51" s="1"/>
  <c r="AB276" i="51" s="1"/>
  <c r="AD276" i="51" s="1"/>
  <c r="M275" i="51"/>
  <c r="J275" i="51"/>
  <c r="M274" i="51"/>
  <c r="O274" i="51" s="1"/>
  <c r="J274" i="51"/>
  <c r="L274" i="51" s="1"/>
  <c r="N274" i="51" s="1"/>
  <c r="P274" i="51" s="1"/>
  <c r="R274" i="51" s="1"/>
  <c r="T274" i="51" s="1"/>
  <c r="V274" i="51" s="1"/>
  <c r="X274" i="51" s="1"/>
  <c r="Z274" i="51" s="1"/>
  <c r="AB274" i="51" s="1"/>
  <c r="AD274" i="51" s="1"/>
  <c r="K273" i="51"/>
  <c r="I273" i="51"/>
  <c r="M272" i="51"/>
  <c r="M271" i="51" s="1"/>
  <c r="J272" i="51"/>
  <c r="L272" i="51" s="1"/>
  <c r="K271" i="51"/>
  <c r="I271" i="51"/>
  <c r="M269" i="51"/>
  <c r="M268" i="51" s="1"/>
  <c r="M267" i="51" s="1"/>
  <c r="J269" i="51"/>
  <c r="J268" i="51" s="1"/>
  <c r="J267" i="51" s="1"/>
  <c r="K268" i="51"/>
  <c r="K267" i="51" s="1"/>
  <c r="I268" i="51"/>
  <c r="I267" i="51" s="1"/>
  <c r="M266" i="51"/>
  <c r="O266" i="51" s="1"/>
  <c r="O265" i="51" s="1"/>
  <c r="O264" i="51" s="1"/>
  <c r="J266" i="51"/>
  <c r="R262" i="51"/>
  <c r="O262" i="51"/>
  <c r="O260" i="51" s="1"/>
  <c r="J262" i="51"/>
  <c r="R261" i="51"/>
  <c r="S261" i="51" s="1"/>
  <c r="Q260" i="51"/>
  <c r="P260" i="51"/>
  <c r="N260" i="51"/>
  <c r="M260" i="51"/>
  <c r="L260" i="51"/>
  <c r="K260" i="51"/>
  <c r="I260" i="51"/>
  <c r="H260" i="51"/>
  <c r="G260" i="51"/>
  <c r="R259" i="51"/>
  <c r="R258" i="51" s="1"/>
  <c r="O259" i="51"/>
  <c r="O258" i="51" s="1"/>
  <c r="J259" i="51"/>
  <c r="Q258" i="51"/>
  <c r="P258" i="51"/>
  <c r="N258" i="51"/>
  <c r="M258" i="51"/>
  <c r="L258" i="51"/>
  <c r="K258" i="51"/>
  <c r="I258" i="51"/>
  <c r="H258" i="51"/>
  <c r="G258" i="51"/>
  <c r="G253" i="51" s="1"/>
  <c r="R257" i="51"/>
  <c r="O257" i="51"/>
  <c r="O254" i="51" s="1"/>
  <c r="J257" i="51"/>
  <c r="R256" i="51"/>
  <c r="R255" i="51"/>
  <c r="S255" i="51" s="1"/>
  <c r="Q254" i="51"/>
  <c r="P254" i="51"/>
  <c r="N254" i="51"/>
  <c r="M254" i="51"/>
  <c r="L254" i="51"/>
  <c r="K254" i="51"/>
  <c r="I254" i="51"/>
  <c r="H254" i="51"/>
  <c r="R244" i="51"/>
  <c r="R243" i="51"/>
  <c r="O243" i="51"/>
  <c r="J243" i="51"/>
  <c r="R232" i="51"/>
  <c r="M232" i="51"/>
  <c r="M231" i="51" s="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19" i="51"/>
  <c r="O219" i="51"/>
  <c r="J219" i="51"/>
  <c r="Q218" i="51"/>
  <c r="Q216" i="51" s="1"/>
  <c r="Q215" i="51" s="1"/>
  <c r="P218" i="51"/>
  <c r="P216" i="51" s="1"/>
  <c r="P215" i="51" s="1"/>
  <c r="N218" i="51"/>
  <c r="N216" i="51" s="1"/>
  <c r="N215" i="51" s="1"/>
  <c r="M218" i="51"/>
  <c r="L218" i="51"/>
  <c r="K218" i="51"/>
  <c r="I218" i="51"/>
  <c r="H218" i="51"/>
  <c r="O191" i="51"/>
  <c r="J191" i="51"/>
  <c r="O183" i="51"/>
  <c r="Q183" i="51"/>
  <c r="P183" i="51"/>
  <c r="N183" i="51"/>
  <c r="M183" i="51"/>
  <c r="L183" i="51"/>
  <c r="K183" i="51"/>
  <c r="I183" i="51"/>
  <c r="H183" i="51"/>
  <c r="R182" i="51"/>
  <c r="O182" i="51"/>
  <c r="O181" i="51" s="1"/>
  <c r="J182" i="51"/>
  <c r="Q181" i="51"/>
  <c r="P181" i="51"/>
  <c r="N181" i="51"/>
  <c r="M181" i="51"/>
  <c r="L181" i="51"/>
  <c r="K181" i="51"/>
  <c r="I181" i="51"/>
  <c r="H181" i="51"/>
  <c r="P175" i="51"/>
  <c r="N175" i="51"/>
  <c r="M175" i="51"/>
  <c r="L175" i="51"/>
  <c r="J175" i="51"/>
  <c r="R173" i="51"/>
  <c r="M173" i="51"/>
  <c r="L173" i="51"/>
  <c r="I173" i="51"/>
  <c r="J173" i="51" s="1"/>
  <c r="G172" i="51"/>
  <c r="R158" i="51"/>
  <c r="T158" i="51" s="1"/>
  <c r="O158" i="51"/>
  <c r="J158" i="51"/>
  <c r="Q156" i="51"/>
  <c r="O156" i="51"/>
  <c r="J156" i="51"/>
  <c r="R155" i="51"/>
  <c r="O155" i="51"/>
  <c r="J155" i="51"/>
  <c r="P154" i="51"/>
  <c r="P153" i="51" s="1"/>
  <c r="P152" i="51" s="1"/>
  <c r="N154" i="51"/>
  <c r="N153" i="51" s="1"/>
  <c r="N152" i="51" s="1"/>
  <c r="M154" i="51"/>
  <c r="M153" i="51" s="1"/>
  <c r="M152" i="51" s="1"/>
  <c r="L154" i="51"/>
  <c r="L153" i="51" s="1"/>
  <c r="L152" i="51" s="1"/>
  <c r="K154" i="51"/>
  <c r="K153" i="51" s="1"/>
  <c r="K152" i="51" s="1"/>
  <c r="I154" i="51"/>
  <c r="I153" i="51" s="1"/>
  <c r="I152" i="51" s="1"/>
  <c r="H154" i="51"/>
  <c r="H153" i="51" s="1"/>
  <c r="H152" i="51" s="1"/>
  <c r="G154" i="51"/>
  <c r="G152" i="51"/>
  <c r="M150" i="51"/>
  <c r="J150" i="51"/>
  <c r="M145" i="51"/>
  <c r="J145" i="51"/>
  <c r="M142" i="51"/>
  <c r="O142" i="51" s="1"/>
  <c r="J142" i="51"/>
  <c r="L142" i="51" s="1"/>
  <c r="M140" i="51"/>
  <c r="O140" i="51" s="1"/>
  <c r="J140" i="51"/>
  <c r="M139" i="51"/>
  <c r="O139" i="51" s="1"/>
  <c r="Q139" i="51" s="1"/>
  <c r="J139" i="51"/>
  <c r="L139" i="51" s="1"/>
  <c r="N139" i="51" s="1"/>
  <c r="P139" i="51" s="1"/>
  <c r="R139" i="51" s="1"/>
  <c r="R129" i="51"/>
  <c r="R128" i="51" s="1"/>
  <c r="R127" i="51" s="1"/>
  <c r="O129" i="51"/>
  <c r="J129" i="51"/>
  <c r="Q128" i="51"/>
  <c r="Q127" i="51" s="1"/>
  <c r="Q126" i="51" s="1"/>
  <c r="P128" i="51"/>
  <c r="P127" i="51" s="1"/>
  <c r="P126" i="51" s="1"/>
  <c r="N128" i="51"/>
  <c r="N127" i="51" s="1"/>
  <c r="N126" i="51" s="1"/>
  <c r="M128" i="51"/>
  <c r="M127" i="51" s="1"/>
  <c r="M126" i="51" s="1"/>
  <c r="L128" i="51"/>
  <c r="L127" i="51" s="1"/>
  <c r="L126" i="51" s="1"/>
  <c r="K128" i="51"/>
  <c r="K127" i="51" s="1"/>
  <c r="K126" i="51" s="1"/>
  <c r="I128" i="51"/>
  <c r="I127" i="51" s="1"/>
  <c r="I126" i="51" s="1"/>
  <c r="H128" i="51"/>
  <c r="G128" i="51"/>
  <c r="G127" i="51" s="1"/>
  <c r="G126" i="51" s="1"/>
  <c r="O121" i="51"/>
  <c r="O119" i="51" s="1"/>
  <c r="O118" i="51" s="1"/>
  <c r="O117" i="51" s="1"/>
  <c r="J121" i="51"/>
  <c r="Q119" i="51"/>
  <c r="Q118" i="51" s="1"/>
  <c r="Q117" i="51" s="1"/>
  <c r="P119" i="51"/>
  <c r="P118" i="51" s="1"/>
  <c r="P117" i="51" s="1"/>
  <c r="N119" i="51"/>
  <c r="N118" i="51" s="1"/>
  <c r="N117" i="51" s="1"/>
  <c r="M119" i="51"/>
  <c r="M118" i="51" s="1"/>
  <c r="M117" i="51" s="1"/>
  <c r="L119" i="51"/>
  <c r="L118" i="51" s="1"/>
  <c r="L117" i="51" s="1"/>
  <c r="K119" i="51"/>
  <c r="K118" i="51" s="1"/>
  <c r="K117" i="51" s="1"/>
  <c r="I119" i="51"/>
  <c r="H119" i="51"/>
  <c r="H118" i="51" s="1"/>
  <c r="H117" i="51" s="1"/>
  <c r="G118" i="51"/>
  <c r="G117" i="51" s="1"/>
  <c r="O90" i="51"/>
  <c r="Q90" i="51"/>
  <c r="P90" i="51"/>
  <c r="N90" i="51"/>
  <c r="M90" i="51"/>
  <c r="L90" i="51"/>
  <c r="K90" i="51"/>
  <c r="I90" i="51"/>
  <c r="H90" i="51"/>
  <c r="R114" i="51"/>
  <c r="O114" i="51"/>
  <c r="J114" i="51"/>
  <c r="J113" i="51"/>
  <c r="R111" i="51"/>
  <c r="O111" i="51"/>
  <c r="J111" i="51"/>
  <c r="R110" i="51"/>
  <c r="O110" i="51"/>
  <c r="J110" i="51"/>
  <c r="R109" i="51"/>
  <c r="O109" i="51"/>
  <c r="J109" i="51"/>
  <c r="R106" i="51"/>
  <c r="O106" i="51"/>
  <c r="I106" i="51"/>
  <c r="J106" i="51" s="1"/>
  <c r="R105" i="51"/>
  <c r="O105" i="51"/>
  <c r="I105" i="51"/>
  <c r="Q103" i="51"/>
  <c r="N103" i="51"/>
  <c r="K103" i="51"/>
  <c r="H103" i="51"/>
  <c r="R94" i="51"/>
  <c r="T94" i="51" s="1"/>
  <c r="O94" i="51"/>
  <c r="I94" i="51"/>
  <c r="P65" i="51"/>
  <c r="N65" i="51"/>
  <c r="K65" i="51"/>
  <c r="R72" i="51"/>
  <c r="O72" i="51"/>
  <c r="J72" i="51"/>
  <c r="R66" i="51"/>
  <c r="M66" i="51"/>
  <c r="M65" i="51" s="1"/>
  <c r="L66" i="51"/>
  <c r="L65" i="51" s="1"/>
  <c r="J66" i="51"/>
  <c r="Q65" i="51"/>
  <c r="I65" i="51"/>
  <c r="H65" i="51"/>
  <c r="G65" i="51"/>
  <c r="R55" i="51"/>
  <c r="T55" i="51" s="1"/>
  <c r="O55" i="51"/>
  <c r="R49" i="51"/>
  <c r="M49" i="51"/>
  <c r="O49" i="51" s="1"/>
  <c r="L49" i="51"/>
  <c r="L48" i="51" s="1"/>
  <c r="J49" i="51"/>
  <c r="Q48" i="51"/>
  <c r="P48" i="51"/>
  <c r="N48" i="51"/>
  <c r="K48" i="51"/>
  <c r="I48" i="51"/>
  <c r="H48" i="51"/>
  <c r="G48" i="51"/>
  <c r="R42" i="51"/>
  <c r="R41" i="51" s="1"/>
  <c r="O42" i="51"/>
  <c r="O41" i="51" s="1"/>
  <c r="O40" i="51" s="1"/>
  <c r="J42" i="51"/>
  <c r="Q41" i="51"/>
  <c r="Q40" i="51" s="1"/>
  <c r="P41" i="51"/>
  <c r="P40" i="51" s="1"/>
  <c r="N41" i="51"/>
  <c r="N40" i="51" s="1"/>
  <c r="M41" i="51"/>
  <c r="M40" i="51" s="1"/>
  <c r="L41" i="51"/>
  <c r="L40" i="51" s="1"/>
  <c r="K41" i="51"/>
  <c r="K40" i="51" s="1"/>
  <c r="I41" i="51"/>
  <c r="I40" i="51" s="1"/>
  <c r="H41" i="51"/>
  <c r="H40" i="51" s="1"/>
  <c r="H15" i="51" s="1"/>
  <c r="G41" i="51"/>
  <c r="G40" i="51" s="1"/>
  <c r="R34" i="51"/>
  <c r="O34" i="51"/>
  <c r="R33" i="51"/>
  <c r="M33" i="51"/>
  <c r="O33" i="51" s="1"/>
  <c r="L33" i="51"/>
  <c r="J33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J14" i="51"/>
  <c r="V435" i="51"/>
  <c r="V434" i="51" s="1"/>
  <c r="V422" i="51"/>
  <c r="V421" i="51" s="1"/>
  <c r="V821" i="51"/>
  <c r="V818" i="51" s="1"/>
  <c r="T627" i="51"/>
  <c r="X628" i="51"/>
  <c r="T435" i="51"/>
  <c r="T434" i="51" s="1"/>
  <c r="T821" i="51"/>
  <c r="T818" i="51" s="1"/>
  <c r="T623" i="51"/>
  <c r="T622" i="51" s="1"/>
  <c r="S622" i="51"/>
  <c r="K730" i="51"/>
  <c r="G440" i="51"/>
  <c r="L829" i="51"/>
  <c r="L828" i="51" s="1"/>
  <c r="K440" i="51"/>
  <c r="L606" i="51"/>
  <c r="N606" i="51" s="1"/>
  <c r="M440" i="51"/>
  <c r="Q440" i="51"/>
  <c r="R821" i="51"/>
  <c r="R818" i="51" s="1"/>
  <c r="O322" i="51"/>
  <c r="O321" i="51" s="1"/>
  <c r="L440" i="51"/>
  <c r="P440" i="51"/>
  <c r="H730" i="51"/>
  <c r="S459" i="51"/>
  <c r="T41" i="51"/>
  <c r="N730" i="51"/>
  <c r="M322" i="51"/>
  <c r="M321" i="51" s="1"/>
  <c r="J373" i="51"/>
  <c r="L373" i="51" s="1"/>
  <c r="I440" i="51"/>
  <c r="N440" i="51"/>
  <c r="J322" i="51"/>
  <c r="J321" i="51" s="1"/>
  <c r="M265" i="51"/>
  <c r="M264" i="51" s="1"/>
  <c r="O440" i="51"/>
  <c r="O730" i="51"/>
  <c r="S584" i="51"/>
  <c r="V835" i="51"/>
  <c r="V829" i="51" s="1"/>
  <c r="V828" i="51" s="1"/>
  <c r="S662" i="51"/>
  <c r="S350" i="51"/>
  <c r="V582" i="51"/>
  <c r="V383" i="51"/>
  <c r="X383" i="51" s="1"/>
  <c r="Z383" i="51" s="1"/>
  <c r="AB383" i="51" s="1"/>
  <c r="AD383" i="51" s="1"/>
  <c r="V381" i="51"/>
  <c r="X381" i="51" s="1"/>
  <c r="Z381" i="51" s="1"/>
  <c r="AB381" i="51" s="1"/>
  <c r="AD381" i="51" s="1"/>
  <c r="J454" i="51"/>
  <c r="J453" i="51" s="1"/>
  <c r="M526" i="51"/>
  <c r="O527" i="51"/>
  <c r="Q527" i="51" s="1"/>
  <c r="Q526" i="51" s="1"/>
  <c r="H440" i="51"/>
  <c r="J364" i="51"/>
  <c r="L364" i="51" s="1"/>
  <c r="O484" i="51"/>
  <c r="L647" i="51"/>
  <c r="N647" i="51" s="1"/>
  <c r="P647" i="51" s="1"/>
  <c r="R647" i="51" s="1"/>
  <c r="T647" i="51" s="1"/>
  <c r="V647" i="51" s="1"/>
  <c r="X647" i="51" s="1"/>
  <c r="Z647" i="51" s="1"/>
  <c r="AB647" i="51" s="1"/>
  <c r="AD647" i="51" s="1"/>
  <c r="L655" i="51"/>
  <c r="L705" i="51"/>
  <c r="N705" i="51" s="1"/>
  <c r="L730" i="51"/>
  <c r="V218" i="51"/>
  <c r="V446" i="51"/>
  <c r="V164" i="51"/>
  <c r="V513" i="51"/>
  <c r="V506" i="51" s="1"/>
  <c r="V493" i="51"/>
  <c r="V492" i="51" s="1"/>
  <c r="V406" i="51"/>
  <c r="V662" i="51"/>
  <c r="V319" i="51"/>
  <c r="V318" i="51" s="1"/>
  <c r="V317" i="51" s="1"/>
  <c r="V717" i="51"/>
  <c r="V591" i="51"/>
  <c r="V590" i="51" s="1"/>
  <c r="V825" i="51"/>
  <c r="V824" i="51" s="1"/>
  <c r="V597" i="51"/>
  <c r="V775" i="51"/>
  <c r="V307" i="51"/>
  <c r="V293" i="51" s="1"/>
  <c r="V119" i="51"/>
  <c r="V118" i="51" s="1"/>
  <c r="V117" i="51" s="1"/>
  <c r="V627" i="51"/>
  <c r="V384" i="51"/>
  <c r="V355" i="51" s="1"/>
  <c r="V342" i="51"/>
  <c r="V289" i="51"/>
  <c r="V231" i="51"/>
  <c r="T599" i="51"/>
  <c r="V599" i="51"/>
  <c r="T128" i="51"/>
  <c r="T127" i="51" s="1"/>
  <c r="V129" i="51"/>
  <c r="V622" i="51"/>
  <c r="V746" i="51"/>
  <c r="V728" i="51"/>
  <c r="T440" i="51"/>
  <c r="T409" i="51"/>
  <c r="V409" i="51"/>
  <c r="T779" i="51"/>
  <c r="V779" i="51"/>
  <c r="T258" i="51"/>
  <c r="V258" i="51"/>
  <c r="V584" i="51"/>
  <c r="V726" i="51"/>
  <c r="T835" i="51"/>
  <c r="T829" i="51" s="1"/>
  <c r="T828" i="51" s="1"/>
  <c r="T406" i="51"/>
  <c r="T591" i="51"/>
  <c r="T590" i="51" s="1"/>
  <c r="T825" i="51"/>
  <c r="T824" i="51" s="1"/>
  <c r="T775" i="51"/>
  <c r="T493" i="51"/>
  <c r="T492" i="51" s="1"/>
  <c r="T746" i="51"/>
  <c r="T617" i="51"/>
  <c r="S616" i="51"/>
  <c r="P730" i="51"/>
  <c r="M730" i="51"/>
  <c r="J440" i="51"/>
  <c r="R440" i="51"/>
  <c r="N322" i="51"/>
  <c r="N321" i="51" s="1"/>
  <c r="L322" i="51"/>
  <c r="L321" i="51" s="1"/>
  <c r="V459" i="51"/>
  <c r="S440" i="51"/>
  <c r="Q322" i="51"/>
  <c r="Q321" i="51" s="1"/>
  <c r="S685" i="51"/>
  <c r="S684" i="51" s="1"/>
  <c r="Q266" i="51"/>
  <c r="Q265" i="51" s="1"/>
  <c r="Q264" i="51" s="1"/>
  <c r="P322" i="51"/>
  <c r="P321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X91" i="51"/>
  <c r="X685" i="51"/>
  <c r="X684" i="51" s="1"/>
  <c r="N25" i="47"/>
  <c r="R25" i="47"/>
  <c r="V398" i="51"/>
  <c r="V767" i="51"/>
  <c r="K26" i="46"/>
  <c r="S322" i="51"/>
  <c r="S321" i="51" s="1"/>
  <c r="T463" i="51"/>
  <c r="U463" i="51"/>
  <c r="O25" i="47"/>
  <c r="L25" i="54"/>
  <c r="P25" i="54"/>
  <c r="H26" i="46"/>
  <c r="F25" i="54"/>
  <c r="I25" i="54"/>
  <c r="D20" i="54"/>
  <c r="D20" i="47"/>
  <c r="E25" i="47"/>
  <c r="J25" i="47"/>
  <c r="G25" i="47"/>
  <c r="S828" i="51"/>
  <c r="R322" i="51"/>
  <c r="R321" i="51" s="1"/>
  <c r="Q730" i="51"/>
  <c r="D19" i="46"/>
  <c r="J25" i="54"/>
  <c r="F25" i="47"/>
  <c r="U322" i="51"/>
  <c r="U321" i="51" s="1"/>
  <c r="V616" i="51"/>
  <c r="V440" i="51"/>
  <c r="U440" i="51"/>
  <c r="D25" i="47"/>
  <c r="D25" i="54"/>
  <c r="Y496" i="51"/>
  <c r="X730" i="51"/>
  <c r="V322" i="51"/>
  <c r="V321" i="51" s="1"/>
  <c r="V624" i="51"/>
  <c r="V463" i="51"/>
  <c r="D60" i="15"/>
  <c r="R613" i="51"/>
  <c r="T614" i="51"/>
  <c r="J10" i="44"/>
  <c r="K10" i="44"/>
  <c r="L10" i="44"/>
  <c r="W624" i="51"/>
  <c r="X626" i="51"/>
  <c r="Z626" i="51" s="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K1019" i="51" l="1"/>
  <c r="K1018" i="51" s="1"/>
  <c r="Q657" i="51"/>
  <c r="S657" i="51" s="1"/>
  <c r="N726" i="51"/>
  <c r="N694" i="51" s="1"/>
  <c r="N693" i="51" s="1"/>
  <c r="J730" i="51"/>
  <c r="M596" i="51"/>
  <c r="U48" i="51"/>
  <c r="S485" i="51"/>
  <c r="I1018" i="51"/>
  <c r="J1018" i="51" s="1"/>
  <c r="M1018" i="51" s="1"/>
  <c r="J712" i="51"/>
  <c r="L712" i="51" s="1"/>
  <c r="N405" i="51"/>
  <c r="W154" i="51"/>
  <c r="W153" i="51" s="1"/>
  <c r="W152" i="51" s="1"/>
  <c r="M484" i="51"/>
  <c r="K829" i="51"/>
  <c r="K828" i="51" s="1"/>
  <c r="K823" i="51" s="1"/>
  <c r="AB384" i="51"/>
  <c r="AD616" i="51"/>
  <c r="AD753" i="51"/>
  <c r="AD752" i="51" s="1"/>
  <c r="AB752" i="51"/>
  <c r="U384" i="51"/>
  <c r="U355" i="51" s="1"/>
  <c r="P253" i="51"/>
  <c r="T18" i="51"/>
  <c r="T17" i="51" s="1"/>
  <c r="T16" i="51" s="1"/>
  <c r="I469" i="51"/>
  <c r="N469" i="51"/>
  <c r="N468" i="51" s="1"/>
  <c r="N467" i="51" s="1"/>
  <c r="J662" i="51"/>
  <c r="T674" i="51"/>
  <c r="AD673" i="51"/>
  <c r="AD633" i="51"/>
  <c r="AD631" i="51" s="1"/>
  <c r="AB631" i="51"/>
  <c r="K533" i="51"/>
  <c r="L741" i="51"/>
  <c r="P818" i="51"/>
  <c r="X288" i="51"/>
  <c r="X263" i="51" s="1"/>
  <c r="AB355" i="51"/>
  <c r="AD499" i="51"/>
  <c r="AD385" i="51"/>
  <c r="W14" i="51"/>
  <c r="AB247" i="51"/>
  <c r="AD247" i="51" s="1"/>
  <c r="AD245" i="51" s="1"/>
  <c r="S527" i="51"/>
  <c r="S526" i="51" s="1"/>
  <c r="L454" i="51"/>
  <c r="L453" i="51" s="1"/>
  <c r="L653" i="51"/>
  <c r="J658" i="51"/>
  <c r="J656" i="51" s="1"/>
  <c r="O525" i="51"/>
  <c r="Q525" i="51" s="1"/>
  <c r="M141" i="51"/>
  <c r="J599" i="51"/>
  <c r="J596" i="51" s="1"/>
  <c r="Z418" i="51"/>
  <c r="Z417" i="51" s="1"/>
  <c r="Z416" i="51" s="1"/>
  <c r="Z415" i="51" s="1"/>
  <c r="W384" i="51"/>
  <c r="W355" i="51" s="1"/>
  <c r="O526" i="51"/>
  <c r="L661" i="51"/>
  <c r="N661" i="51" s="1"/>
  <c r="N660" i="51" s="1"/>
  <c r="S18" i="51"/>
  <c r="X622" i="51"/>
  <c r="Y40" i="51"/>
  <c r="N642" i="51"/>
  <c r="L641" i="51"/>
  <c r="L704" i="51"/>
  <c r="T616" i="51"/>
  <c r="J641" i="51"/>
  <c r="L525" i="51"/>
  <c r="H643" i="51"/>
  <c r="H636" i="51" s="1"/>
  <c r="J451" i="51"/>
  <c r="J371" i="51"/>
  <c r="L371" i="51" s="1"/>
  <c r="N371" i="51" s="1"/>
  <c r="P371" i="51" s="1"/>
  <c r="O175" i="51"/>
  <c r="O172" i="51" s="1"/>
  <c r="O171" i="51" s="1"/>
  <c r="P469" i="51"/>
  <c r="P468" i="51" s="1"/>
  <c r="P467" i="51" s="1"/>
  <c r="I601" i="51"/>
  <c r="N643" i="51"/>
  <c r="N636" i="51" s="1"/>
  <c r="J717" i="51"/>
  <c r="K818" i="51"/>
  <c r="I829" i="51"/>
  <c r="I828" i="51" s="1"/>
  <c r="I823" i="51" s="1"/>
  <c r="J858" i="51"/>
  <c r="J857" i="51" s="1"/>
  <c r="G1060" i="51"/>
  <c r="G1061" i="51" s="1"/>
  <c r="J271" i="51"/>
  <c r="K367" i="51"/>
  <c r="M367" i="51" s="1"/>
  <c r="H405" i="51"/>
  <c r="T753" i="51"/>
  <c r="S568" i="51"/>
  <c r="L605" i="51"/>
  <c r="J685" i="51"/>
  <c r="J684" i="51" s="1"/>
  <c r="N512" i="51"/>
  <c r="N507" i="51" s="1"/>
  <c r="J597" i="51"/>
  <c r="T40" i="51"/>
  <c r="K642" i="51"/>
  <c r="I641" i="51"/>
  <c r="I638" i="51" s="1"/>
  <c r="I637" i="51" s="1"/>
  <c r="J610" i="51"/>
  <c r="J608" i="51" s="1"/>
  <c r="K47" i="51"/>
  <c r="K46" i="51" s="1"/>
  <c r="J746" i="51"/>
  <c r="O833" i="51"/>
  <c r="R858" i="51"/>
  <c r="R857" i="51" s="1"/>
  <c r="S596" i="51"/>
  <c r="T412" i="51"/>
  <c r="K640" i="51"/>
  <c r="M640" i="51" s="1"/>
  <c r="M639" i="51" s="1"/>
  <c r="M486" i="51"/>
  <c r="Q546" i="51"/>
  <c r="Q545" i="51" s="1"/>
  <c r="H601" i="51"/>
  <c r="S858" i="51"/>
  <c r="S857" i="51" s="1"/>
  <c r="Z621" i="51"/>
  <c r="AD197" i="51"/>
  <c r="AB207" i="51"/>
  <c r="AD208" i="51"/>
  <c r="AD207" i="51" s="1"/>
  <c r="V328" i="51"/>
  <c r="J640" i="51"/>
  <c r="J639" i="51" s="1"/>
  <c r="I435" i="51"/>
  <c r="M545" i="51"/>
  <c r="R40" i="51"/>
  <c r="Y549" i="51"/>
  <c r="AA549" i="51" s="1"/>
  <c r="AC549" i="51" s="1"/>
  <c r="N601" i="51"/>
  <c r="AD662" i="51"/>
  <c r="AB258" i="51"/>
  <c r="AD259" i="51"/>
  <c r="AD258" i="51" s="1"/>
  <c r="AD119" i="51"/>
  <c r="AD118" i="51" s="1"/>
  <c r="Y469" i="51"/>
  <c r="Y468" i="51" s="1"/>
  <c r="Y467" i="51" s="1"/>
  <c r="M586" i="51"/>
  <c r="O586" i="51" s="1"/>
  <c r="R742" i="51"/>
  <c r="T447" i="51"/>
  <c r="T446" i="51" s="1"/>
  <c r="AD56" i="51"/>
  <c r="AD307" i="51"/>
  <c r="AD807" i="51"/>
  <c r="AD342" i="51"/>
  <c r="AD164" i="51"/>
  <c r="U528" i="51"/>
  <c r="U522" i="51" s="1"/>
  <c r="J218" i="51"/>
  <c r="G533" i="51"/>
  <c r="N533" i="51"/>
  <c r="O596" i="51"/>
  <c r="O717" i="51"/>
  <c r="J728" i="51"/>
  <c r="G47" i="51"/>
  <c r="G46" i="51" s="1"/>
  <c r="K405" i="51"/>
  <c r="AB780" i="51"/>
  <c r="AD780" i="51" s="1"/>
  <c r="E42" i="15"/>
  <c r="E51" i="15"/>
  <c r="E27" i="15"/>
  <c r="Q700" i="51"/>
  <c r="O699" i="51"/>
  <c r="O701" i="51"/>
  <c r="O698" i="51" s="1"/>
  <c r="Q702" i="51"/>
  <c r="S702" i="51" s="1"/>
  <c r="S823" i="51"/>
  <c r="M699" i="51"/>
  <c r="Q613" i="51"/>
  <c r="Q610" i="51" s="1"/>
  <c r="Q608" i="51" s="1"/>
  <c r="K365" i="51"/>
  <c r="M365" i="51" s="1"/>
  <c r="M610" i="51"/>
  <c r="M608" i="51" s="1"/>
  <c r="L507" i="51"/>
  <c r="O705" i="51"/>
  <c r="O704" i="51" s="1"/>
  <c r="I461" i="51"/>
  <c r="J461" i="51" s="1"/>
  <c r="J260" i="51"/>
  <c r="K601" i="51"/>
  <c r="K643" i="51"/>
  <c r="K636" i="51" s="1"/>
  <c r="O858" i="51"/>
  <c r="O857" i="51" s="1"/>
  <c r="R178" i="51"/>
  <c r="U596" i="51"/>
  <c r="W293" i="51"/>
  <c r="W48" i="51"/>
  <c r="W47" i="51" s="1"/>
  <c r="Z447" i="51"/>
  <c r="AB447" i="51" s="1"/>
  <c r="AD447" i="51" s="1"/>
  <c r="L486" i="51"/>
  <c r="O606" i="51"/>
  <c r="M701" i="51"/>
  <c r="J507" i="51"/>
  <c r="J486" i="51"/>
  <c r="T820" i="51"/>
  <c r="T819" i="51" s="1"/>
  <c r="R819" i="51"/>
  <c r="K694" i="51"/>
  <c r="P694" i="51"/>
  <c r="L1017" i="51"/>
  <c r="O1017" i="51" s="1"/>
  <c r="J1017" i="51"/>
  <c r="M1017" i="51" s="1"/>
  <c r="Z245" i="51"/>
  <c r="N486" i="51"/>
  <c r="O707" i="51"/>
  <c r="O706" i="51" s="1"/>
  <c r="N650" i="51"/>
  <c r="P650" i="51" s="1"/>
  <c r="O91" i="51"/>
  <c r="O80" i="51" s="1"/>
  <c r="N1017" i="51"/>
  <c r="AB1021" i="51"/>
  <c r="Z858" i="51"/>
  <c r="Z857" i="51" s="1"/>
  <c r="M790" i="51"/>
  <c r="P790" i="51" s="1"/>
  <c r="M793" i="51"/>
  <c r="O793" i="51" s="1"/>
  <c r="Q793" i="51" s="1"/>
  <c r="T729" i="51"/>
  <c r="T728" i="51" s="1"/>
  <c r="P333" i="51"/>
  <c r="R333" i="51" s="1"/>
  <c r="T333" i="51" s="1"/>
  <c r="Q544" i="51"/>
  <c r="S544" i="51" s="1"/>
  <c r="U544" i="51" s="1"/>
  <c r="Q476" i="51"/>
  <c r="S476" i="51" s="1"/>
  <c r="Q542" i="51"/>
  <c r="S542" i="51" s="1"/>
  <c r="U783" i="51"/>
  <c r="V783" i="51" s="1"/>
  <c r="W783" i="51" s="1"/>
  <c r="T770" i="51"/>
  <c r="T767" i="51" s="1"/>
  <c r="AB746" i="51"/>
  <c r="Q474" i="51"/>
  <c r="S474" i="51" s="1"/>
  <c r="AB768" i="51"/>
  <c r="Z767" i="51"/>
  <c r="Z766" i="51" s="1"/>
  <c r="T449" i="51"/>
  <c r="U449" i="51" s="1"/>
  <c r="S462" i="51"/>
  <c r="S461" i="51" s="1"/>
  <c r="N543" i="51"/>
  <c r="P543" i="51" s="1"/>
  <c r="R543" i="51" s="1"/>
  <c r="J723" i="51"/>
  <c r="S307" i="51"/>
  <c r="P405" i="51"/>
  <c r="J178" i="51"/>
  <c r="AB732" i="51"/>
  <c r="Z730" i="51"/>
  <c r="L47" i="51"/>
  <c r="L46" i="51" s="1"/>
  <c r="O289" i="51"/>
  <c r="J742" i="51"/>
  <c r="T670" i="51"/>
  <c r="U670" i="51" s="1"/>
  <c r="T724" i="51"/>
  <c r="T723" i="51" s="1"/>
  <c r="S668" i="51"/>
  <c r="S667" i="51" s="1"/>
  <c r="Q472" i="51"/>
  <c r="S472" i="51" s="1"/>
  <c r="T732" i="51"/>
  <c r="U732" i="51" s="1"/>
  <c r="R737" i="51"/>
  <c r="R736" i="51" s="1"/>
  <c r="V723" i="51"/>
  <c r="V694" i="51" s="1"/>
  <c r="Z717" i="51"/>
  <c r="Q541" i="51"/>
  <c r="T717" i="51"/>
  <c r="U781" i="51"/>
  <c r="V781" i="51" s="1"/>
  <c r="W781" i="51" s="1"/>
  <c r="Y781" i="51" s="1"/>
  <c r="Y779" i="51" s="1"/>
  <c r="Y774" i="51" s="1"/>
  <c r="Y773" i="51" s="1"/>
  <c r="Y765" i="51" s="1"/>
  <c r="N473" i="51"/>
  <c r="P473" i="51" s="1"/>
  <c r="R473" i="51" s="1"/>
  <c r="T750" i="51"/>
  <c r="T749" i="51" s="1"/>
  <c r="R717" i="51"/>
  <c r="R694" i="51" s="1"/>
  <c r="T583" i="51"/>
  <c r="T582" i="51" s="1"/>
  <c r="AB718" i="51"/>
  <c r="AD718" i="51" s="1"/>
  <c r="S739" i="51"/>
  <c r="T739" i="51" s="1"/>
  <c r="T737" i="51" s="1"/>
  <c r="T736" i="51" s="1"/>
  <c r="O662" i="51"/>
  <c r="S624" i="51"/>
  <c r="M615" i="51"/>
  <c r="M614" i="51" s="1"/>
  <c r="N474" i="51"/>
  <c r="P474" i="51" s="1"/>
  <c r="R474" i="51" s="1"/>
  <c r="M556" i="51"/>
  <c r="U626" i="51"/>
  <c r="U624" i="51" s="1"/>
  <c r="Q558" i="51"/>
  <c r="S558" i="51" s="1"/>
  <c r="U558" i="51" s="1"/>
  <c r="AB569" i="51"/>
  <c r="N536" i="51"/>
  <c r="P536" i="51" s="1"/>
  <c r="R536" i="51" s="1"/>
  <c r="S559" i="51"/>
  <c r="U559" i="51" s="1"/>
  <c r="W559" i="51" s="1"/>
  <c r="R406" i="51"/>
  <c r="N476" i="51"/>
  <c r="P476" i="51" s="1"/>
  <c r="P538" i="51"/>
  <c r="R538" i="51" s="1"/>
  <c r="T538" i="51" s="1"/>
  <c r="N479" i="51"/>
  <c r="P479" i="51" s="1"/>
  <c r="U550" i="51"/>
  <c r="W550" i="51" s="1"/>
  <c r="S363" i="51"/>
  <c r="U363" i="51" s="1"/>
  <c r="W363" i="51" s="1"/>
  <c r="M471" i="51"/>
  <c r="M470" i="51" s="1"/>
  <c r="T460" i="51"/>
  <c r="T459" i="51" s="1"/>
  <c r="P362" i="51"/>
  <c r="R362" i="51" s="1"/>
  <c r="T362" i="51" s="1"/>
  <c r="N367" i="51"/>
  <c r="P367" i="51" s="1"/>
  <c r="R367" i="51" s="1"/>
  <c r="R730" i="51"/>
  <c r="S730" i="51" s="1"/>
  <c r="T730" i="51" s="1"/>
  <c r="AB316" i="51"/>
  <c r="Z314" i="51"/>
  <c r="Z807" i="51"/>
  <c r="AB245" i="51"/>
  <c r="N327" i="51"/>
  <c r="I405" i="51"/>
  <c r="Q596" i="51"/>
  <c r="N1019" i="51"/>
  <c r="M619" i="51"/>
  <c r="P643" i="51"/>
  <c r="L766" i="51"/>
  <c r="Q766" i="51"/>
  <c r="Q765" i="51" s="1"/>
  <c r="J819" i="51"/>
  <c r="V429" i="51"/>
  <c r="V428" i="51" s="1"/>
  <c r="V430" i="51"/>
  <c r="AB802" i="51"/>
  <c r="AB807" i="51"/>
  <c r="I429" i="51"/>
  <c r="I428" i="51" s="1"/>
  <c r="I430" i="51"/>
  <c r="N429" i="51"/>
  <c r="N428" i="51" s="1"/>
  <c r="N430" i="51"/>
  <c r="J429" i="51"/>
  <c r="J428" i="51" s="1"/>
  <c r="J430" i="51"/>
  <c r="W429" i="51"/>
  <c r="W428" i="51" s="1"/>
  <c r="W430" i="51"/>
  <c r="O342" i="51"/>
  <c r="O328" i="51" s="1"/>
  <c r="K429" i="51"/>
  <c r="K428" i="51" s="1"/>
  <c r="K430" i="51"/>
  <c r="O429" i="51"/>
  <c r="O428" i="51" s="1"/>
  <c r="O430" i="51"/>
  <c r="N365" i="51"/>
  <c r="P365" i="51" s="1"/>
  <c r="L429" i="51"/>
  <c r="L428" i="51" s="1"/>
  <c r="L430" i="51"/>
  <c r="Q362" i="51"/>
  <c r="Q359" i="51"/>
  <c r="H429" i="51"/>
  <c r="H428" i="51" s="1"/>
  <c r="H430" i="51"/>
  <c r="M429" i="51"/>
  <c r="M428" i="51" s="1"/>
  <c r="M430" i="51"/>
  <c r="Q429" i="51"/>
  <c r="Q428" i="51" s="1"/>
  <c r="Q430" i="51"/>
  <c r="Y430" i="51"/>
  <c r="N369" i="51"/>
  <c r="P369" i="51" s="1"/>
  <c r="Q333" i="51"/>
  <c r="S333" i="51" s="1"/>
  <c r="U333" i="51" s="1"/>
  <c r="AB413" i="51"/>
  <c r="Z412" i="51"/>
  <c r="R307" i="51"/>
  <c r="X422" i="51"/>
  <c r="X421" i="51" s="1"/>
  <c r="M314" i="51"/>
  <c r="M313" i="51" s="1"/>
  <c r="S314" i="51"/>
  <c r="S313" i="51" s="1"/>
  <c r="I314" i="51"/>
  <c r="I313" i="51"/>
  <c r="N314" i="51"/>
  <c r="N313" i="51" s="1"/>
  <c r="O314" i="51"/>
  <c r="O313" i="51" s="1"/>
  <c r="U314" i="51"/>
  <c r="U313" i="51" s="1"/>
  <c r="K314" i="51"/>
  <c r="K313" i="51" s="1"/>
  <c r="P314" i="51"/>
  <c r="P313" i="51" s="1"/>
  <c r="R314" i="51"/>
  <c r="R313" i="51" s="1"/>
  <c r="W314" i="51"/>
  <c r="W313" i="51" s="1"/>
  <c r="V314" i="51"/>
  <c r="V313" i="51" s="1"/>
  <c r="H314" i="51"/>
  <c r="H313" i="51"/>
  <c r="L314" i="51"/>
  <c r="L313" i="51" s="1"/>
  <c r="Q314" i="51"/>
  <c r="Q313" i="51" s="1"/>
  <c r="L303" i="51"/>
  <c r="L288" i="51" s="1"/>
  <c r="L263" i="51" s="1"/>
  <c r="AB294" i="51"/>
  <c r="T307" i="51"/>
  <c r="AB307" i="51"/>
  <c r="P285" i="51"/>
  <c r="R285" i="51" s="1"/>
  <c r="T285" i="51" s="1"/>
  <c r="V285" i="51" s="1"/>
  <c r="N272" i="51"/>
  <c r="L271" i="51"/>
  <c r="O513" i="51"/>
  <c r="O506" i="51" s="1"/>
  <c r="T528" i="51"/>
  <c r="T522" i="51" s="1"/>
  <c r="T673" i="51"/>
  <c r="P661" i="51"/>
  <c r="P660" i="51" s="1"/>
  <c r="L269" i="51"/>
  <c r="N269" i="51" s="1"/>
  <c r="O232" i="51"/>
  <c r="O231" i="51" s="1"/>
  <c r="O13" i="51"/>
  <c r="O12" i="51" s="1"/>
  <c r="O11" i="51" s="1"/>
  <c r="R65" i="51"/>
  <c r="Q643" i="51"/>
  <c r="Q636" i="51" s="1"/>
  <c r="Y48" i="51"/>
  <c r="Y47" i="51" s="1"/>
  <c r="N374" i="51"/>
  <c r="P374" i="51" s="1"/>
  <c r="Q334" i="51"/>
  <c r="S334" i="51" s="1"/>
  <c r="J837" i="51"/>
  <c r="L660" i="51"/>
  <c r="P47" i="51"/>
  <c r="P46" i="51" s="1"/>
  <c r="O568" i="51"/>
  <c r="M694" i="51"/>
  <c r="L694" i="51"/>
  <c r="L693" i="51" s="1"/>
  <c r="Q694" i="51"/>
  <c r="W342" i="51"/>
  <c r="W328" i="51" s="1"/>
  <c r="P705" i="51"/>
  <c r="P704" i="51" s="1"/>
  <c r="N704" i="51"/>
  <c r="R557" i="51"/>
  <c r="T557" i="51" s="1"/>
  <c r="V557" i="51" s="1"/>
  <c r="O566" i="51"/>
  <c r="Q566" i="51" s="1"/>
  <c r="S566" i="51" s="1"/>
  <c r="U566" i="51" s="1"/>
  <c r="W566" i="51" s="1"/>
  <c r="Y566" i="51" s="1"/>
  <c r="AA566" i="51" s="1"/>
  <c r="AC566" i="51" s="1"/>
  <c r="M561" i="51"/>
  <c r="M560" i="51" s="1"/>
  <c r="X579" i="51"/>
  <c r="Z579" i="51" s="1"/>
  <c r="AB579" i="51" s="1"/>
  <c r="AD579" i="51" s="1"/>
  <c r="V568" i="51"/>
  <c r="V533" i="51" s="1"/>
  <c r="R594" i="51"/>
  <c r="Q593" i="51"/>
  <c r="R593" i="51" s="1"/>
  <c r="S593" i="51" s="1"/>
  <c r="R597" i="51"/>
  <c r="R596" i="51" s="1"/>
  <c r="T598" i="51"/>
  <c r="T597" i="51" s="1"/>
  <c r="T596" i="51" s="1"/>
  <c r="I694" i="51"/>
  <c r="J726" i="51"/>
  <c r="X816" i="51"/>
  <c r="Z816" i="51" s="1"/>
  <c r="AB816" i="51" s="1"/>
  <c r="AD816" i="51" s="1"/>
  <c r="V814" i="51"/>
  <c r="V813" i="51" s="1"/>
  <c r="AB801" i="51"/>
  <c r="Z800" i="51"/>
  <c r="L287" i="51"/>
  <c r="N287" i="51" s="1"/>
  <c r="P287" i="51" s="1"/>
  <c r="J281" i="51"/>
  <c r="J280" i="51" s="1"/>
  <c r="L308" i="51"/>
  <c r="N308" i="51" s="1"/>
  <c r="M308" i="51"/>
  <c r="T347" i="51"/>
  <c r="T342" i="51" s="1"/>
  <c r="R342" i="51"/>
  <c r="L378" i="51"/>
  <c r="N378" i="51" s="1"/>
  <c r="P378" i="51" s="1"/>
  <c r="R378" i="51" s="1"/>
  <c r="T378" i="51" s="1"/>
  <c r="V378" i="51" s="1"/>
  <c r="X378" i="51" s="1"/>
  <c r="Z378" i="51" s="1"/>
  <c r="AB378" i="51" s="1"/>
  <c r="AD378" i="51" s="1"/>
  <c r="J377" i="51"/>
  <c r="J376" i="51" s="1"/>
  <c r="J375" i="51" s="1"/>
  <c r="Q379" i="51"/>
  <c r="S379" i="51" s="1"/>
  <c r="U379" i="51" s="1"/>
  <c r="W379" i="51" s="1"/>
  <c r="Y379" i="51" s="1"/>
  <c r="AA379" i="51" s="1"/>
  <c r="AC379" i="51" s="1"/>
  <c r="O377" i="51"/>
  <c r="O376" i="51" s="1"/>
  <c r="O375" i="51" s="1"/>
  <c r="O536" i="51"/>
  <c r="Q536" i="51" s="1"/>
  <c r="O538" i="51"/>
  <c r="Q538" i="51" s="1"/>
  <c r="L540" i="51"/>
  <c r="N540" i="51" s="1"/>
  <c r="L544" i="51"/>
  <c r="N544" i="51" s="1"/>
  <c r="J545" i="51"/>
  <c r="L546" i="51"/>
  <c r="L554" i="51"/>
  <c r="N554" i="51" s="1"/>
  <c r="P554" i="51" s="1"/>
  <c r="R554" i="51" s="1"/>
  <c r="T554" i="51" s="1"/>
  <c r="V554" i="51" s="1"/>
  <c r="X554" i="51" s="1"/>
  <c r="Z554" i="51" s="1"/>
  <c r="AB554" i="51" s="1"/>
  <c r="AD554" i="51" s="1"/>
  <c r="J552" i="51"/>
  <c r="J551" i="51" s="1"/>
  <c r="L700" i="51"/>
  <c r="J699" i="51"/>
  <c r="L702" i="51"/>
  <c r="J701" i="51"/>
  <c r="J706" i="51"/>
  <c r="J703" i="51" s="1"/>
  <c r="L707" i="51"/>
  <c r="N707" i="51" s="1"/>
  <c r="X531" i="51"/>
  <c r="Z531" i="51" s="1"/>
  <c r="AB531" i="51" s="1"/>
  <c r="AD531" i="51" s="1"/>
  <c r="V528" i="51"/>
  <c r="V522" i="51" s="1"/>
  <c r="AB729" i="51"/>
  <c r="Z728" i="51"/>
  <c r="P487" i="51"/>
  <c r="S546" i="51"/>
  <c r="U546" i="51" s="1"/>
  <c r="O697" i="51"/>
  <c r="T834" i="51"/>
  <c r="U834" i="51" s="1"/>
  <c r="V834" i="51" s="1"/>
  <c r="J13" i="51"/>
  <c r="J12" i="51" s="1"/>
  <c r="J11" i="51" s="1"/>
  <c r="N14" i="51"/>
  <c r="J94" i="51"/>
  <c r="J91" i="51" s="1"/>
  <c r="I91" i="51"/>
  <c r="I80" i="51" s="1"/>
  <c r="J80" i="51" s="1"/>
  <c r="L141" i="51"/>
  <c r="N142" i="51"/>
  <c r="J149" i="51"/>
  <c r="J148" i="51" s="1"/>
  <c r="J147" i="51" s="1"/>
  <c r="J146" i="51" s="1"/>
  <c r="L150" i="51"/>
  <c r="K477" i="51"/>
  <c r="J477" i="51"/>
  <c r="L477" i="51" s="1"/>
  <c r="N477" i="51" s="1"/>
  <c r="J484" i="51"/>
  <c r="J483" i="51" s="1"/>
  <c r="L485" i="51"/>
  <c r="N485" i="51" s="1"/>
  <c r="L610" i="51"/>
  <c r="L608" i="51" s="1"/>
  <c r="N613" i="51"/>
  <c r="J615" i="51"/>
  <c r="J614" i="51" s="1"/>
  <c r="L616" i="51"/>
  <c r="L615" i="51" s="1"/>
  <c r="L614" i="51" s="1"/>
  <c r="O650" i="51"/>
  <c r="M649" i="51"/>
  <c r="M652" i="51"/>
  <c r="O653" i="51"/>
  <c r="O655" i="51"/>
  <c r="O654" i="51" s="1"/>
  <c r="M654" i="51"/>
  <c r="O659" i="51"/>
  <c r="Q659" i="51" s="1"/>
  <c r="J674" i="51"/>
  <c r="J672" i="51" s="1"/>
  <c r="I672" i="51"/>
  <c r="S40" i="51"/>
  <c r="T67" i="51"/>
  <c r="T65" i="51" s="1"/>
  <c r="J715" i="51"/>
  <c r="J710" i="51" s="1"/>
  <c r="H694" i="51"/>
  <c r="T727" i="51"/>
  <c r="T726" i="51" s="1"/>
  <c r="G521" i="51"/>
  <c r="N286" i="51"/>
  <c r="P286" i="51" s="1"/>
  <c r="R426" i="51"/>
  <c r="R425" i="51" s="1"/>
  <c r="R424" i="51" s="1"/>
  <c r="T427" i="51"/>
  <c r="T426" i="51" s="1"/>
  <c r="T425" i="51" s="1"/>
  <c r="T424" i="51" s="1"/>
  <c r="K475" i="51"/>
  <c r="M475" i="51" s="1"/>
  <c r="O475" i="51" s="1"/>
  <c r="Q475" i="51" s="1"/>
  <c r="J475" i="51"/>
  <c r="L475" i="51" s="1"/>
  <c r="P596" i="51"/>
  <c r="J752" i="51"/>
  <c r="H741" i="51"/>
  <c r="J784" i="51"/>
  <c r="I779" i="51"/>
  <c r="L791" i="51"/>
  <c r="N791" i="51" s="1"/>
  <c r="M791" i="51"/>
  <c r="S830" i="51"/>
  <c r="T830" i="51" s="1"/>
  <c r="U830" i="51" s="1"/>
  <c r="AB206" i="51"/>
  <c r="AD206" i="51" s="1"/>
  <c r="AD204" i="51" s="1"/>
  <c r="Z204" i="51"/>
  <c r="AB411" i="51"/>
  <c r="Z409" i="51"/>
  <c r="AB586" i="51"/>
  <c r="Z584" i="51"/>
  <c r="T126" i="51"/>
  <c r="N823" i="51"/>
  <c r="O406" i="51"/>
  <c r="O493" i="51"/>
  <c r="O492" i="51" s="1"/>
  <c r="O694" i="51"/>
  <c r="S513" i="51"/>
  <c r="S506" i="51" s="1"/>
  <c r="I253" i="51"/>
  <c r="N253" i="51"/>
  <c r="R254" i="51"/>
  <c r="P327" i="51"/>
  <c r="Q823" i="51"/>
  <c r="S355" i="51"/>
  <c r="S32" i="51"/>
  <c r="S17" i="51" s="1"/>
  <c r="S16" i="51" s="1"/>
  <c r="U18" i="51"/>
  <c r="U17" i="51" s="1"/>
  <c r="U16" i="51" s="1"/>
  <c r="AB616" i="51"/>
  <c r="Y823" i="51"/>
  <c r="Y172" i="51"/>
  <c r="Y171" i="51" s="1"/>
  <c r="L818" i="51"/>
  <c r="Q818" i="51"/>
  <c r="J825" i="51"/>
  <c r="AB662" i="51"/>
  <c r="Z184" i="51"/>
  <c r="U216" i="51"/>
  <c r="Z218" i="51"/>
  <c r="AB221" i="51"/>
  <c r="AB218" i="51" s="1"/>
  <c r="O615" i="51"/>
  <c r="O614" i="51" s="1"/>
  <c r="Q617" i="51"/>
  <c r="U671" i="51"/>
  <c r="V671" i="51" s="1"/>
  <c r="L357" i="51"/>
  <c r="L356" i="51" s="1"/>
  <c r="Q47" i="51"/>
  <c r="Q46" i="51" s="1"/>
  <c r="I468" i="51"/>
  <c r="I467" i="51" s="1"/>
  <c r="R231" i="51"/>
  <c r="P533" i="51"/>
  <c r="V596" i="51"/>
  <c r="H216" i="51"/>
  <c r="H172" i="51" s="1"/>
  <c r="H171" i="51" s="1"/>
  <c r="J307" i="51"/>
  <c r="L327" i="51"/>
  <c r="L405" i="51"/>
  <c r="J775" i="51"/>
  <c r="L524" i="51"/>
  <c r="L523" i="51" s="1"/>
  <c r="J183" i="51"/>
  <c r="R218" i="51"/>
  <c r="R493" i="51"/>
  <c r="R492" i="51" s="1"/>
  <c r="T513" i="51"/>
  <c r="T506" i="51" s="1"/>
  <c r="I703" i="51"/>
  <c r="T161" i="51"/>
  <c r="S126" i="51"/>
  <c r="U126" i="51"/>
  <c r="AB173" i="51"/>
  <c r="AD173" i="51" s="1"/>
  <c r="N15" i="51"/>
  <c r="S700" i="51"/>
  <c r="Q699" i="51"/>
  <c r="R175" i="51"/>
  <c r="P172" i="51"/>
  <c r="P171" i="51" s="1"/>
  <c r="L338" i="51"/>
  <c r="J337" i="51"/>
  <c r="J336" i="51" s="1"/>
  <c r="J335" i="51" s="1"/>
  <c r="O384" i="51"/>
  <c r="L451" i="51"/>
  <c r="N452" i="51"/>
  <c r="N542" i="51"/>
  <c r="P542" i="51" s="1"/>
  <c r="R542" i="51" s="1"/>
  <c r="X624" i="51"/>
  <c r="S286" i="51"/>
  <c r="U286" i="51" s="1"/>
  <c r="W286" i="51" s="1"/>
  <c r="T433" i="51"/>
  <c r="U433" i="51" s="1"/>
  <c r="S256" i="51"/>
  <c r="T256" i="51" s="1"/>
  <c r="U256" i="51" s="1"/>
  <c r="V256" i="51" s="1"/>
  <c r="S331" i="51"/>
  <c r="J426" i="51"/>
  <c r="J425" i="51"/>
  <c r="J424" i="51" s="1"/>
  <c r="M13" i="51"/>
  <c r="M12" i="51" s="1"/>
  <c r="M11" i="51" s="1"/>
  <c r="J90" i="51"/>
  <c r="J493" i="51"/>
  <c r="J492" i="51" s="1"/>
  <c r="K366" i="51"/>
  <c r="J366" i="51"/>
  <c r="O482" i="51"/>
  <c r="M481" i="51"/>
  <c r="N712" i="51"/>
  <c r="P712" i="51" s="1"/>
  <c r="S266" i="51"/>
  <c r="U266" i="51" s="1"/>
  <c r="M1019" i="51"/>
  <c r="O1019" i="51" s="1"/>
  <c r="T320" i="51"/>
  <c r="T319" i="51" s="1"/>
  <c r="T318" i="51" s="1"/>
  <c r="T317" i="51" s="1"/>
  <c r="K469" i="51"/>
  <c r="K468" i="51" s="1"/>
  <c r="K467" i="51" s="1"/>
  <c r="N766" i="51"/>
  <c r="N765" i="51" s="1"/>
  <c r="T802" i="51"/>
  <c r="T807" i="51"/>
  <c r="V73" i="51"/>
  <c r="V65" i="51" s="1"/>
  <c r="R528" i="51"/>
  <c r="R522" i="51" s="1"/>
  <c r="O154" i="51"/>
  <c r="O153" i="51" s="1"/>
  <c r="O152" i="51" s="1"/>
  <c r="M216" i="51"/>
  <c r="M215" i="51" s="1"/>
  <c r="K483" i="51"/>
  <c r="R513" i="51"/>
  <c r="R506" i="51" s="1"/>
  <c r="H533" i="51"/>
  <c r="N596" i="51"/>
  <c r="M643" i="51"/>
  <c r="M636" i="51" s="1"/>
  <c r="R669" i="51"/>
  <c r="S669" i="51" s="1"/>
  <c r="T669" i="51" s="1"/>
  <c r="O746" i="51"/>
  <c r="K741" i="51"/>
  <c r="K693" i="51" s="1"/>
  <c r="P741" i="51"/>
  <c r="P693" i="51" s="1"/>
  <c r="K766" i="51"/>
  <c r="P766" i="51"/>
  <c r="P765" i="51" s="1"/>
  <c r="R837" i="51"/>
  <c r="S837" i="51" s="1"/>
  <c r="T837" i="51" s="1"/>
  <c r="AB33" i="51"/>
  <c r="AB32" i="51" s="1"/>
  <c r="Z32" i="51"/>
  <c r="W216" i="51"/>
  <c r="AB204" i="51"/>
  <c r="H47" i="51"/>
  <c r="H46" i="51" s="1"/>
  <c r="M48" i="51"/>
  <c r="M47" i="51" s="1"/>
  <c r="M46" i="51" s="1"/>
  <c r="J65" i="51"/>
  <c r="O66" i="51"/>
  <c r="O65" i="51" s="1"/>
  <c r="J141" i="51"/>
  <c r="J138" i="51" s="1"/>
  <c r="J137" i="51" s="1"/>
  <c r="J136" i="51" s="1"/>
  <c r="G263" i="51"/>
  <c r="G151" i="51" s="1"/>
  <c r="G134" i="51" s="1"/>
  <c r="M327" i="51"/>
  <c r="J409" i="51"/>
  <c r="J459" i="51"/>
  <c r="L568" i="51"/>
  <c r="H766" i="51"/>
  <c r="R779" i="51"/>
  <c r="R774" i="51" s="1"/>
  <c r="R773" i="51" s="1"/>
  <c r="I818" i="51"/>
  <c r="N818" i="51"/>
  <c r="O818" i="51"/>
  <c r="W40" i="51"/>
  <c r="AB92" i="51"/>
  <c r="Z91" i="51"/>
  <c r="N641" i="51"/>
  <c r="P642" i="51"/>
  <c r="R642" i="51" s="1"/>
  <c r="P657" i="51"/>
  <c r="R657" i="51" s="1"/>
  <c r="T657" i="51" s="1"/>
  <c r="U287" i="51"/>
  <c r="W287" i="51" s="1"/>
  <c r="O303" i="51"/>
  <c r="P303" i="51"/>
  <c r="M288" i="51"/>
  <c r="M263" i="51" s="1"/>
  <c r="X550" i="51"/>
  <c r="N283" i="51"/>
  <c r="P283" i="51" s="1"/>
  <c r="Z624" i="51"/>
  <c r="AB626" i="51"/>
  <c r="W548" i="51"/>
  <c r="W13" i="51"/>
  <c r="W12" i="51" s="1"/>
  <c r="W11" i="51" s="1"/>
  <c r="AA14" i="51"/>
  <c r="AA13" i="51" s="1"/>
  <c r="AA12" i="51" s="1"/>
  <c r="AA11" i="51" s="1"/>
  <c r="T405" i="51"/>
  <c r="V288" i="51"/>
  <c r="V263" i="51" s="1"/>
  <c r="V216" i="51"/>
  <c r="O272" i="51"/>
  <c r="Q272" i="51" s="1"/>
  <c r="Z815" i="51"/>
  <c r="AB815" i="51" s="1"/>
  <c r="AD815" i="51" s="1"/>
  <c r="J154" i="51"/>
  <c r="J153" i="51" s="1"/>
  <c r="J152" i="51" s="1"/>
  <c r="Q172" i="51"/>
  <c r="Q171" i="51" s="1"/>
  <c r="J254" i="51"/>
  <c r="J258" i="51"/>
  <c r="K270" i="51"/>
  <c r="K327" i="51"/>
  <c r="J342" i="51"/>
  <c r="J398" i="51"/>
  <c r="J397" i="51" s="1"/>
  <c r="S774" i="51"/>
  <c r="S773" i="51" s="1"/>
  <c r="V17" i="51"/>
  <c r="V16" i="51" s="1"/>
  <c r="U307" i="51"/>
  <c r="U293" i="51" s="1"/>
  <c r="W596" i="51"/>
  <c r="W405" i="51"/>
  <c r="Z56" i="51"/>
  <c r="AB197" i="51"/>
  <c r="Z207" i="51"/>
  <c r="Z258" i="51"/>
  <c r="Z289" i="51"/>
  <c r="AB290" i="51"/>
  <c r="Z435" i="51"/>
  <c r="Z434" i="51" s="1"/>
  <c r="AB436" i="51"/>
  <c r="Z582" i="51"/>
  <c r="AB583" i="51"/>
  <c r="Z795" i="51"/>
  <c r="AB799" i="51"/>
  <c r="Z835" i="51"/>
  <c r="AB839" i="51"/>
  <c r="AD839" i="51" s="1"/>
  <c r="AD835" i="51" s="1"/>
  <c r="AB62" i="51"/>
  <c r="Z323" i="51"/>
  <c r="Z322" i="51" s="1"/>
  <c r="Z321" i="51" s="1"/>
  <c r="AB325" i="51"/>
  <c r="Z422" i="51"/>
  <c r="Z421" i="51" s="1"/>
  <c r="AB423" i="51"/>
  <c r="H327" i="51"/>
  <c r="Q328" i="51"/>
  <c r="Q327" i="51" s="1"/>
  <c r="J384" i="51"/>
  <c r="J355" i="51" s="1"/>
  <c r="I327" i="51"/>
  <c r="L643" i="51"/>
  <c r="L636" i="51" s="1"/>
  <c r="O672" i="51"/>
  <c r="O685" i="51"/>
  <c r="O684" i="51" s="1"/>
  <c r="G693" i="51"/>
  <c r="Q741" i="51"/>
  <c r="Q693" i="51" s="1"/>
  <c r="M741" i="51"/>
  <c r="O829" i="51"/>
  <c r="O828" i="51" s="1"/>
  <c r="O823" i="51" s="1"/>
  <c r="AB532" i="51"/>
  <c r="AD532" i="51" s="1"/>
  <c r="S694" i="51"/>
  <c r="T218" i="51"/>
  <c r="T216" i="51" s="1"/>
  <c r="S231" i="51"/>
  <c r="V48" i="51"/>
  <c r="Z776" i="51"/>
  <c r="AB56" i="51"/>
  <c r="Z178" i="51"/>
  <c r="AB179" i="51"/>
  <c r="AB185" i="51"/>
  <c r="Z513" i="51"/>
  <c r="Z506" i="51" s="1"/>
  <c r="AB514" i="51"/>
  <c r="AB513" i="51" s="1"/>
  <c r="Z463" i="51"/>
  <c r="AB464" i="51"/>
  <c r="Z161" i="51"/>
  <c r="AB162" i="51"/>
  <c r="AB119" i="51"/>
  <c r="AB118" i="51" s="1"/>
  <c r="Z594" i="51"/>
  <c r="Z593" i="51" s="1"/>
  <c r="AB595" i="51"/>
  <c r="M377" i="51"/>
  <c r="M376" i="51" s="1"/>
  <c r="M375" i="51" s="1"/>
  <c r="J421" i="51"/>
  <c r="L469" i="51"/>
  <c r="L468" i="51" s="1"/>
  <c r="L467" i="51" s="1"/>
  <c r="Q469" i="51"/>
  <c r="Q468" i="51" s="1"/>
  <c r="Q467" i="51" s="1"/>
  <c r="O496" i="51"/>
  <c r="J627" i="51"/>
  <c r="J619" i="51" s="1"/>
  <c r="R746" i="51"/>
  <c r="J412" i="51"/>
  <c r="T56" i="51"/>
  <c r="T48" i="51" s="1"/>
  <c r="W533" i="51"/>
  <c r="Z41" i="51"/>
  <c r="AB42" i="51"/>
  <c r="Y117" i="51"/>
  <c r="Z493" i="51"/>
  <c r="Z492" i="51" s="1"/>
  <c r="AB495" i="51"/>
  <c r="Z685" i="51"/>
  <c r="Z684" i="51" s="1"/>
  <c r="AB686" i="51"/>
  <c r="AB719" i="51"/>
  <c r="AD719" i="51" s="1"/>
  <c r="Z821" i="51"/>
  <c r="Z818" i="51" s="1"/>
  <c r="AB822" i="51"/>
  <c r="Z459" i="51"/>
  <c r="AB460" i="51"/>
  <c r="Z123" i="51"/>
  <c r="Z122" i="51" s="1"/>
  <c r="AB125" i="51"/>
  <c r="Z599" i="51"/>
  <c r="AB600" i="51"/>
  <c r="AB81" i="51"/>
  <c r="Z80" i="51"/>
  <c r="N263" i="51"/>
  <c r="O307" i="51"/>
  <c r="J319" i="51"/>
  <c r="J318" i="51" s="1"/>
  <c r="J317" i="51" s="1"/>
  <c r="M405" i="51"/>
  <c r="O409" i="51"/>
  <c r="O405" i="51" s="1"/>
  <c r="K450" i="51"/>
  <c r="K445" i="51" s="1"/>
  <c r="O450" i="51"/>
  <c r="N450" i="51"/>
  <c r="N445" i="51" s="1"/>
  <c r="N420" i="51" s="1"/>
  <c r="H469" i="51"/>
  <c r="H468" i="51" s="1"/>
  <c r="H467" i="51" s="1"/>
  <c r="M469" i="51"/>
  <c r="M468" i="51" s="1"/>
  <c r="M467" i="51" s="1"/>
  <c r="J528" i="51"/>
  <c r="J522" i="51" s="1"/>
  <c r="K703" i="51"/>
  <c r="M792" i="51"/>
  <c r="U405" i="51"/>
  <c r="X328" i="51"/>
  <c r="X327" i="51" s="1"/>
  <c r="Z620" i="51"/>
  <c r="AB621" i="51"/>
  <c r="Z622" i="51"/>
  <c r="AB623" i="51"/>
  <c r="W694" i="51"/>
  <c r="Z73" i="51"/>
  <c r="Z65" i="51" s="1"/>
  <c r="AB75" i="51"/>
  <c r="Z200" i="51"/>
  <c r="AB201" i="51"/>
  <c r="Z209" i="51"/>
  <c r="AB210" i="51"/>
  <c r="AD210" i="51" s="1"/>
  <c r="AD209" i="51" s="1"/>
  <c r="Y288" i="51"/>
  <c r="Y263" i="51" s="1"/>
  <c r="Z319" i="51"/>
  <c r="Z318" i="51" s="1"/>
  <c r="Z317" i="51" s="1"/>
  <c r="AB320" i="51"/>
  <c r="Z398" i="51"/>
  <c r="Z397" i="51" s="1"/>
  <c r="AB403" i="51"/>
  <c r="Z406" i="51"/>
  <c r="AB408" i="51"/>
  <c r="Y405" i="51"/>
  <c r="Y694" i="51"/>
  <c r="Z805" i="51"/>
  <c r="AB806" i="51"/>
  <c r="AB835" i="51"/>
  <c r="AB842" i="51"/>
  <c r="AB342" i="51"/>
  <c r="AB164" i="51"/>
  <c r="Z591" i="51"/>
  <c r="Z590" i="51" s="1"/>
  <c r="AB592" i="51"/>
  <c r="AD592" i="51" s="1"/>
  <c r="AD591" i="51" s="1"/>
  <c r="AD590" i="51" s="1"/>
  <c r="D13" i="15" s="1"/>
  <c r="R32" i="51"/>
  <c r="R17" i="51" s="1"/>
  <c r="R16" i="51" s="1"/>
  <c r="AB66" i="51"/>
  <c r="V40" i="51"/>
  <c r="AB49" i="51"/>
  <c r="AD49" i="51" s="1"/>
  <c r="Z22" i="51"/>
  <c r="Z18" i="51" s="1"/>
  <c r="AB23" i="51"/>
  <c r="W17" i="51"/>
  <c r="W16" i="51" s="1"/>
  <c r="X17" i="51"/>
  <c r="X16" i="51" s="1"/>
  <c r="Y328" i="51"/>
  <c r="Z350" i="51"/>
  <c r="AB353" i="51"/>
  <c r="AD353" i="51" s="1"/>
  <c r="F26" i="46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767" i="51"/>
  <c r="S496" i="51"/>
  <c r="S469" i="51" s="1"/>
  <c r="S468" i="51" s="1"/>
  <c r="S467" i="51" s="1"/>
  <c r="P486" i="51"/>
  <c r="R487" i="51"/>
  <c r="U545" i="51"/>
  <c r="W546" i="51"/>
  <c r="Y546" i="51" s="1"/>
  <c r="N364" i="51"/>
  <c r="P364" i="51" s="1"/>
  <c r="N380" i="51"/>
  <c r="J824" i="51"/>
  <c r="J714" i="51"/>
  <c r="L714" i="51" s="1"/>
  <c r="N714" i="51" s="1"/>
  <c r="P714" i="51" s="1"/>
  <c r="R714" i="51" s="1"/>
  <c r="T714" i="51" s="1"/>
  <c r="V714" i="51" s="1"/>
  <c r="X714" i="51" s="1"/>
  <c r="Z714" i="51" s="1"/>
  <c r="AB714" i="51" s="1"/>
  <c r="AD714" i="51" s="1"/>
  <c r="K714" i="51"/>
  <c r="M714" i="51" s="1"/>
  <c r="O714" i="51" s="1"/>
  <c r="Q714" i="51" s="1"/>
  <c r="S714" i="51" s="1"/>
  <c r="U714" i="51" s="1"/>
  <c r="W714" i="51" s="1"/>
  <c r="Y714" i="51" s="1"/>
  <c r="AA714" i="51" s="1"/>
  <c r="AC714" i="51" s="1"/>
  <c r="I711" i="51"/>
  <c r="O766" i="51"/>
  <c r="M766" i="51"/>
  <c r="M765" i="51" s="1"/>
  <c r="S766" i="51"/>
  <c r="M131" i="51"/>
  <c r="L131" i="51"/>
  <c r="T588" i="51"/>
  <c r="T584" i="51" s="1"/>
  <c r="R584" i="51"/>
  <c r="X553" i="51"/>
  <c r="Z553" i="51" s="1"/>
  <c r="AB553" i="51" s="1"/>
  <c r="AD553" i="51" s="1"/>
  <c r="N373" i="51"/>
  <c r="P373" i="51" s="1"/>
  <c r="S284" i="51"/>
  <c r="U284" i="51" s="1"/>
  <c r="R559" i="51"/>
  <c r="T559" i="51" s="1"/>
  <c r="S533" i="51"/>
  <c r="V405" i="51"/>
  <c r="M712" i="51"/>
  <c r="O712" i="51" s="1"/>
  <c r="S283" i="51"/>
  <c r="U283" i="51" s="1"/>
  <c r="Q557" i="51"/>
  <c r="S557" i="51" s="1"/>
  <c r="O556" i="51"/>
  <c r="S282" i="51"/>
  <c r="U282" i="51" s="1"/>
  <c r="M660" i="51"/>
  <c r="P606" i="51"/>
  <c r="P605" i="51" s="1"/>
  <c r="N605" i="51"/>
  <c r="O660" i="51"/>
  <c r="Q661" i="51"/>
  <c r="R662" i="51"/>
  <c r="T663" i="51"/>
  <c r="T662" i="51" s="1"/>
  <c r="R371" i="51"/>
  <c r="T371" i="51" s="1"/>
  <c r="L823" i="51"/>
  <c r="V504" i="51"/>
  <c r="V496" i="51" s="1"/>
  <c r="V469" i="51" s="1"/>
  <c r="V468" i="51" s="1"/>
  <c r="V467" i="51" s="1"/>
  <c r="U496" i="51"/>
  <c r="U469" i="51" s="1"/>
  <c r="U468" i="51" s="1"/>
  <c r="U467" i="51" s="1"/>
  <c r="O554" i="51"/>
  <c r="M552" i="51"/>
  <c r="M551" i="51" s="1"/>
  <c r="J556" i="51"/>
  <c r="L558" i="51"/>
  <c r="L651" i="51"/>
  <c r="L649" i="51" s="1"/>
  <c r="J649" i="51"/>
  <c r="S666" i="51"/>
  <c r="T666" i="51" s="1"/>
  <c r="J668" i="51"/>
  <c r="I667" i="51"/>
  <c r="J667" i="51" s="1"/>
  <c r="T678" i="51"/>
  <c r="R672" i="51"/>
  <c r="P636" i="51"/>
  <c r="L697" i="51"/>
  <c r="J696" i="51"/>
  <c r="J695" i="51" s="1"/>
  <c r="I736" i="51"/>
  <c r="J737" i="51"/>
  <c r="J736" i="51" s="1"/>
  <c r="T742" i="51"/>
  <c r="V743" i="51"/>
  <c r="R744" i="51"/>
  <c r="O741" i="51"/>
  <c r="I741" i="51"/>
  <c r="J749" i="51"/>
  <c r="N741" i="51"/>
  <c r="H818" i="51"/>
  <c r="M818" i="51"/>
  <c r="P823" i="51"/>
  <c r="R829" i="51"/>
  <c r="R828" i="51" s="1"/>
  <c r="R823" i="51" s="1"/>
  <c r="R833" i="51"/>
  <c r="S833" i="51" s="1"/>
  <c r="H829" i="51"/>
  <c r="H828" i="51" s="1"/>
  <c r="H823" i="51" s="1"/>
  <c r="J835" i="51"/>
  <c r="J1020" i="51"/>
  <c r="M1020" i="51" s="1"/>
  <c r="L588" i="51"/>
  <c r="L584" i="51" s="1"/>
  <c r="M588" i="51"/>
  <c r="J584" i="51"/>
  <c r="Z433" i="51"/>
  <c r="Z431" i="51" s="1"/>
  <c r="AB431" i="51" s="1"/>
  <c r="AD431" i="51" s="1"/>
  <c r="X432" i="51"/>
  <c r="P539" i="51"/>
  <c r="R539" i="51" s="1"/>
  <c r="T539" i="51" s="1"/>
  <c r="J766" i="51"/>
  <c r="I766" i="51"/>
  <c r="S798" i="51"/>
  <c r="S797" i="51" s="1"/>
  <c r="S796" i="51" s="1"/>
  <c r="R797" i="51"/>
  <c r="R119" i="51"/>
  <c r="R118" i="51" s="1"/>
  <c r="R117" i="51" s="1"/>
  <c r="T121" i="51"/>
  <c r="T119" i="51" s="1"/>
  <c r="T118" i="51" s="1"/>
  <c r="T117" i="51" s="1"/>
  <c r="P508" i="51"/>
  <c r="R508" i="51" s="1"/>
  <c r="T508" i="51" s="1"/>
  <c r="V508" i="51" s="1"/>
  <c r="V397" i="51"/>
  <c r="U657" i="51"/>
  <c r="N716" i="51"/>
  <c r="N715" i="51" s="1"/>
  <c r="N710" i="51" s="1"/>
  <c r="N659" i="51"/>
  <c r="P659" i="51" s="1"/>
  <c r="L658" i="51"/>
  <c r="L656" i="51" s="1"/>
  <c r="S745" i="51"/>
  <c r="U751" i="51"/>
  <c r="V751" i="51" s="1"/>
  <c r="K360" i="51"/>
  <c r="J360" i="51"/>
  <c r="L360" i="51" s="1"/>
  <c r="J370" i="51"/>
  <c r="K370" i="51"/>
  <c r="M370" i="51" s="1"/>
  <c r="O370" i="51" s="1"/>
  <c r="Q370" i="51" s="1"/>
  <c r="M373" i="51"/>
  <c r="O373" i="51" s="1"/>
  <c r="Q373" i="51" s="1"/>
  <c r="S373" i="51" s="1"/>
  <c r="S378" i="51"/>
  <c r="O452" i="51"/>
  <c r="M451" i="51"/>
  <c r="P455" i="51"/>
  <c r="N454" i="51"/>
  <c r="N453" i="51" s="1"/>
  <c r="T547" i="51"/>
  <c r="N655" i="51"/>
  <c r="N654" i="51" s="1"/>
  <c r="L654" i="51"/>
  <c r="T624" i="51"/>
  <c r="U14" i="51"/>
  <c r="Q13" i="51"/>
  <c r="Q12" i="51" s="1"/>
  <c r="Q11" i="51" s="1"/>
  <c r="J144" i="51"/>
  <c r="J143" i="51" s="1"/>
  <c r="L145" i="51"/>
  <c r="O150" i="51"/>
  <c r="M149" i="51"/>
  <c r="M148" i="51" s="1"/>
  <c r="M147" i="51" s="1"/>
  <c r="M146" i="51" s="1"/>
  <c r="N172" i="51"/>
  <c r="N171" i="51" s="1"/>
  <c r="R181" i="51"/>
  <c r="T182" i="51"/>
  <c r="J231" i="51"/>
  <c r="J216" i="51" s="1"/>
  <c r="T255" i="51"/>
  <c r="X129" i="51"/>
  <c r="V128" i="51"/>
  <c r="V127" i="51" s="1"/>
  <c r="V126" i="51" s="1"/>
  <c r="R156" i="51"/>
  <c r="R154" i="51" s="1"/>
  <c r="R153" i="51" s="1"/>
  <c r="R152" i="51" s="1"/>
  <c r="Q154" i="51"/>
  <c r="Q153" i="51" s="1"/>
  <c r="Q152" i="51" s="1"/>
  <c r="J181" i="51"/>
  <c r="L253" i="51"/>
  <c r="Q253" i="51"/>
  <c r="M330" i="51"/>
  <c r="M329" i="51" s="1"/>
  <c r="O332" i="51"/>
  <c r="Q332" i="51" s="1"/>
  <c r="O358" i="51"/>
  <c r="Q358" i="51" s="1"/>
  <c r="M371" i="51"/>
  <c r="T390" i="51"/>
  <c r="T384" i="51" s="1"/>
  <c r="T355" i="51" s="1"/>
  <c r="R355" i="51"/>
  <c r="R384" i="51"/>
  <c r="J446" i="51"/>
  <c r="O446" i="51"/>
  <c r="M454" i="51"/>
  <c r="M453" i="51" s="1"/>
  <c r="O455" i="51"/>
  <c r="L450" i="51"/>
  <c r="L445" i="51" s="1"/>
  <c r="L420" i="51" s="1"/>
  <c r="X503" i="51"/>
  <c r="O512" i="51"/>
  <c r="O537" i="51"/>
  <c r="Q537" i="51" s="1"/>
  <c r="O540" i="51"/>
  <c r="Q540" i="51" s="1"/>
  <c r="N555" i="51"/>
  <c r="U838" i="51"/>
  <c r="S541" i="51"/>
  <c r="L652" i="51"/>
  <c r="N653" i="51"/>
  <c r="S651" i="51"/>
  <c r="S525" i="51"/>
  <c r="S524" i="51" s="1"/>
  <c r="S523" i="51" s="1"/>
  <c r="O271" i="51"/>
  <c r="O275" i="51"/>
  <c r="Q275" i="51" s="1"/>
  <c r="S275" i="51" s="1"/>
  <c r="U275" i="51" s="1"/>
  <c r="W275" i="51" s="1"/>
  <c r="Y275" i="51" s="1"/>
  <c r="AA275" i="51" s="1"/>
  <c r="AC275" i="51" s="1"/>
  <c r="M273" i="51"/>
  <c r="M270" i="51" s="1"/>
  <c r="N284" i="51"/>
  <c r="P284" i="51" s="1"/>
  <c r="T351" i="51"/>
  <c r="T350" i="51" s="1"/>
  <c r="R350" i="51"/>
  <c r="Q616" i="51"/>
  <c r="Q618" i="51"/>
  <c r="Y415" i="51"/>
  <c r="C65" i="15"/>
  <c r="V823" i="51"/>
  <c r="L619" i="51"/>
  <c r="N622" i="51"/>
  <c r="S737" i="51"/>
  <c r="S736" i="51" s="1"/>
  <c r="K641" i="51"/>
  <c r="M642" i="51"/>
  <c r="O642" i="51" s="1"/>
  <c r="L17" i="51"/>
  <c r="L16" i="51" s="1"/>
  <c r="L15" i="51" s="1"/>
  <c r="L10" i="51" s="1"/>
  <c r="O145" i="51"/>
  <c r="M144" i="51"/>
  <c r="M143" i="51" s="1"/>
  <c r="O218" i="51"/>
  <c r="T290" i="51"/>
  <c r="T289" i="51" s="1"/>
  <c r="R289" i="51"/>
  <c r="O473" i="51"/>
  <c r="Q473" i="51" s="1"/>
  <c r="O508" i="51"/>
  <c r="M507" i="51"/>
  <c r="L527" i="51"/>
  <c r="J526" i="51"/>
  <c r="S595" i="51"/>
  <c r="T595" i="51" s="1"/>
  <c r="L646" i="51"/>
  <c r="J644" i="51"/>
  <c r="K648" i="51"/>
  <c r="T686" i="51"/>
  <c r="R685" i="51"/>
  <c r="R684" i="51" s="1"/>
  <c r="Z831" i="51"/>
  <c r="X829" i="51"/>
  <c r="X828" i="51" s="1"/>
  <c r="G420" i="51"/>
  <c r="G326" i="51" s="1"/>
  <c r="N47" i="51"/>
  <c r="N46" i="51" s="1"/>
  <c r="K253" i="51"/>
  <c r="K263" i="51"/>
  <c r="M568" i="51"/>
  <c r="J713" i="51"/>
  <c r="L713" i="51" s="1"/>
  <c r="M713" i="51"/>
  <c r="J464" i="51"/>
  <c r="I463" i="51"/>
  <c r="J463" i="51" s="1"/>
  <c r="U342" i="51"/>
  <c r="U328" i="51" s="1"/>
  <c r="X405" i="51"/>
  <c r="W823" i="51"/>
  <c r="W779" i="51"/>
  <c r="W774" i="51" s="1"/>
  <c r="W773" i="51" s="1"/>
  <c r="P15" i="51"/>
  <c r="O123" i="51"/>
  <c r="O122" i="51" s="1"/>
  <c r="O128" i="51"/>
  <c r="O127" i="51" s="1"/>
  <c r="O126" i="51" s="1"/>
  <c r="I216" i="51"/>
  <c r="I172" i="51" s="1"/>
  <c r="I171" i="51" s="1"/>
  <c r="L216" i="51"/>
  <c r="L215" i="51" s="1"/>
  <c r="M715" i="51"/>
  <c r="M710" i="51" s="1"/>
  <c r="O716" i="51"/>
  <c r="S777" i="51"/>
  <c r="T777" i="51" s="1"/>
  <c r="T602" i="51"/>
  <c r="Z827" i="51"/>
  <c r="Z825" i="51" s="1"/>
  <c r="X825" i="51"/>
  <c r="X824" i="51" s="1"/>
  <c r="X726" i="51"/>
  <c r="Z727" i="51"/>
  <c r="W288" i="51"/>
  <c r="W263" i="51" s="1"/>
  <c r="H122" i="51"/>
  <c r="J122" i="51" s="1"/>
  <c r="J123" i="51"/>
  <c r="O48" i="51"/>
  <c r="R48" i="51"/>
  <c r="R47" i="51" s="1"/>
  <c r="K216" i="51"/>
  <c r="K172" i="51" s="1"/>
  <c r="K171" i="51" s="1"/>
  <c r="M253" i="51"/>
  <c r="R260" i="51"/>
  <c r="I270" i="51"/>
  <c r="O350" i="51"/>
  <c r="O355" i="51"/>
  <c r="I483" i="51"/>
  <c r="J513" i="51"/>
  <c r="J506" i="51" s="1"/>
  <c r="O779" i="51"/>
  <c r="S154" i="51"/>
  <c r="S153" i="51" s="1"/>
  <c r="S152" i="51" s="1"/>
  <c r="U584" i="51"/>
  <c r="U533" i="51" s="1"/>
  <c r="Z197" i="51"/>
  <c r="Y596" i="51"/>
  <c r="Z616" i="51"/>
  <c r="Z631" i="51"/>
  <c r="Z62" i="51"/>
  <c r="Z384" i="51"/>
  <c r="Z355" i="51" s="1"/>
  <c r="J289" i="51"/>
  <c r="J288" i="51" s="1"/>
  <c r="O398" i="51"/>
  <c r="O397" i="51" s="1"/>
  <c r="R409" i="51"/>
  <c r="H450" i="51"/>
  <c r="H445" i="51" s="1"/>
  <c r="M450" i="51"/>
  <c r="M445" i="51" s="1"/>
  <c r="M420" i="51" s="1"/>
  <c r="M326" i="51" s="1"/>
  <c r="G469" i="51"/>
  <c r="J496" i="51"/>
  <c r="J469" i="51" s="1"/>
  <c r="O528" i="51"/>
  <c r="O522" i="51" s="1"/>
  <c r="I533" i="51"/>
  <c r="Q533" i="51"/>
  <c r="R568" i="51"/>
  <c r="J568" i="51"/>
  <c r="T197" i="51"/>
  <c r="U823" i="51"/>
  <c r="M80" i="51"/>
  <c r="X662" i="51"/>
  <c r="Z307" i="51"/>
  <c r="O177" i="51"/>
  <c r="T681" i="51"/>
  <c r="J130" i="51"/>
  <c r="S218" i="51"/>
  <c r="S216" i="51" s="1"/>
  <c r="U154" i="51"/>
  <c r="U153" i="51" s="1"/>
  <c r="U152" i="51" s="1"/>
  <c r="U288" i="51"/>
  <c r="U263" i="51" s="1"/>
  <c r="U694" i="51"/>
  <c r="U774" i="51"/>
  <c r="U773" i="51" s="1"/>
  <c r="Z746" i="51"/>
  <c r="Z752" i="51"/>
  <c r="Z119" i="51"/>
  <c r="Z118" i="51" s="1"/>
  <c r="P450" i="51"/>
  <c r="P445" i="51" s="1"/>
  <c r="P420" i="51" s="1"/>
  <c r="S405" i="51"/>
  <c r="S398" i="51"/>
  <c r="S397" i="51" s="1"/>
  <c r="S384" i="51"/>
  <c r="S342" i="51"/>
  <c r="S328" i="51" s="1"/>
  <c r="S293" i="51"/>
  <c r="S288" i="51" s="1"/>
  <c r="S263" i="51" s="1"/>
  <c r="U47" i="51"/>
  <c r="U172" i="51"/>
  <c r="U171" i="51" s="1"/>
  <c r="L80" i="51"/>
  <c r="U398" i="51"/>
  <c r="U397" i="51" s="1"/>
  <c r="U672" i="51"/>
  <c r="X117" i="51"/>
  <c r="Z662" i="51"/>
  <c r="W126" i="51"/>
  <c r="W398" i="51"/>
  <c r="W397" i="51" s="1"/>
  <c r="W327" i="51" s="1"/>
  <c r="Q629" i="51"/>
  <c r="O619" i="51"/>
  <c r="T613" i="51"/>
  <c r="V614" i="51"/>
  <c r="V548" i="51"/>
  <c r="L275" i="51"/>
  <c r="J273" i="51"/>
  <c r="J270" i="51" s="1"/>
  <c r="Q567" i="51"/>
  <c r="T92" i="51"/>
  <c r="T91" i="51" s="1"/>
  <c r="R91" i="51"/>
  <c r="S547" i="51"/>
  <c r="P380" i="51"/>
  <c r="S484" i="51"/>
  <c r="U485" i="51"/>
  <c r="P625" i="51"/>
  <c r="Z339" i="51"/>
  <c r="AB339" i="51" s="1"/>
  <c r="AD339" i="51" s="1"/>
  <c r="U338" i="51"/>
  <c r="S545" i="51"/>
  <c r="R341" i="51"/>
  <c r="N331" i="51"/>
  <c r="P331" i="51" s="1"/>
  <c r="Q524" i="51"/>
  <c r="Q523" i="51" s="1"/>
  <c r="Q705" i="51"/>
  <c r="N282" i="51"/>
  <c r="L13" i="51"/>
  <c r="L12" i="51" s="1"/>
  <c r="L11" i="51" s="1"/>
  <c r="P14" i="51"/>
  <c r="I47" i="51"/>
  <c r="I46" i="51" s="1"/>
  <c r="J46" i="51" s="1"/>
  <c r="J48" i="51"/>
  <c r="L140" i="51"/>
  <c r="O141" i="51"/>
  <c r="O138" i="51" s="1"/>
  <c r="O137" i="51" s="1"/>
  <c r="O136" i="51" s="1"/>
  <c r="Q142" i="51"/>
  <c r="S260" i="51"/>
  <c r="O374" i="51"/>
  <c r="Q374" i="51" s="1"/>
  <c r="M357" i="51"/>
  <c r="M356" i="51" s="1"/>
  <c r="R432" i="51"/>
  <c r="P429" i="51"/>
  <c r="K478" i="51"/>
  <c r="M478" i="51" s="1"/>
  <c r="J478" i="51"/>
  <c r="J480" i="51"/>
  <c r="K480" i="51"/>
  <c r="L549" i="51"/>
  <c r="T823" i="51"/>
  <c r="R645" i="51"/>
  <c r="Q653" i="51"/>
  <c r="S653" i="51" s="1"/>
  <c r="O652" i="51"/>
  <c r="X627" i="51"/>
  <c r="L332" i="51"/>
  <c r="N332" i="51" s="1"/>
  <c r="J330" i="51"/>
  <c r="J329" i="51" s="1"/>
  <c r="N334" i="51"/>
  <c r="P334" i="51" s="1"/>
  <c r="T774" i="51"/>
  <c r="T773" i="51" s="1"/>
  <c r="O19" i="51"/>
  <c r="O17" i="51" s="1"/>
  <c r="O16" i="51" s="1"/>
  <c r="O15" i="51" s="1"/>
  <c r="M17" i="51"/>
  <c r="M16" i="51" s="1"/>
  <c r="M15" i="51" s="1"/>
  <c r="J105" i="51"/>
  <c r="J103" i="51" s="1"/>
  <c r="I103" i="51"/>
  <c r="Q274" i="51"/>
  <c r="Q489" i="51"/>
  <c r="O486" i="51"/>
  <c r="O483" i="51" s="1"/>
  <c r="L537" i="51"/>
  <c r="J535" i="51"/>
  <c r="J534" i="51" s="1"/>
  <c r="O539" i="51"/>
  <c r="M535" i="51"/>
  <c r="M534" i="51" s="1"/>
  <c r="N541" i="51"/>
  <c r="P541" i="51" s="1"/>
  <c r="O543" i="51"/>
  <c r="Q543" i="51" s="1"/>
  <c r="J119" i="51"/>
  <c r="I118" i="51"/>
  <c r="J118" i="51" s="1"/>
  <c r="K368" i="51"/>
  <c r="J368" i="51"/>
  <c r="R562" i="51"/>
  <c r="O645" i="51"/>
  <c r="M644" i="51"/>
  <c r="L113" i="51"/>
  <c r="L103" i="51" s="1"/>
  <c r="M113" i="51"/>
  <c r="M138" i="51"/>
  <c r="M137" i="51" s="1"/>
  <c r="M136" i="51" s="1"/>
  <c r="M135" i="51" s="1"/>
  <c r="M172" i="51"/>
  <c r="M171" i="51" s="1"/>
  <c r="J350" i="51"/>
  <c r="N363" i="51"/>
  <c r="J372" i="51"/>
  <c r="K372" i="51"/>
  <c r="R398" i="51"/>
  <c r="R397" i="51" s="1"/>
  <c r="T403" i="51"/>
  <c r="T398" i="51" s="1"/>
  <c r="T397" i="51" s="1"/>
  <c r="R446" i="51"/>
  <c r="O479" i="51"/>
  <c r="Q479" i="51" s="1"/>
  <c r="L482" i="51"/>
  <c r="J481" i="51"/>
  <c r="T568" i="51"/>
  <c r="S244" i="51"/>
  <c r="T244" i="51" s="1"/>
  <c r="T261" i="51"/>
  <c r="U261" i="51" s="1"/>
  <c r="L266" i="51"/>
  <c r="J265" i="51"/>
  <c r="J264" i="51" s="1"/>
  <c r="O269" i="51"/>
  <c r="Q269" i="51" s="1"/>
  <c r="K364" i="51"/>
  <c r="M364" i="51" s="1"/>
  <c r="K369" i="51"/>
  <c r="M369" i="51" s="1"/>
  <c r="L472" i="51"/>
  <c r="J471" i="51"/>
  <c r="J470" i="51" s="1"/>
  <c r="L563" i="51"/>
  <c r="J561" i="51"/>
  <c r="J560" i="51" s="1"/>
  <c r="V810" i="51"/>
  <c r="V774" i="51" s="1"/>
  <c r="V773" i="51" s="1"/>
  <c r="X812" i="51"/>
  <c r="Z812" i="51" s="1"/>
  <c r="AB812" i="51" s="1"/>
  <c r="J128" i="51"/>
  <c r="H127" i="51"/>
  <c r="H126" i="51" s="1"/>
  <c r="L172" i="51"/>
  <c r="L171" i="51" s="1"/>
  <c r="H253" i="51"/>
  <c r="O253" i="51"/>
  <c r="O285" i="51"/>
  <c r="M281" i="51"/>
  <c r="M280" i="51" s="1"/>
  <c r="T305" i="51"/>
  <c r="U305" i="51" s="1"/>
  <c r="M337" i="51"/>
  <c r="M336" i="51" s="1"/>
  <c r="M335" i="51" s="1"/>
  <c r="O341" i="51"/>
  <c r="P358" i="51"/>
  <c r="J357" i="51"/>
  <c r="J356" i="51" s="1"/>
  <c r="N359" i="51"/>
  <c r="K361" i="51"/>
  <c r="J361" i="51"/>
  <c r="R456" i="51"/>
  <c r="R450" i="51" s="1"/>
  <c r="T457" i="51"/>
  <c r="R496" i="51"/>
  <c r="T499" i="51"/>
  <c r="T496" i="51" s="1"/>
  <c r="T469" i="51" s="1"/>
  <c r="I593" i="51"/>
  <c r="J594" i="51"/>
  <c r="J593" i="51" s="1"/>
  <c r="Z169" i="51"/>
  <c r="AB169" i="51" s="1"/>
  <c r="AD169" i="51" s="1"/>
  <c r="Z680" i="51"/>
  <c r="AB680" i="51" s="1"/>
  <c r="AD680" i="51" s="1"/>
  <c r="H765" i="51"/>
  <c r="G15" i="51"/>
  <c r="K15" i="51"/>
  <c r="Q464" i="51"/>
  <c r="S172" i="51"/>
  <c r="S171" i="51" s="1"/>
  <c r="Q15" i="51"/>
  <c r="V681" i="51"/>
  <c r="V672" i="51" s="1"/>
  <c r="X682" i="51"/>
  <c r="T762" i="51"/>
  <c r="R752" i="51"/>
  <c r="L130" i="51"/>
  <c r="M130" i="51"/>
  <c r="P130" i="51" s="1"/>
  <c r="V168" i="51"/>
  <c r="V154" i="51" s="1"/>
  <c r="V153" i="51" s="1"/>
  <c r="V152" i="51" s="1"/>
  <c r="X170" i="51"/>
  <c r="Z170" i="51" s="1"/>
  <c r="AB170" i="51" s="1"/>
  <c r="AD170" i="51" s="1"/>
  <c r="T605" i="51"/>
  <c r="V610" i="51"/>
  <c r="S672" i="51"/>
  <c r="T125" i="51"/>
  <c r="T123" i="51" s="1"/>
  <c r="T122" i="51" s="1"/>
  <c r="R123" i="51"/>
  <c r="R122" i="51" s="1"/>
  <c r="Z725" i="51"/>
  <c r="X723" i="51"/>
  <c r="S48" i="51"/>
  <c r="S47" i="51" s="1"/>
  <c r="X59" i="51"/>
  <c r="X48" i="51" s="1"/>
  <c r="X47" i="51" s="1"/>
  <c r="Z60" i="51"/>
  <c r="Z342" i="51"/>
  <c r="O774" i="51"/>
  <c r="O773" i="51" s="1"/>
  <c r="T164" i="51"/>
  <c r="T154" i="51" s="1"/>
  <c r="T153" i="51" s="1"/>
  <c r="T152" i="51" s="1"/>
  <c r="U40" i="51"/>
  <c r="X43" i="51"/>
  <c r="X40" i="51" s="1"/>
  <c r="Z44" i="51"/>
  <c r="AB44" i="51" s="1"/>
  <c r="C57" i="15"/>
  <c r="Y126" i="51"/>
  <c r="K774" i="51"/>
  <c r="K773" i="51" s="1"/>
  <c r="K765" i="51" s="1"/>
  <c r="Y327" i="51"/>
  <c r="L774" i="51"/>
  <c r="L773" i="51" s="1"/>
  <c r="X602" i="51"/>
  <c r="Z603" i="51"/>
  <c r="Z598" i="51"/>
  <c r="X597" i="51"/>
  <c r="X596" i="51" s="1"/>
  <c r="W172" i="51"/>
  <c r="W171" i="51" s="1"/>
  <c r="X130" i="51"/>
  <c r="Z131" i="51"/>
  <c r="Z130" i="51" s="1"/>
  <c r="C18" i="15"/>
  <c r="Y424" i="51"/>
  <c r="Y533" i="51"/>
  <c r="Z177" i="51"/>
  <c r="AB177" i="51" s="1"/>
  <c r="AD177" i="51" s="1"/>
  <c r="E72" i="15"/>
  <c r="E74" i="15" s="1"/>
  <c r="F8" i="55"/>
  <c r="E12" i="55"/>
  <c r="G9" i="55" s="1"/>
  <c r="G7" i="52"/>
  <c r="F8" i="52"/>
  <c r="G8" i="52"/>
  <c r="Y216" i="51"/>
  <c r="Y215" i="51" s="1"/>
  <c r="Y17" i="51"/>
  <c r="Y16" i="51" s="1"/>
  <c r="Z802" i="51"/>
  <c r="T139" i="51"/>
  <c r="C51" i="15"/>
  <c r="Z164" i="51"/>
  <c r="S139" i="51"/>
  <c r="I15" i="51"/>
  <c r="J40" i="51"/>
  <c r="J15" i="51" s="1"/>
  <c r="M104" i="51"/>
  <c r="L104" i="51"/>
  <c r="Q140" i="51"/>
  <c r="V91" i="51"/>
  <c r="Z167" i="51"/>
  <c r="AB167" i="51" s="1"/>
  <c r="AD167" i="51" s="1"/>
  <c r="J41" i="51"/>
  <c r="V80" i="51"/>
  <c r="U786" i="51"/>
  <c r="V786" i="51" s="1"/>
  <c r="T784" i="51"/>
  <c r="U784" i="51" s="1"/>
  <c r="V784" i="51" s="1"/>
  <c r="U787" i="51"/>
  <c r="T788" i="51"/>
  <c r="U788" i="51" s="1"/>
  <c r="T778" i="51"/>
  <c r="U778" i="51" s="1"/>
  <c r="I774" i="51"/>
  <c r="I773" i="51" s="1"/>
  <c r="J779" i="51"/>
  <c r="J774" i="51" s="1"/>
  <c r="J773" i="51" s="1"/>
  <c r="V794" i="51"/>
  <c r="W794" i="51" s="1"/>
  <c r="S789" i="51"/>
  <c r="T789" i="51" s="1"/>
  <c r="L792" i="51"/>
  <c r="N792" i="51" s="1"/>
  <c r="S785" i="51"/>
  <c r="T785" i="51" s="1"/>
  <c r="F9" i="55"/>
  <c r="F12" i="55" s="1"/>
  <c r="D71" i="50"/>
  <c r="D12" i="52"/>
  <c r="P512" i="51" l="1"/>
  <c r="L268" i="51"/>
  <c r="L267" i="51" s="1"/>
  <c r="O693" i="51"/>
  <c r="AB418" i="51"/>
  <c r="AB417" i="51" s="1"/>
  <c r="AB416" i="51" s="1"/>
  <c r="AB415" i="51" s="1"/>
  <c r="N521" i="51"/>
  <c r="K521" i="51"/>
  <c r="T752" i="51"/>
  <c r="G10" i="51"/>
  <c r="J263" i="51"/>
  <c r="L377" i="51"/>
  <c r="L376" i="51" s="1"/>
  <c r="L375" i="51" s="1"/>
  <c r="Q1019" i="51"/>
  <c r="G1067" i="51"/>
  <c r="J405" i="51"/>
  <c r="W544" i="51"/>
  <c r="Y544" i="51" s="1"/>
  <c r="J638" i="51"/>
  <c r="J637" i="51" s="1"/>
  <c r="O790" i="51"/>
  <c r="Q790" i="51" s="1"/>
  <c r="R790" i="51" s="1"/>
  <c r="S790" i="51" s="1"/>
  <c r="O561" i="51"/>
  <c r="O560" i="51" s="1"/>
  <c r="J648" i="51"/>
  <c r="N377" i="51"/>
  <c r="N376" i="51" s="1"/>
  <c r="N375" i="51" s="1"/>
  <c r="R661" i="51"/>
  <c r="T661" i="51" s="1"/>
  <c r="V661" i="51" s="1"/>
  <c r="V660" i="51" s="1"/>
  <c r="L1018" i="51"/>
  <c r="N1018" i="51" s="1"/>
  <c r="M483" i="51"/>
  <c r="I693" i="51"/>
  <c r="AD384" i="51"/>
  <c r="AD355" i="51" s="1"/>
  <c r="G10" i="55"/>
  <c r="L765" i="51"/>
  <c r="AD569" i="51"/>
  <c r="AD568" i="51" s="1"/>
  <c r="AB568" i="51"/>
  <c r="M693" i="51"/>
  <c r="R476" i="51"/>
  <c r="T476" i="51" s="1"/>
  <c r="V476" i="51" s="1"/>
  <c r="AD294" i="51"/>
  <c r="AD293" i="51" s="1"/>
  <c r="AB293" i="51"/>
  <c r="R172" i="51"/>
  <c r="R171" i="51" s="1"/>
  <c r="J533" i="51"/>
  <c r="J818" i="51"/>
  <c r="O524" i="51"/>
  <c r="O523" i="51" s="1"/>
  <c r="U527" i="51"/>
  <c r="T15" i="51"/>
  <c r="AD232" i="51"/>
  <c r="K10" i="51"/>
  <c r="W545" i="51"/>
  <c r="O47" i="51"/>
  <c r="O46" i="51" s="1"/>
  <c r="O10" i="51" s="1"/>
  <c r="S265" i="51"/>
  <c r="S264" i="51" s="1"/>
  <c r="L640" i="51"/>
  <c r="L639" i="51" s="1"/>
  <c r="L638" i="51" s="1"/>
  <c r="L637" i="51" s="1"/>
  <c r="N525" i="51"/>
  <c r="P525" i="51" s="1"/>
  <c r="O367" i="51"/>
  <c r="Q367" i="51" s="1"/>
  <c r="S367" i="51" s="1"/>
  <c r="N151" i="51"/>
  <c r="N134" i="51" s="1"/>
  <c r="AD528" i="51"/>
  <c r="AD522" i="51" s="1"/>
  <c r="D10" i="15" s="1"/>
  <c r="R15" i="51"/>
  <c r="AB840" i="51"/>
  <c r="AD842" i="51"/>
  <c r="AD840" i="51" s="1"/>
  <c r="AB200" i="51"/>
  <c r="AD201" i="51"/>
  <c r="AD200" i="51" s="1"/>
  <c r="AB821" i="51"/>
  <c r="AB818" i="51" s="1"/>
  <c r="AD822" i="51"/>
  <c r="AD821" i="51" s="1"/>
  <c r="AD818" i="51" s="1"/>
  <c r="AB184" i="51"/>
  <c r="AD185" i="51"/>
  <c r="AD184" i="51" s="1"/>
  <c r="AB43" i="51"/>
  <c r="AD44" i="51"/>
  <c r="AD43" i="51" s="1"/>
  <c r="AB810" i="51"/>
  <c r="AD812" i="51"/>
  <c r="AD810" i="51" s="1"/>
  <c r="K639" i="51"/>
  <c r="K638" i="51" s="1"/>
  <c r="K637" i="51" s="1"/>
  <c r="V327" i="51"/>
  <c r="AB350" i="51"/>
  <c r="AD350" i="51"/>
  <c r="AD328" i="51" s="1"/>
  <c r="AB398" i="51"/>
  <c r="AB397" i="51" s="1"/>
  <c r="AD403" i="51"/>
  <c r="AD398" i="51" s="1"/>
  <c r="AD397" i="51" s="1"/>
  <c r="AB622" i="51"/>
  <c r="AD623" i="51"/>
  <c r="AD622" i="51" s="1"/>
  <c r="AB80" i="51"/>
  <c r="AD81" i="51"/>
  <c r="AD80" i="51" s="1"/>
  <c r="AB493" i="51"/>
  <c r="AB492" i="51" s="1"/>
  <c r="AD495" i="51"/>
  <c r="AD493" i="51" s="1"/>
  <c r="AD492" i="51" s="1"/>
  <c r="O469" i="51"/>
  <c r="O468" i="51" s="1"/>
  <c r="O467" i="51" s="1"/>
  <c r="AB161" i="51"/>
  <c r="AD162" i="51"/>
  <c r="AD161" i="51" s="1"/>
  <c r="AB178" i="51"/>
  <c r="AD179" i="51"/>
  <c r="AD178" i="51" s="1"/>
  <c r="AB795" i="51"/>
  <c r="AD799" i="51"/>
  <c r="AD795" i="51" s="1"/>
  <c r="AB435" i="51"/>
  <c r="AB434" i="51" s="1"/>
  <c r="AD436" i="51"/>
  <c r="AD435" i="51" s="1"/>
  <c r="AD434" i="51" s="1"/>
  <c r="R712" i="51"/>
  <c r="T712" i="51" s="1"/>
  <c r="H521" i="51"/>
  <c r="AB584" i="51"/>
  <c r="AD586" i="51"/>
  <c r="AD584" i="51" s="1"/>
  <c r="AB728" i="51"/>
  <c r="AD729" i="51"/>
  <c r="AD728" i="51" s="1"/>
  <c r="AB800" i="51"/>
  <c r="AD801" i="51"/>
  <c r="AD800" i="51" s="1"/>
  <c r="AB412" i="51"/>
  <c r="AD413" i="51"/>
  <c r="AD412" i="51" s="1"/>
  <c r="AB767" i="51"/>
  <c r="AB766" i="51" s="1"/>
  <c r="AD768" i="51"/>
  <c r="AD767" i="51" s="1"/>
  <c r="AD766" i="51" s="1"/>
  <c r="AB123" i="51"/>
  <c r="AB122" i="51" s="1"/>
  <c r="AB117" i="51" s="1"/>
  <c r="AD125" i="51"/>
  <c r="AD123" i="51" s="1"/>
  <c r="AD122" i="51" s="1"/>
  <c r="AD117" i="51" s="1"/>
  <c r="AB41" i="51"/>
  <c r="AD42" i="51"/>
  <c r="AD41" i="51" s="1"/>
  <c r="AB624" i="51"/>
  <c r="AD626" i="51"/>
  <c r="AD624" i="51" s="1"/>
  <c r="AB91" i="51"/>
  <c r="AD92" i="51"/>
  <c r="AD91" i="51" s="1"/>
  <c r="X15" i="51"/>
  <c r="J711" i="51"/>
  <c r="I151" i="51"/>
  <c r="I134" i="51" s="1"/>
  <c r="L706" i="51"/>
  <c r="L703" i="51" s="1"/>
  <c r="AD66" i="51"/>
  <c r="AB805" i="51"/>
  <c r="AD806" i="51"/>
  <c r="AD805" i="51" s="1"/>
  <c r="AB73" i="51"/>
  <c r="AB65" i="51" s="1"/>
  <c r="AD75" i="51"/>
  <c r="AD73" i="51" s="1"/>
  <c r="AB599" i="51"/>
  <c r="AD600" i="51"/>
  <c r="AD599" i="51" s="1"/>
  <c r="AB459" i="51"/>
  <c r="AD460" i="51"/>
  <c r="AD459" i="51" s="1"/>
  <c r="AD717" i="51"/>
  <c r="AB594" i="51"/>
  <c r="AB593" i="51" s="1"/>
  <c r="AD595" i="51"/>
  <c r="AD594" i="51" s="1"/>
  <c r="AD593" i="51" s="1"/>
  <c r="AB506" i="51"/>
  <c r="AD514" i="51"/>
  <c r="AB422" i="51"/>
  <c r="AB421" i="51" s="1"/>
  <c r="AD423" i="51"/>
  <c r="AD422" i="51" s="1"/>
  <c r="AD421" i="51" s="1"/>
  <c r="AA544" i="51"/>
  <c r="AC544" i="51" s="1"/>
  <c r="J435" i="51"/>
  <c r="J434" i="51" s="1"/>
  <c r="I434" i="51"/>
  <c r="AB323" i="51"/>
  <c r="AB322" i="51" s="1"/>
  <c r="AB321" i="51" s="1"/>
  <c r="AD325" i="51"/>
  <c r="AD323" i="51" s="1"/>
  <c r="AD322" i="51" s="1"/>
  <c r="AD321" i="51" s="1"/>
  <c r="AD221" i="51"/>
  <c r="AD218" i="51" s="1"/>
  <c r="AB314" i="51"/>
  <c r="AD316" i="51"/>
  <c r="AD314" i="51" s="1"/>
  <c r="AB730" i="51"/>
  <c r="AD732" i="51"/>
  <c r="AD730" i="51" s="1"/>
  <c r="D29" i="15" s="1"/>
  <c r="P793" i="51"/>
  <c r="R793" i="51" s="1"/>
  <c r="S793" i="51" s="1"/>
  <c r="AD168" i="51"/>
  <c r="H10" i="51"/>
  <c r="Q707" i="51"/>
  <c r="Q706" i="51" s="1"/>
  <c r="AB406" i="51"/>
  <c r="AD408" i="51"/>
  <c r="AD406" i="51" s="1"/>
  <c r="AB319" i="51"/>
  <c r="AB318" i="51" s="1"/>
  <c r="AB317" i="51" s="1"/>
  <c r="AD320" i="51"/>
  <c r="AD319" i="51" s="1"/>
  <c r="AD318" i="51" s="1"/>
  <c r="AB620" i="51"/>
  <c r="AD621" i="51"/>
  <c r="AD620" i="51" s="1"/>
  <c r="AB685" i="51"/>
  <c r="AB684" i="51" s="1"/>
  <c r="AD686" i="51"/>
  <c r="AD685" i="51" s="1"/>
  <c r="AD684" i="51" s="1"/>
  <c r="D26" i="15" s="1"/>
  <c r="AD418" i="51"/>
  <c r="AD417" i="51" s="1"/>
  <c r="AD416" i="51" s="1"/>
  <c r="AB463" i="51"/>
  <c r="AD464" i="51"/>
  <c r="AD463" i="51" s="1"/>
  <c r="AB582" i="51"/>
  <c r="AD583" i="51"/>
  <c r="AD582" i="51" s="1"/>
  <c r="AB289" i="51"/>
  <c r="AD290" i="51"/>
  <c r="AD289" i="51" s="1"/>
  <c r="R705" i="51"/>
  <c r="R704" i="51" s="1"/>
  <c r="Y548" i="51"/>
  <c r="AA548" i="51" s="1"/>
  <c r="AC548" i="51" s="1"/>
  <c r="Z550" i="51"/>
  <c r="AB550" i="51" s="1"/>
  <c r="AD550" i="51" s="1"/>
  <c r="AB409" i="51"/>
  <c r="AD411" i="51"/>
  <c r="AD409" i="51" s="1"/>
  <c r="M648" i="51"/>
  <c r="Y550" i="51"/>
  <c r="AA550" i="51" s="1"/>
  <c r="AC550" i="51" s="1"/>
  <c r="AB858" i="51"/>
  <c r="AB857" i="51" s="1"/>
  <c r="AD1021" i="51"/>
  <c r="AD858" i="51" s="1"/>
  <c r="AB22" i="51"/>
  <c r="AB18" i="51" s="1"/>
  <c r="AB17" i="51" s="1"/>
  <c r="AB16" i="51" s="1"/>
  <c r="AD23" i="51"/>
  <c r="AD22" i="51" s="1"/>
  <c r="AD18" i="51" s="1"/>
  <c r="AD33" i="51"/>
  <c r="AD32" i="51" s="1"/>
  <c r="G520" i="51"/>
  <c r="X823" i="51"/>
  <c r="Q1017" i="51"/>
  <c r="Q606" i="51"/>
  <c r="Q605" i="51" s="1"/>
  <c r="O605" i="51"/>
  <c r="S701" i="51"/>
  <c r="U702" i="51"/>
  <c r="L484" i="51"/>
  <c r="L483" i="51" s="1"/>
  <c r="O703" i="51"/>
  <c r="O216" i="51"/>
  <c r="O215" i="51" s="1"/>
  <c r="L552" i="51"/>
  <c r="L551" i="51" s="1"/>
  <c r="U476" i="51"/>
  <c r="W476" i="51" s="1"/>
  <c r="L533" i="51"/>
  <c r="L521" i="51" s="1"/>
  <c r="K711" i="51"/>
  <c r="P1019" i="51"/>
  <c r="J467" i="51"/>
  <c r="Q701" i="51"/>
  <c r="Q698" i="51" s="1"/>
  <c r="U820" i="51"/>
  <c r="V820" i="51" s="1"/>
  <c r="V819" i="51" s="1"/>
  <c r="O445" i="51"/>
  <c r="O420" i="51" s="1"/>
  <c r="Q377" i="51"/>
  <c r="Q376" i="51" s="1"/>
  <c r="Q375" i="51" s="1"/>
  <c r="N326" i="51"/>
  <c r="I450" i="51"/>
  <c r="I445" i="51" s="1"/>
  <c r="O365" i="51"/>
  <c r="Q365" i="51" s="1"/>
  <c r="S365" i="51" s="1"/>
  <c r="M698" i="51"/>
  <c r="U15" i="51"/>
  <c r="I765" i="51"/>
  <c r="U472" i="51"/>
  <c r="W472" i="51" s="1"/>
  <c r="P326" i="51"/>
  <c r="V47" i="51"/>
  <c r="P10" i="51"/>
  <c r="L326" i="51"/>
  <c r="X814" i="51"/>
  <c r="X813" i="51" s="1"/>
  <c r="P1017" i="51"/>
  <c r="R1017" i="51" s="1"/>
  <c r="V670" i="51"/>
  <c r="W670" i="51" s="1"/>
  <c r="X670" i="51" s="1"/>
  <c r="Y670" i="51" s="1"/>
  <c r="J694" i="51"/>
  <c r="U542" i="51"/>
  <c r="W542" i="51" s="1"/>
  <c r="J741" i="51"/>
  <c r="U474" i="51"/>
  <c r="W474" i="51" s="1"/>
  <c r="T473" i="51"/>
  <c r="V473" i="51" s="1"/>
  <c r="J829" i="51"/>
  <c r="J828" i="51" s="1"/>
  <c r="O791" i="51"/>
  <c r="Q791" i="51" s="1"/>
  <c r="V830" i="51"/>
  <c r="W830" i="51" s="1"/>
  <c r="X830" i="51" s="1"/>
  <c r="N475" i="51"/>
  <c r="P475" i="51" s="1"/>
  <c r="P792" i="51"/>
  <c r="Y363" i="51"/>
  <c r="T462" i="51"/>
  <c r="T461" i="51" s="1"/>
  <c r="O288" i="51"/>
  <c r="O263" i="51" s="1"/>
  <c r="T668" i="51"/>
  <c r="U668" i="51" s="1"/>
  <c r="U667" i="51" s="1"/>
  <c r="P791" i="51"/>
  <c r="O765" i="51"/>
  <c r="X528" i="51"/>
  <c r="X522" i="51" s="1"/>
  <c r="AB717" i="51"/>
  <c r="R766" i="51"/>
  <c r="T694" i="51"/>
  <c r="N616" i="51"/>
  <c r="P616" i="51" s="1"/>
  <c r="W558" i="51"/>
  <c r="Y558" i="51" s="1"/>
  <c r="X568" i="51"/>
  <c r="X533" i="51" s="1"/>
  <c r="V750" i="51"/>
  <c r="V749" i="51" s="1"/>
  <c r="R741" i="51"/>
  <c r="R693" i="51" s="1"/>
  <c r="O643" i="51"/>
  <c r="O636" i="51" s="1"/>
  <c r="J601" i="51"/>
  <c r="J521" i="51" s="1"/>
  <c r="T468" i="51"/>
  <c r="T467" i="51" s="1"/>
  <c r="R469" i="51"/>
  <c r="R468" i="51" s="1"/>
  <c r="R467" i="51" s="1"/>
  <c r="T533" i="51"/>
  <c r="S643" i="51"/>
  <c r="S636" i="51" s="1"/>
  <c r="AB591" i="51"/>
  <c r="AB590" i="51" s="1"/>
  <c r="Z568" i="51"/>
  <c r="Z533" i="51" s="1"/>
  <c r="R533" i="51"/>
  <c r="R405" i="51"/>
  <c r="R365" i="51"/>
  <c r="T365" i="51" s="1"/>
  <c r="J450" i="51"/>
  <c r="J445" i="51" s="1"/>
  <c r="R479" i="51"/>
  <c r="T479" i="51" s="1"/>
  <c r="J313" i="51"/>
  <c r="J314" i="51"/>
  <c r="S254" i="51"/>
  <c r="S253" i="51" s="1"/>
  <c r="S251" i="51" s="1"/>
  <c r="R369" i="51"/>
  <c r="T369" i="51" s="1"/>
  <c r="T367" i="51"/>
  <c r="V367" i="51" s="1"/>
  <c r="X367" i="51" s="1"/>
  <c r="Z367" i="51" s="1"/>
  <c r="R328" i="51"/>
  <c r="R327" i="51" s="1"/>
  <c r="Z328" i="51"/>
  <c r="Z327" i="51" s="1"/>
  <c r="J328" i="51"/>
  <c r="J327" i="51" s="1"/>
  <c r="W256" i="51"/>
  <c r="X256" i="51" s="1"/>
  <c r="J253" i="51"/>
  <c r="J765" i="51"/>
  <c r="I521" i="51"/>
  <c r="K420" i="51"/>
  <c r="K326" i="51" s="1"/>
  <c r="H420" i="51"/>
  <c r="H326" i="51" s="1"/>
  <c r="S15" i="51"/>
  <c r="Y429" i="51"/>
  <c r="Y428" i="51" s="1"/>
  <c r="S362" i="51"/>
  <c r="U362" i="51" s="1"/>
  <c r="Z405" i="51"/>
  <c r="R430" i="51"/>
  <c r="S430" i="51" s="1"/>
  <c r="X429" i="51"/>
  <c r="X428" i="51" s="1"/>
  <c r="X430" i="51"/>
  <c r="S359" i="51"/>
  <c r="U359" i="51" s="1"/>
  <c r="T314" i="51"/>
  <c r="T313" i="51" s="1"/>
  <c r="Z293" i="51"/>
  <c r="Z288" i="51" s="1"/>
  <c r="Z263" i="51" s="1"/>
  <c r="R253" i="51"/>
  <c r="R251" i="51" s="1"/>
  <c r="R287" i="51"/>
  <c r="T287" i="51" s="1"/>
  <c r="V287" i="51" s="1"/>
  <c r="P540" i="51"/>
  <c r="R540" i="51" s="1"/>
  <c r="O330" i="51"/>
  <c r="O329" i="51" s="1"/>
  <c r="L281" i="51"/>
  <c r="L280" i="51" s="1"/>
  <c r="V427" i="51"/>
  <c r="AB328" i="51"/>
  <c r="R216" i="51"/>
  <c r="R215" i="51" s="1"/>
  <c r="H693" i="51"/>
  <c r="H520" i="51" s="1"/>
  <c r="Q655" i="51"/>
  <c r="J698" i="51"/>
  <c r="J135" i="51"/>
  <c r="N271" i="51"/>
  <c r="P272" i="51"/>
  <c r="P544" i="51"/>
  <c r="R544" i="51" s="1"/>
  <c r="T544" i="51" s="1"/>
  <c r="V544" i="51" s="1"/>
  <c r="Q658" i="51"/>
  <c r="Q656" i="51" s="1"/>
  <c r="R286" i="51"/>
  <c r="T286" i="51" s="1"/>
  <c r="M641" i="51"/>
  <c r="M638" i="51" s="1"/>
  <c r="M637" i="51" s="1"/>
  <c r="J643" i="51"/>
  <c r="J636" i="51" s="1"/>
  <c r="M477" i="51"/>
  <c r="O477" i="51" s="1"/>
  <c r="O696" i="51"/>
  <c r="O695" i="51" s="1"/>
  <c r="Q697" i="51"/>
  <c r="N546" i="51"/>
  <c r="L545" i="51"/>
  <c r="S536" i="51"/>
  <c r="U536" i="51" s="1"/>
  <c r="U334" i="51"/>
  <c r="S594" i="51"/>
  <c r="T594" i="51" s="1"/>
  <c r="J127" i="51"/>
  <c r="N520" i="51"/>
  <c r="AB528" i="51"/>
  <c r="AB522" i="51" s="1"/>
  <c r="L149" i="51"/>
  <c r="L148" i="51" s="1"/>
  <c r="L147" i="51" s="1"/>
  <c r="L146" i="51" s="1"/>
  <c r="N150" i="51"/>
  <c r="N700" i="51"/>
  <c r="L699" i="51"/>
  <c r="O308" i="51"/>
  <c r="Q308" i="51" s="1"/>
  <c r="P308" i="51"/>
  <c r="Q10" i="51"/>
  <c r="T328" i="51"/>
  <c r="T327" i="51" s="1"/>
  <c r="Z528" i="51"/>
  <c r="Z522" i="51" s="1"/>
  <c r="Q650" i="51"/>
  <c r="O649" i="51"/>
  <c r="O658" i="51"/>
  <c r="O656" i="51" s="1"/>
  <c r="S659" i="51"/>
  <c r="S658" i="51" s="1"/>
  <c r="S656" i="51" s="1"/>
  <c r="P613" i="51"/>
  <c r="P610" i="51" s="1"/>
  <c r="P608" i="51" s="1"/>
  <c r="N610" i="51"/>
  <c r="N608" i="51" s="1"/>
  <c r="N141" i="51"/>
  <c r="P142" i="51"/>
  <c r="R14" i="51"/>
  <c r="N13" i="51"/>
  <c r="N12" i="51" s="1"/>
  <c r="N11" i="51" s="1"/>
  <c r="L701" i="51"/>
  <c r="N702" i="51"/>
  <c r="S538" i="51"/>
  <c r="U538" i="51" s="1"/>
  <c r="T47" i="51"/>
  <c r="M151" i="51"/>
  <c r="M134" i="51" s="1"/>
  <c r="Z810" i="51"/>
  <c r="R1019" i="51"/>
  <c r="S1019" i="51" s="1"/>
  <c r="W671" i="51"/>
  <c r="X671" i="51" s="1"/>
  <c r="N10" i="51"/>
  <c r="J47" i="51"/>
  <c r="W15" i="51"/>
  <c r="W333" i="51"/>
  <c r="X694" i="51"/>
  <c r="S327" i="51"/>
  <c r="Z117" i="51"/>
  <c r="O481" i="51"/>
  <c r="Q482" i="51"/>
  <c r="P452" i="51"/>
  <c r="N451" i="51"/>
  <c r="N338" i="51"/>
  <c r="L337" i="51"/>
  <c r="L336" i="51" s="1"/>
  <c r="L335" i="51" s="1"/>
  <c r="I117" i="51"/>
  <c r="J117" i="51" s="1"/>
  <c r="K151" i="51"/>
  <c r="K134" i="51" s="1"/>
  <c r="V15" i="51"/>
  <c r="L366" i="51"/>
  <c r="N366" i="51" s="1"/>
  <c r="U331" i="51"/>
  <c r="W331" i="51" s="1"/>
  <c r="M366" i="51"/>
  <c r="J468" i="51"/>
  <c r="J172" i="51"/>
  <c r="J171" i="51" s="1"/>
  <c r="U700" i="51"/>
  <c r="S699" i="51"/>
  <c r="U777" i="51"/>
  <c r="V777" i="51" s="1"/>
  <c r="Y287" i="51"/>
  <c r="R641" i="51"/>
  <c r="AB131" i="51"/>
  <c r="Z597" i="51"/>
  <c r="Z596" i="51" s="1"/>
  <c r="AB598" i="51"/>
  <c r="Y545" i="51"/>
  <c r="AA546" i="51"/>
  <c r="Z775" i="51"/>
  <c r="AB776" i="51"/>
  <c r="Z814" i="51"/>
  <c r="P288" i="51"/>
  <c r="P263" i="51" s="1"/>
  <c r="P151" i="51" s="1"/>
  <c r="P134" i="51" s="1"/>
  <c r="R303" i="51"/>
  <c r="Z781" i="51"/>
  <c r="AB781" i="51" s="1"/>
  <c r="AD781" i="51" s="1"/>
  <c r="Z602" i="51"/>
  <c r="AB603" i="51"/>
  <c r="Y286" i="51"/>
  <c r="Z824" i="51"/>
  <c r="AB827" i="51"/>
  <c r="AD827" i="51" s="1"/>
  <c r="AD825" i="51" s="1"/>
  <c r="AD824" i="51" s="1"/>
  <c r="D52" i="15" s="1"/>
  <c r="U739" i="51"/>
  <c r="U737" i="51" s="1"/>
  <c r="U736" i="51" s="1"/>
  <c r="T672" i="51"/>
  <c r="Z59" i="51"/>
  <c r="Z48" i="51" s="1"/>
  <c r="Z47" i="51" s="1"/>
  <c r="AB60" i="51"/>
  <c r="AB628" i="51"/>
  <c r="AD628" i="51" s="1"/>
  <c r="Z726" i="51"/>
  <c r="AB727" i="51"/>
  <c r="M421" i="51"/>
  <c r="L421" i="51"/>
  <c r="P641" i="51"/>
  <c r="T642" i="51"/>
  <c r="Z723" i="51"/>
  <c r="AB725" i="51"/>
  <c r="AB168" i="51"/>
  <c r="X548" i="51"/>
  <c r="Z829" i="51"/>
  <c r="Z828" i="51" s="1"/>
  <c r="AB831" i="51"/>
  <c r="P655" i="51"/>
  <c r="R655" i="51" s="1"/>
  <c r="T655" i="51" s="1"/>
  <c r="Z432" i="51"/>
  <c r="AB433" i="51"/>
  <c r="AB209" i="51"/>
  <c r="Y15" i="51"/>
  <c r="U327" i="51"/>
  <c r="G11" i="55"/>
  <c r="G12" i="55" s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540" i="51"/>
  <c r="U540" i="51" s="1"/>
  <c r="V538" i="51"/>
  <c r="X538" i="51" s="1"/>
  <c r="W751" i="51"/>
  <c r="X751" i="51" s="1"/>
  <c r="U837" i="51"/>
  <c r="V837" i="51" s="1"/>
  <c r="R364" i="51"/>
  <c r="T364" i="51" s="1"/>
  <c r="U462" i="51"/>
  <c r="V547" i="51"/>
  <c r="N360" i="51"/>
  <c r="P360" i="51" s="1"/>
  <c r="T797" i="51"/>
  <c r="R796" i="51"/>
  <c r="T796" i="51" s="1"/>
  <c r="P707" i="51"/>
  <c r="N706" i="51"/>
  <c r="N703" i="51" s="1"/>
  <c r="R643" i="51"/>
  <c r="R636" i="51" s="1"/>
  <c r="S556" i="51"/>
  <c r="P131" i="51"/>
  <c r="O131" i="51"/>
  <c r="L520" i="51"/>
  <c r="I643" i="51"/>
  <c r="I636" i="51" s="1"/>
  <c r="N527" i="51"/>
  <c r="L526" i="51"/>
  <c r="S272" i="51"/>
  <c r="Q271" i="51"/>
  <c r="P653" i="51"/>
  <c r="R653" i="51" s="1"/>
  <c r="N652" i="51"/>
  <c r="O371" i="51"/>
  <c r="Q371" i="51" s="1"/>
  <c r="O149" i="51"/>
  <c r="O148" i="51" s="1"/>
  <c r="O147" i="51" s="1"/>
  <c r="O146" i="51" s="1"/>
  <c r="Q150" i="51"/>
  <c r="P1018" i="51"/>
  <c r="O1018" i="51"/>
  <c r="Q1018" i="51" s="1"/>
  <c r="S377" i="51"/>
  <c r="S376" i="51" s="1"/>
  <c r="S375" i="51" s="1"/>
  <c r="U378" i="51"/>
  <c r="S744" i="51"/>
  <c r="S741" i="51" s="1"/>
  <c r="S693" i="51" s="1"/>
  <c r="L696" i="51"/>
  <c r="L695" i="51" s="1"/>
  <c r="Q554" i="51"/>
  <c r="O552" i="51"/>
  <c r="O551" i="51" s="1"/>
  <c r="T474" i="51"/>
  <c r="V474" i="51" s="1"/>
  <c r="R486" i="51"/>
  <c r="T487" i="51"/>
  <c r="L151" i="51"/>
  <c r="L134" i="51" s="1"/>
  <c r="P716" i="51"/>
  <c r="R716" i="51" s="1"/>
  <c r="X810" i="51"/>
  <c r="N651" i="51"/>
  <c r="P651" i="51" s="1"/>
  <c r="P649" i="51" s="1"/>
  <c r="P477" i="51"/>
  <c r="R477" i="51" s="1"/>
  <c r="T766" i="51"/>
  <c r="W283" i="51"/>
  <c r="Y283" i="51" s="1"/>
  <c r="V686" i="51"/>
  <c r="V685" i="51" s="1"/>
  <c r="V684" i="51" s="1"/>
  <c r="T685" i="51"/>
  <c r="T684" i="51" s="1"/>
  <c r="U595" i="51"/>
  <c r="V595" i="51" s="1"/>
  <c r="W595" i="51" s="1"/>
  <c r="Q508" i="51"/>
  <c r="O507" i="51"/>
  <c r="O144" i="51"/>
  <c r="O143" i="51" s="1"/>
  <c r="O135" i="51" s="1"/>
  <c r="Q145" i="51"/>
  <c r="N619" i="51"/>
  <c r="P622" i="51"/>
  <c r="P619" i="51" s="1"/>
  <c r="Q615" i="51"/>
  <c r="Q614" i="51" s="1"/>
  <c r="N268" i="51"/>
  <c r="N267" i="51" s="1"/>
  <c r="P269" i="51"/>
  <c r="U541" i="51"/>
  <c r="W541" i="51" s="1"/>
  <c r="V838" i="51"/>
  <c r="W838" i="51" s="1"/>
  <c r="Y838" i="51" s="1"/>
  <c r="S707" i="51"/>
  <c r="Q512" i="51"/>
  <c r="S512" i="51" s="1"/>
  <c r="Q151" i="51"/>
  <c r="Q134" i="51" s="1"/>
  <c r="M360" i="51"/>
  <c r="O640" i="51"/>
  <c r="W657" i="51"/>
  <c r="Y559" i="51"/>
  <c r="T798" i="51"/>
  <c r="O588" i="51"/>
  <c r="O584" i="51" s="1"/>
  <c r="O533" i="51" s="1"/>
  <c r="M584" i="51"/>
  <c r="M533" i="51" s="1"/>
  <c r="T833" i="51"/>
  <c r="U833" i="51" s="1"/>
  <c r="X743" i="51"/>
  <c r="V742" i="51"/>
  <c r="N697" i="51"/>
  <c r="N696" i="51" s="1"/>
  <c r="N695" i="51" s="1"/>
  <c r="U669" i="51"/>
  <c r="V669" i="51" s="1"/>
  <c r="R374" i="51"/>
  <c r="T374" i="51" s="1"/>
  <c r="W282" i="51"/>
  <c r="W284" i="51"/>
  <c r="R373" i="51"/>
  <c r="J823" i="51"/>
  <c r="V449" i="51"/>
  <c r="W449" i="51" s="1"/>
  <c r="X476" i="51"/>
  <c r="Z476" i="51" s="1"/>
  <c r="U651" i="51"/>
  <c r="S332" i="51"/>
  <c r="Q330" i="51"/>
  <c r="Q329" i="51" s="1"/>
  <c r="T254" i="51"/>
  <c r="P454" i="51"/>
  <c r="P453" i="51" s="1"/>
  <c r="R455" i="51"/>
  <c r="P658" i="51"/>
  <c r="P656" i="51" s="1"/>
  <c r="V559" i="51"/>
  <c r="X559" i="51" s="1"/>
  <c r="K520" i="51"/>
  <c r="H151" i="51"/>
  <c r="H134" i="51" s="1"/>
  <c r="M10" i="51"/>
  <c r="P507" i="51"/>
  <c r="O273" i="51"/>
  <c r="O270" i="51" s="1"/>
  <c r="T593" i="51"/>
  <c r="U593" i="51" s="1"/>
  <c r="V593" i="51" s="1"/>
  <c r="O327" i="51"/>
  <c r="S473" i="51"/>
  <c r="V333" i="51"/>
  <c r="X333" i="51" s="1"/>
  <c r="P555" i="51"/>
  <c r="N552" i="51"/>
  <c r="N551" i="51" s="1"/>
  <c r="O454" i="51"/>
  <c r="O453" i="51" s="1"/>
  <c r="Q455" i="51"/>
  <c r="Y14" i="51"/>
  <c r="U13" i="51"/>
  <c r="U12" i="51" s="1"/>
  <c r="U11" i="51" s="1"/>
  <c r="T536" i="51"/>
  <c r="V536" i="51" s="1"/>
  <c r="T745" i="51"/>
  <c r="U745" i="51" s="1"/>
  <c r="L648" i="51"/>
  <c r="Q660" i="51"/>
  <c r="S661" i="51"/>
  <c r="V657" i="51"/>
  <c r="X657" i="51" s="1"/>
  <c r="U525" i="51"/>
  <c r="U524" i="51" s="1"/>
  <c r="U523" i="51" s="1"/>
  <c r="Q712" i="51"/>
  <c r="S712" i="51" s="1"/>
  <c r="O715" i="51"/>
  <c r="O710" i="51" s="1"/>
  <c r="Q716" i="51"/>
  <c r="S716" i="51" s="1"/>
  <c r="O713" i="51"/>
  <c r="Q713" i="51" s="1"/>
  <c r="M711" i="51"/>
  <c r="L644" i="51"/>
  <c r="N646" i="51"/>
  <c r="T542" i="51"/>
  <c r="S537" i="51"/>
  <c r="U537" i="51" s="1"/>
  <c r="Z503" i="51"/>
  <c r="AB503" i="51" s="1"/>
  <c r="S358" i="51"/>
  <c r="U358" i="51" s="1"/>
  <c r="X128" i="51"/>
  <c r="X127" i="51" s="1"/>
  <c r="X126" i="51" s="1"/>
  <c r="Z129" i="51"/>
  <c r="W266" i="51"/>
  <c r="U265" i="51"/>
  <c r="U264" i="51" s="1"/>
  <c r="U255" i="51"/>
  <c r="U254" i="51" s="1"/>
  <c r="V182" i="51"/>
  <c r="T181" i="51"/>
  <c r="T172" i="51" s="1"/>
  <c r="T171" i="51" s="1"/>
  <c r="L144" i="51"/>
  <c r="L143" i="51" s="1"/>
  <c r="N145" i="51"/>
  <c r="O451" i="51"/>
  <c r="Q452" i="51"/>
  <c r="L370" i="51"/>
  <c r="N370" i="51" s="1"/>
  <c r="N658" i="51"/>
  <c r="N656" i="51" s="1"/>
  <c r="R659" i="51"/>
  <c r="T659" i="51" s="1"/>
  <c r="L1020" i="51"/>
  <c r="U666" i="51"/>
  <c r="V666" i="51" s="1"/>
  <c r="N558" i="51"/>
  <c r="N556" i="51" s="1"/>
  <c r="L556" i="51"/>
  <c r="T543" i="51"/>
  <c r="V543" i="51" s="1"/>
  <c r="V371" i="51"/>
  <c r="X371" i="51" s="1"/>
  <c r="U557" i="51"/>
  <c r="U556" i="51" s="1"/>
  <c r="Q556" i="51"/>
  <c r="N640" i="51"/>
  <c r="P640" i="51" s="1"/>
  <c r="S765" i="51"/>
  <c r="W504" i="51"/>
  <c r="W496" i="51" s="1"/>
  <c r="W469" i="51" s="1"/>
  <c r="W468" i="51" s="1"/>
  <c r="W467" i="51" s="1"/>
  <c r="U730" i="51"/>
  <c r="U260" i="51"/>
  <c r="T215" i="51"/>
  <c r="Q357" i="51"/>
  <c r="Q356" i="51" s="1"/>
  <c r="Z43" i="51"/>
  <c r="Z40" i="51" s="1"/>
  <c r="N281" i="51"/>
  <c r="N280" i="51" s="1"/>
  <c r="V605" i="51"/>
  <c r="X610" i="51"/>
  <c r="X681" i="51"/>
  <c r="X672" i="51" s="1"/>
  <c r="Z682" i="51"/>
  <c r="T456" i="51"/>
  <c r="V457" i="51"/>
  <c r="N357" i="51"/>
  <c r="N356" i="51" s="1"/>
  <c r="P359" i="51"/>
  <c r="R359" i="51" s="1"/>
  <c r="Q285" i="51"/>
  <c r="S285" i="51" s="1"/>
  <c r="O281" i="51"/>
  <c r="O280" i="51" s="1"/>
  <c r="O369" i="51"/>
  <c r="Q369" i="51" s="1"/>
  <c r="O268" i="51"/>
  <c r="O267" i="51" s="1"/>
  <c r="S269" i="51"/>
  <c r="N482" i="51"/>
  <c r="P482" i="51" s="1"/>
  <c r="L481" i="51"/>
  <c r="L372" i="51"/>
  <c r="M368" i="51"/>
  <c r="O368" i="51" s="1"/>
  <c r="S543" i="51"/>
  <c r="U543" i="51" s="1"/>
  <c r="O535" i="51"/>
  <c r="O534" i="51" s="1"/>
  <c r="Q539" i="51"/>
  <c r="S539" i="51" s="1"/>
  <c r="R334" i="51"/>
  <c r="S652" i="51"/>
  <c r="P715" i="51"/>
  <c r="P710" i="51" s="1"/>
  <c r="N549" i="51"/>
  <c r="S432" i="51"/>
  <c r="W338" i="51"/>
  <c r="V539" i="51"/>
  <c r="X539" i="51" s="1"/>
  <c r="N275" i="51"/>
  <c r="L273" i="51"/>
  <c r="L270" i="51" s="1"/>
  <c r="R650" i="51"/>
  <c r="T650" i="51" s="1"/>
  <c r="X285" i="51"/>
  <c r="S629" i="51"/>
  <c r="Q619" i="51"/>
  <c r="U244" i="51"/>
  <c r="V244" i="51" s="1"/>
  <c r="S215" i="51"/>
  <c r="N713" i="51"/>
  <c r="P713" i="51" s="1"/>
  <c r="L711" i="51"/>
  <c r="L478" i="51"/>
  <c r="N478" i="51" s="1"/>
  <c r="U373" i="51"/>
  <c r="W373" i="51" s="1"/>
  <c r="X168" i="51"/>
  <c r="X154" i="51" s="1"/>
  <c r="X153" i="51" s="1"/>
  <c r="X152" i="51" s="1"/>
  <c r="L361" i="51"/>
  <c r="N361" i="51" s="1"/>
  <c r="R358" i="51"/>
  <c r="R283" i="51"/>
  <c r="T283" i="51" s="1"/>
  <c r="N563" i="51"/>
  <c r="L561" i="51"/>
  <c r="L560" i="51" s="1"/>
  <c r="L471" i="51"/>
  <c r="L470" i="51" s="1"/>
  <c r="N472" i="51"/>
  <c r="P472" i="51" s="1"/>
  <c r="O364" i="51"/>
  <c r="Q364" i="51" s="1"/>
  <c r="N266" i="51"/>
  <c r="L265" i="51"/>
  <c r="L264" i="51" s="1"/>
  <c r="S479" i="51"/>
  <c r="U479" i="51" s="1"/>
  <c r="O471" i="51"/>
  <c r="O470" i="51" s="1"/>
  <c r="J126" i="51"/>
  <c r="Q645" i="51"/>
  <c r="O644" i="51"/>
  <c r="R541" i="51"/>
  <c r="T541" i="51" s="1"/>
  <c r="N537" i="51"/>
  <c r="P537" i="51" s="1"/>
  <c r="L535" i="51"/>
  <c r="L534" i="51" s="1"/>
  <c r="Q273" i="51"/>
  <c r="S274" i="51"/>
  <c r="Q652" i="51"/>
  <c r="U653" i="51"/>
  <c r="T645" i="51"/>
  <c r="M480" i="51"/>
  <c r="O478" i="51"/>
  <c r="Q478" i="51" s="1"/>
  <c r="T14" i="51"/>
  <c r="P13" i="51"/>
  <c r="P12" i="51" s="1"/>
  <c r="P11" i="51" s="1"/>
  <c r="N484" i="51"/>
  <c r="N483" i="51" s="1"/>
  <c r="P485" i="51"/>
  <c r="P282" i="51"/>
  <c r="N330" i="51"/>
  <c r="N329" i="51" s="1"/>
  <c r="R331" i="51"/>
  <c r="T331" i="51" s="1"/>
  <c r="X557" i="51"/>
  <c r="P377" i="51"/>
  <c r="P376" i="51" s="1"/>
  <c r="P375" i="51" s="1"/>
  <c r="R380" i="51"/>
  <c r="V305" i="51"/>
  <c r="W305" i="51" s="1"/>
  <c r="R284" i="51"/>
  <c r="T284" i="51" s="1"/>
  <c r="Q471" i="51"/>
  <c r="Q470" i="51" s="1"/>
  <c r="P363" i="51"/>
  <c r="S489" i="51"/>
  <c r="Q486" i="51"/>
  <c r="Q483" i="51" s="1"/>
  <c r="S705" i="51"/>
  <c r="Q704" i="51"/>
  <c r="S475" i="51"/>
  <c r="U475" i="51" s="1"/>
  <c r="S370" i="51"/>
  <c r="S567" i="51"/>
  <c r="Q561" i="51"/>
  <c r="Q560" i="51" s="1"/>
  <c r="Q463" i="51"/>
  <c r="Q450" i="51" s="1"/>
  <c r="Q445" i="51" s="1"/>
  <c r="Q420" i="51" s="1"/>
  <c r="Q326" i="51" s="1"/>
  <c r="S464" i="51"/>
  <c r="S463" i="51" s="1"/>
  <c r="S450" i="51" s="1"/>
  <c r="S445" i="51" s="1"/>
  <c r="S420" i="51" s="1"/>
  <c r="S326" i="51" s="1"/>
  <c r="Z168" i="51"/>
  <c r="Z154" i="51" s="1"/>
  <c r="Z153" i="51" s="1"/>
  <c r="Z152" i="51" s="1"/>
  <c r="M361" i="51"/>
  <c r="O361" i="51" s="1"/>
  <c r="Q341" i="51"/>
  <c r="O337" i="51"/>
  <c r="O336" i="51" s="1"/>
  <c r="O335" i="51" s="1"/>
  <c r="Q268" i="51"/>
  <c r="Q267" i="51" s="1"/>
  <c r="T260" i="51"/>
  <c r="V261" i="51"/>
  <c r="R445" i="51"/>
  <c r="R420" i="51" s="1"/>
  <c r="M372" i="51"/>
  <c r="O372" i="51" s="1"/>
  <c r="O113" i="51"/>
  <c r="P113" i="51"/>
  <c r="R113" i="51" s="1"/>
  <c r="T562" i="51"/>
  <c r="L368" i="51"/>
  <c r="N368" i="51" s="1"/>
  <c r="R512" i="51"/>
  <c r="T512" i="51" s="1"/>
  <c r="P332" i="51"/>
  <c r="L330" i="51"/>
  <c r="L329" i="51" s="1"/>
  <c r="W834" i="51"/>
  <c r="X834" i="51" s="1"/>
  <c r="L480" i="51"/>
  <c r="R429" i="51"/>
  <c r="P428" i="51"/>
  <c r="R428" i="51" s="1"/>
  <c r="S374" i="51"/>
  <c r="O357" i="51"/>
  <c r="O356" i="51" s="1"/>
  <c r="S142" i="51"/>
  <c r="Q141" i="51"/>
  <c r="Q138" i="51" s="1"/>
  <c r="Q137" i="51" s="1"/>
  <c r="Q136" i="51" s="1"/>
  <c r="N140" i="51"/>
  <c r="L138" i="51"/>
  <c r="L137" i="51" s="1"/>
  <c r="L136" i="51" s="1"/>
  <c r="V362" i="51"/>
  <c r="T341" i="51"/>
  <c r="Q642" i="51"/>
  <c r="S642" i="51" s="1"/>
  <c r="O641" i="51"/>
  <c r="U484" i="51"/>
  <c r="W485" i="51"/>
  <c r="U547" i="51"/>
  <c r="X508" i="51"/>
  <c r="X614" i="51"/>
  <c r="V613" i="51"/>
  <c r="E77" i="15"/>
  <c r="Z17" i="51"/>
  <c r="Z16" i="51" s="1"/>
  <c r="V139" i="51"/>
  <c r="O104" i="51"/>
  <c r="P104" i="51"/>
  <c r="M103" i="51"/>
  <c r="U139" i="51"/>
  <c r="S140" i="51"/>
  <c r="W786" i="51"/>
  <c r="X786" i="51" s="1"/>
  <c r="V787" i="51"/>
  <c r="W787" i="51" s="1"/>
  <c r="V788" i="51"/>
  <c r="W788" i="51" s="1"/>
  <c r="U785" i="51"/>
  <c r="V785" i="51" s="1"/>
  <c r="U789" i="51"/>
  <c r="V778" i="51"/>
  <c r="W778" i="51" s="1"/>
  <c r="X783" i="51"/>
  <c r="X779" i="51" s="1"/>
  <c r="W784" i="51"/>
  <c r="O792" i="51"/>
  <c r="Q792" i="51" s="1"/>
  <c r="T790" i="51"/>
  <c r="U790" i="51" s="1"/>
  <c r="F11" i="52"/>
  <c r="F10" i="52"/>
  <c r="F9" i="52"/>
  <c r="T660" i="51" l="1"/>
  <c r="AB327" i="51"/>
  <c r="J693" i="51"/>
  <c r="X661" i="51"/>
  <c r="X660" i="51" s="1"/>
  <c r="R660" i="51"/>
  <c r="AD131" i="51"/>
  <c r="AD130" i="51" s="1"/>
  <c r="AB130" i="51"/>
  <c r="AD288" i="51"/>
  <c r="O151" i="51"/>
  <c r="O134" i="51" s="1"/>
  <c r="R475" i="51"/>
  <c r="T475" i="51" s="1"/>
  <c r="O326" i="51"/>
  <c r="AD513" i="51"/>
  <c r="AD506" i="51" s="1"/>
  <c r="D14" i="15" s="1"/>
  <c r="AD503" i="51"/>
  <c r="D59" i="15"/>
  <c r="AB405" i="51"/>
  <c r="AD263" i="51"/>
  <c r="D47" i="15" s="1"/>
  <c r="U526" i="51"/>
  <c r="W527" i="51"/>
  <c r="W820" i="51"/>
  <c r="W819" i="51" s="1"/>
  <c r="Z661" i="51"/>
  <c r="Z660" i="51" s="1"/>
  <c r="V712" i="51"/>
  <c r="X712" i="51" s="1"/>
  <c r="J420" i="51"/>
  <c r="J326" i="51" s="1"/>
  <c r="AB40" i="51"/>
  <c r="AB15" i="51" s="1"/>
  <c r="AD327" i="51"/>
  <c r="T705" i="51"/>
  <c r="AD40" i="51"/>
  <c r="Y476" i="51"/>
  <c r="AA476" i="51" s="1"/>
  <c r="AC476" i="51" s="1"/>
  <c r="M601" i="51"/>
  <c r="M521" i="51" s="1"/>
  <c r="M520" i="51" s="1"/>
  <c r="M1025" i="51" s="1"/>
  <c r="U819" i="51"/>
  <c r="AB154" i="51"/>
  <c r="AB153" i="51" s="1"/>
  <c r="AB152" i="51" s="1"/>
  <c r="P524" i="51"/>
  <c r="P523" i="51" s="1"/>
  <c r="I420" i="51"/>
  <c r="I326" i="51" s="1"/>
  <c r="AD65" i="51"/>
  <c r="N524" i="51"/>
  <c r="N523" i="51" s="1"/>
  <c r="R525" i="51"/>
  <c r="AD154" i="51"/>
  <c r="AD153" i="51" s="1"/>
  <c r="AD152" i="51" s="1"/>
  <c r="D43" i="15" s="1"/>
  <c r="AB59" i="51"/>
  <c r="AB48" i="51" s="1"/>
  <c r="AB47" i="51" s="1"/>
  <c r="AD60" i="51"/>
  <c r="AD59" i="51" s="1"/>
  <c r="AD48" i="51" s="1"/>
  <c r="AB775" i="51"/>
  <c r="AD776" i="51"/>
  <c r="AD775" i="51" s="1"/>
  <c r="X774" i="51"/>
  <c r="X773" i="51" s="1"/>
  <c r="AA559" i="51"/>
  <c r="AC559" i="51" s="1"/>
  <c r="P654" i="51"/>
  <c r="AB829" i="51"/>
  <c r="AB828" i="51" s="1"/>
  <c r="AD831" i="51"/>
  <c r="AD829" i="51" s="1"/>
  <c r="AD828" i="51" s="1"/>
  <c r="AB723" i="51"/>
  <c r="AD725" i="51"/>
  <c r="AD723" i="51" s="1"/>
  <c r="AB726" i="51"/>
  <c r="AD727" i="51"/>
  <c r="AD726" i="51" s="1"/>
  <c r="AB602" i="51"/>
  <c r="AD603" i="51"/>
  <c r="AD602" i="51" s="1"/>
  <c r="AB597" i="51"/>
  <c r="AB596" i="51" s="1"/>
  <c r="AD598" i="51"/>
  <c r="AD597" i="51" s="1"/>
  <c r="AD596" i="51" s="1"/>
  <c r="D16" i="15" s="1"/>
  <c r="AD857" i="51"/>
  <c r="D64" i="15"/>
  <c r="D62" i="15" s="1"/>
  <c r="AD415" i="51"/>
  <c r="D66" i="15"/>
  <c r="D65" i="15" s="1"/>
  <c r="AD405" i="51"/>
  <c r="T1019" i="51"/>
  <c r="U1019" i="51" s="1"/>
  <c r="AB432" i="51"/>
  <c r="AD433" i="51"/>
  <c r="AD432" i="51" s="1"/>
  <c r="AA287" i="51"/>
  <c r="AC287" i="51" s="1"/>
  <c r="AB533" i="51"/>
  <c r="D15" i="15"/>
  <c r="D36" i="15"/>
  <c r="Y13" i="51"/>
  <c r="Y12" i="51" s="1"/>
  <c r="Y11" i="51" s="1"/>
  <c r="AC14" i="51"/>
  <c r="AC13" i="51" s="1"/>
  <c r="AC12" i="51" s="1"/>
  <c r="AC11" i="51" s="1"/>
  <c r="AA286" i="51"/>
  <c r="AC286" i="51" s="1"/>
  <c r="Q703" i="51"/>
  <c r="Y472" i="51"/>
  <c r="U365" i="51"/>
  <c r="W365" i="51" s="1"/>
  <c r="Z548" i="51"/>
  <c r="AB548" i="51" s="1"/>
  <c r="AD548" i="51" s="1"/>
  <c r="AA545" i="51"/>
  <c r="AC546" i="51"/>
  <c r="AC545" i="51" s="1"/>
  <c r="AB288" i="51"/>
  <c r="AB263" i="51" s="1"/>
  <c r="AA363" i="51"/>
  <c r="AC363" i="51" s="1"/>
  <c r="AD317" i="51"/>
  <c r="D55" i="15"/>
  <c r="AD533" i="51"/>
  <c r="D12" i="15" s="1"/>
  <c r="AD17" i="51"/>
  <c r="AD16" i="51" s="1"/>
  <c r="AB825" i="51"/>
  <c r="AB824" i="51" s="1"/>
  <c r="S698" i="51"/>
  <c r="Y542" i="51"/>
  <c r="Z813" i="51"/>
  <c r="AB813" i="51" s="1"/>
  <c r="AD813" i="51" s="1"/>
  <c r="AB814" i="51"/>
  <c r="AD814" i="51" s="1"/>
  <c r="W702" i="51"/>
  <c r="U701" i="51"/>
  <c r="S1017" i="51"/>
  <c r="T1017" i="51" s="1"/>
  <c r="X473" i="51"/>
  <c r="Z473" i="51" s="1"/>
  <c r="R791" i="51"/>
  <c r="S791" i="51" s="1"/>
  <c r="T791" i="51" s="1"/>
  <c r="V739" i="51"/>
  <c r="V737" i="51" s="1"/>
  <c r="V736" i="51" s="1"/>
  <c r="V668" i="51"/>
  <c r="V667" i="51" s="1"/>
  <c r="V643" i="51" s="1"/>
  <c r="V636" i="51" s="1"/>
  <c r="Y474" i="51"/>
  <c r="R651" i="51"/>
  <c r="R649" i="51" s="1"/>
  <c r="AA558" i="51"/>
  <c r="AC558" i="51" s="1"/>
  <c r="Y830" i="51"/>
  <c r="Z830" i="51" s="1"/>
  <c r="AA830" i="51" s="1"/>
  <c r="V833" i="51"/>
  <c r="W833" i="51" s="1"/>
  <c r="Z670" i="51"/>
  <c r="AA670" i="51" s="1"/>
  <c r="N615" i="51"/>
  <c r="N614" i="51" s="1"/>
  <c r="T765" i="51"/>
  <c r="T667" i="51"/>
  <c r="T643" i="51" s="1"/>
  <c r="T636" i="51" s="1"/>
  <c r="I520" i="51"/>
  <c r="W525" i="51"/>
  <c r="Y525" i="51" s="1"/>
  <c r="Q270" i="51"/>
  <c r="N1025" i="51"/>
  <c r="X750" i="51"/>
  <c r="X749" i="51" s="1"/>
  <c r="V365" i="51"/>
  <c r="X365" i="51" s="1"/>
  <c r="Y671" i="51"/>
  <c r="Z671" i="51" s="1"/>
  <c r="U766" i="51"/>
  <c r="V479" i="51"/>
  <c r="X479" i="51" s="1"/>
  <c r="T477" i="51"/>
  <c r="V477" i="51" s="1"/>
  <c r="J520" i="51"/>
  <c r="V369" i="51"/>
  <c r="X369" i="51" s="1"/>
  <c r="S151" i="51"/>
  <c r="S134" i="51" s="1"/>
  <c r="J151" i="51"/>
  <c r="J134" i="51" s="1"/>
  <c r="P357" i="51"/>
  <c r="P356" i="51" s="1"/>
  <c r="W359" i="51"/>
  <c r="Y359" i="51" s="1"/>
  <c r="Z430" i="51"/>
  <c r="R326" i="51"/>
  <c r="T430" i="51"/>
  <c r="U430" i="51" s="1"/>
  <c r="W362" i="51"/>
  <c r="Y362" i="51" s="1"/>
  <c r="T253" i="51"/>
  <c r="T251" i="51" s="1"/>
  <c r="W777" i="51"/>
  <c r="X777" i="51" s="1"/>
  <c r="Y777" i="51" s="1"/>
  <c r="L1025" i="51"/>
  <c r="R272" i="51"/>
  <c r="P271" i="51"/>
  <c r="O648" i="51"/>
  <c r="Q654" i="51"/>
  <c r="S655" i="51"/>
  <c r="X427" i="51"/>
  <c r="V426" i="51"/>
  <c r="V425" i="51" s="1"/>
  <c r="V424" i="51" s="1"/>
  <c r="T540" i="51"/>
  <c r="P700" i="51"/>
  <c r="N699" i="51"/>
  <c r="N545" i="51"/>
  <c r="P546" i="51"/>
  <c r="Q477" i="51"/>
  <c r="S477" i="51" s="1"/>
  <c r="R308" i="51"/>
  <c r="N149" i="51"/>
  <c r="N148" i="51" s="1"/>
  <c r="N147" i="51" s="1"/>
  <c r="N146" i="51" s="1"/>
  <c r="P150" i="51"/>
  <c r="Q696" i="51"/>
  <c r="Q695" i="51" s="1"/>
  <c r="W538" i="51"/>
  <c r="Y538" i="51" s="1"/>
  <c r="R13" i="51"/>
  <c r="R12" i="51" s="1"/>
  <c r="R11" i="51" s="1"/>
  <c r="V14" i="51"/>
  <c r="U594" i="51"/>
  <c r="V594" i="51" s="1"/>
  <c r="W594" i="51" s="1"/>
  <c r="W536" i="51"/>
  <c r="Y536" i="51" s="1"/>
  <c r="V286" i="51"/>
  <c r="N701" i="51"/>
  <c r="P702" i="51"/>
  <c r="R142" i="51"/>
  <c r="P141" i="51"/>
  <c r="S650" i="51"/>
  <c r="U650" i="51" s="1"/>
  <c r="U649" i="51" s="1"/>
  <c r="Q649" i="51"/>
  <c r="L698" i="51"/>
  <c r="W334" i="51"/>
  <c r="Y334" i="51" s="1"/>
  <c r="S697" i="51"/>
  <c r="S696" i="51" s="1"/>
  <c r="S695" i="51" s="1"/>
  <c r="U659" i="51"/>
  <c r="K1025" i="51"/>
  <c r="R363" i="51"/>
  <c r="R357" i="51" s="1"/>
  <c r="R356" i="51" s="1"/>
  <c r="AB694" i="51"/>
  <c r="I10" i="51"/>
  <c r="J10" i="51"/>
  <c r="R1018" i="51"/>
  <c r="S1018" i="51" s="1"/>
  <c r="T1018" i="51" s="1"/>
  <c r="U1018" i="51" s="1"/>
  <c r="Z694" i="51"/>
  <c r="R452" i="51"/>
  <c r="P451" i="51"/>
  <c r="X544" i="51"/>
  <c r="Z544" i="51" s="1"/>
  <c r="Q481" i="51"/>
  <c r="U253" i="51"/>
  <c r="U251" i="51" s="1"/>
  <c r="W700" i="51"/>
  <c r="U699" i="51"/>
  <c r="U698" i="51" s="1"/>
  <c r="O366" i="51"/>
  <c r="Q366" i="51" s="1"/>
  <c r="Y331" i="51"/>
  <c r="P366" i="51"/>
  <c r="R366" i="51" s="1"/>
  <c r="N337" i="51"/>
  <c r="N336" i="51" s="1"/>
  <c r="N335" i="51" s="1"/>
  <c r="P338" i="51"/>
  <c r="S482" i="51"/>
  <c r="Y333" i="51"/>
  <c r="W666" i="51"/>
  <c r="X666" i="51" s="1"/>
  <c r="Z657" i="51"/>
  <c r="Z538" i="51"/>
  <c r="Z712" i="51"/>
  <c r="Z285" i="51"/>
  <c r="W651" i="51"/>
  <c r="Y651" i="51" s="1"/>
  <c r="X547" i="51"/>
  <c r="O421" i="51"/>
  <c r="N421" i="51"/>
  <c r="Z823" i="51"/>
  <c r="H1025" i="51"/>
  <c r="Z559" i="51"/>
  <c r="V255" i="51"/>
  <c r="V254" i="51" s="1"/>
  <c r="Y282" i="51"/>
  <c r="Y657" i="51"/>
  <c r="U643" i="51"/>
  <c r="U636" i="51" s="1"/>
  <c r="T641" i="51"/>
  <c r="R293" i="51"/>
  <c r="R288" i="51" s="1"/>
  <c r="R263" i="51" s="1"/>
  <c r="R151" i="51" s="1"/>
  <c r="R134" i="51" s="1"/>
  <c r="T303" i="51"/>
  <c r="T293" i="51" s="1"/>
  <c r="T288" i="51" s="1"/>
  <c r="T263" i="51" s="1"/>
  <c r="V642" i="51"/>
  <c r="X642" i="51" s="1"/>
  <c r="Z128" i="51"/>
  <c r="Z127" i="51" s="1"/>
  <c r="AB129" i="51"/>
  <c r="AB476" i="51"/>
  <c r="AD476" i="51" s="1"/>
  <c r="AB367" i="51"/>
  <c r="AD367" i="51" s="1"/>
  <c r="AA283" i="51"/>
  <c r="AC283" i="51" s="1"/>
  <c r="W547" i="51"/>
  <c r="Z681" i="51"/>
  <c r="Z672" i="51" s="1"/>
  <c r="AB682" i="51"/>
  <c r="Z371" i="51"/>
  <c r="P558" i="51"/>
  <c r="R558" i="51" s="1"/>
  <c r="T558" i="51" s="1"/>
  <c r="Y284" i="51"/>
  <c r="Z838" i="51"/>
  <c r="AA838" i="51" s="1"/>
  <c r="M433" i="56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T658" i="51"/>
  <c r="T656" i="51" s="1"/>
  <c r="R715" i="51"/>
  <c r="R710" i="51" s="1"/>
  <c r="S371" i="51"/>
  <c r="U371" i="51" s="1"/>
  <c r="W371" i="51" s="1"/>
  <c r="R652" i="51"/>
  <c r="S715" i="51"/>
  <c r="S710" i="51" s="1"/>
  <c r="Q552" i="51"/>
  <c r="Q551" i="51" s="1"/>
  <c r="S554" i="51"/>
  <c r="Q149" i="51"/>
  <c r="Q148" i="51" s="1"/>
  <c r="Q147" i="51" s="1"/>
  <c r="Q146" i="51" s="1"/>
  <c r="S150" i="51"/>
  <c r="X536" i="51"/>
  <c r="Z536" i="51" s="1"/>
  <c r="Q711" i="51"/>
  <c r="W265" i="51"/>
  <c r="W264" i="51" s="1"/>
  <c r="Y266" i="51"/>
  <c r="U716" i="51"/>
  <c r="Q715" i="51"/>
  <c r="Q710" i="51" s="1"/>
  <c r="S660" i="51"/>
  <c r="U661" i="51"/>
  <c r="T373" i="51"/>
  <c r="V373" i="51" s="1"/>
  <c r="P697" i="51"/>
  <c r="U744" i="51"/>
  <c r="U741" i="51" s="1"/>
  <c r="U693" i="51" s="1"/>
  <c r="T654" i="51"/>
  <c r="O601" i="51"/>
  <c r="O521" i="51" s="1"/>
  <c r="O520" i="51" s="1"/>
  <c r="W540" i="51"/>
  <c r="T716" i="51"/>
  <c r="V716" i="51" s="1"/>
  <c r="N639" i="51"/>
  <c r="N638" i="51" s="1"/>
  <c r="N637" i="51" s="1"/>
  <c r="R640" i="51"/>
  <c r="T640" i="51" s="1"/>
  <c r="W669" i="51"/>
  <c r="Q451" i="51"/>
  <c r="S452" i="51"/>
  <c r="P145" i="51"/>
  <c r="N144" i="51"/>
  <c r="N143" i="51" s="1"/>
  <c r="W358" i="51"/>
  <c r="Y358" i="51" s="1"/>
  <c r="V542" i="51"/>
  <c r="P646" i="51"/>
  <c r="N644" i="51"/>
  <c r="S713" i="51"/>
  <c r="S711" i="51" s="1"/>
  <c r="V745" i="51"/>
  <c r="T744" i="51"/>
  <c r="T741" i="51" s="1"/>
  <c r="T693" i="51" s="1"/>
  <c r="S455" i="51"/>
  <c r="Q454" i="51"/>
  <c r="Q453" i="51" s="1"/>
  <c r="R555" i="51"/>
  <c r="P552" i="51"/>
  <c r="P551" i="51" s="1"/>
  <c r="Z333" i="51"/>
  <c r="O711" i="51"/>
  <c r="X449" i="51"/>
  <c r="Q640" i="51"/>
  <c r="S640" i="51" s="1"/>
  <c r="O639" i="51"/>
  <c r="O638" i="51" s="1"/>
  <c r="O637" i="51" s="1"/>
  <c r="U512" i="51"/>
  <c r="W512" i="51" s="1"/>
  <c r="X820" i="51"/>
  <c r="W378" i="51"/>
  <c r="U377" i="51"/>
  <c r="U376" i="51" s="1"/>
  <c r="U375" i="51" s="1"/>
  <c r="S271" i="51"/>
  <c r="U272" i="51"/>
  <c r="R765" i="51"/>
  <c r="P706" i="51"/>
  <c r="P703" i="51" s="1"/>
  <c r="R707" i="51"/>
  <c r="R360" i="51"/>
  <c r="T360" i="51" s="1"/>
  <c r="R654" i="51"/>
  <c r="V655" i="51"/>
  <c r="X655" i="51" s="1"/>
  <c r="W837" i="51"/>
  <c r="Y837" i="51" s="1"/>
  <c r="V374" i="51"/>
  <c r="X287" i="51"/>
  <c r="S508" i="51"/>
  <c r="Q507" i="51"/>
  <c r="L135" i="51"/>
  <c r="Z557" i="51"/>
  <c r="T450" i="51"/>
  <c r="T445" i="51" s="1"/>
  <c r="T420" i="51" s="1"/>
  <c r="T326" i="51" s="1"/>
  <c r="P639" i="51"/>
  <c r="P638" i="51" s="1"/>
  <c r="P637" i="51" s="1"/>
  <c r="R658" i="51"/>
  <c r="R656" i="51" s="1"/>
  <c r="V659" i="51"/>
  <c r="U798" i="51"/>
  <c r="U797" i="51" s="1"/>
  <c r="Y541" i="51"/>
  <c r="S145" i="51"/>
  <c r="Q144" i="51"/>
  <c r="Q143" i="51" s="1"/>
  <c r="Q135" i="51" s="1"/>
  <c r="P652" i="51"/>
  <c r="T653" i="51"/>
  <c r="T652" i="51" s="1"/>
  <c r="O130" i="51"/>
  <c r="Q130" i="51" s="1"/>
  <c r="R130" i="51" s="1"/>
  <c r="R126" i="51" s="1"/>
  <c r="Q131" i="51"/>
  <c r="R131" i="51" s="1"/>
  <c r="W557" i="51"/>
  <c r="V462" i="51"/>
  <c r="U461" i="51"/>
  <c r="U450" i="51" s="1"/>
  <c r="U445" i="51" s="1"/>
  <c r="U420" i="51" s="1"/>
  <c r="U326" i="51" s="1"/>
  <c r="V364" i="51"/>
  <c r="Y751" i="51"/>
  <c r="N649" i="51"/>
  <c r="N648" i="51" s="1"/>
  <c r="X543" i="51"/>
  <c r="O1020" i="51"/>
  <c r="N1020" i="51"/>
  <c r="P370" i="51"/>
  <c r="X182" i="51"/>
  <c r="V181" i="51"/>
  <c r="V172" i="51" s="1"/>
  <c r="V171" i="51" s="1"/>
  <c r="W537" i="51"/>
  <c r="T455" i="51"/>
  <c r="R454" i="51"/>
  <c r="R453" i="51" s="1"/>
  <c r="U332" i="51"/>
  <c r="U330" i="51" s="1"/>
  <c r="U329" i="51" s="1"/>
  <c r="S330" i="51"/>
  <c r="S329" i="51" s="1"/>
  <c r="U473" i="51"/>
  <c r="W473" i="51" s="1"/>
  <c r="X504" i="51"/>
  <c r="Z743" i="51"/>
  <c r="X742" i="51"/>
  <c r="U707" i="51"/>
  <c r="S706" i="51"/>
  <c r="R269" i="51"/>
  <c r="T269" i="51" s="1"/>
  <c r="P268" i="51"/>
  <c r="P267" i="51" s="1"/>
  <c r="U367" i="51"/>
  <c r="T486" i="51"/>
  <c r="V487" i="51"/>
  <c r="X474" i="51"/>
  <c r="O360" i="51"/>
  <c r="P527" i="51"/>
  <c r="N526" i="51"/>
  <c r="P601" i="51"/>
  <c r="P521" i="51" s="1"/>
  <c r="P520" i="51" s="1"/>
  <c r="P1025" i="51" s="1"/>
  <c r="P615" i="51"/>
  <c r="P614" i="51" s="1"/>
  <c r="P535" i="51"/>
  <c r="P534" i="51" s="1"/>
  <c r="S281" i="51"/>
  <c r="S280" i="51" s="1"/>
  <c r="S357" i="51"/>
  <c r="S356" i="51" s="1"/>
  <c r="V562" i="51"/>
  <c r="Q644" i="51"/>
  <c r="S645" i="51"/>
  <c r="X457" i="51"/>
  <c r="V456" i="51"/>
  <c r="Z614" i="51"/>
  <c r="X613" i="51"/>
  <c r="O103" i="51"/>
  <c r="Z508" i="51"/>
  <c r="AB508" i="51" s="1"/>
  <c r="AD508" i="51" s="1"/>
  <c r="S641" i="51"/>
  <c r="U642" i="51"/>
  <c r="W642" i="51" s="1"/>
  <c r="Q641" i="51"/>
  <c r="P140" i="51"/>
  <c r="N138" i="51"/>
  <c r="N137" i="51" s="1"/>
  <c r="N136" i="51" s="1"/>
  <c r="V512" i="51"/>
  <c r="X512" i="51" s="1"/>
  <c r="R507" i="51"/>
  <c r="U705" i="51"/>
  <c r="S704" i="51"/>
  <c r="P281" i="51"/>
  <c r="P280" i="51" s="1"/>
  <c r="O480" i="51"/>
  <c r="U274" i="51"/>
  <c r="S273" i="51"/>
  <c r="R472" i="51"/>
  <c r="T472" i="51" s="1"/>
  <c r="N471" i="51"/>
  <c r="N470" i="51" s="1"/>
  <c r="P563" i="51"/>
  <c r="N561" i="51"/>
  <c r="N560" i="51" s="1"/>
  <c r="W244" i="51"/>
  <c r="W215" i="51" s="1"/>
  <c r="U215" i="51"/>
  <c r="W593" i="51"/>
  <c r="N372" i="51"/>
  <c r="P372" i="51" s="1"/>
  <c r="N481" i="51"/>
  <c r="R482" i="51"/>
  <c r="R282" i="51"/>
  <c r="U374" i="51"/>
  <c r="R332" i="51"/>
  <c r="R330" i="51" s="1"/>
  <c r="R329" i="51" s="1"/>
  <c r="X14" i="51"/>
  <c r="T13" i="51"/>
  <c r="T12" i="51" s="1"/>
  <c r="T11" i="51" s="1"/>
  <c r="U652" i="51"/>
  <c r="P711" i="51"/>
  <c r="P275" i="51"/>
  <c r="N273" i="51"/>
  <c r="N270" i="51" s="1"/>
  <c r="W543" i="51"/>
  <c r="Y543" i="51" s="1"/>
  <c r="S268" i="51"/>
  <c r="S267" i="51" s="1"/>
  <c r="U285" i="51"/>
  <c r="Q281" i="51"/>
  <c r="Q280" i="51" s="1"/>
  <c r="S428" i="51"/>
  <c r="T428" i="51" s="1"/>
  <c r="T334" i="51"/>
  <c r="Q372" i="51"/>
  <c r="V284" i="51"/>
  <c r="X284" i="51" s="1"/>
  <c r="V331" i="51"/>
  <c r="X331" i="51" s="1"/>
  <c r="S478" i="51"/>
  <c r="W479" i="51"/>
  <c r="Y479" i="51" s="1"/>
  <c r="S471" i="51"/>
  <c r="S470" i="51" s="1"/>
  <c r="P266" i="51"/>
  <c r="N265" i="51"/>
  <c r="N264" i="51" s="1"/>
  <c r="P471" i="51"/>
  <c r="P470" i="51" s="1"/>
  <c r="V283" i="51"/>
  <c r="X283" i="51" s="1"/>
  <c r="Y373" i="51"/>
  <c r="N711" i="51"/>
  <c r="R713" i="51"/>
  <c r="T713" i="51" s="1"/>
  <c r="X362" i="51"/>
  <c r="P549" i="51"/>
  <c r="T715" i="51"/>
  <c r="T710" i="51" s="1"/>
  <c r="Q535" i="51"/>
  <c r="Q534" i="51" s="1"/>
  <c r="U539" i="51"/>
  <c r="W539" i="51" s="1"/>
  <c r="P481" i="51"/>
  <c r="P330" i="51"/>
  <c r="P329" i="51" s="1"/>
  <c r="T651" i="51"/>
  <c r="N480" i="51"/>
  <c r="V260" i="51"/>
  <c r="S341" i="51"/>
  <c r="Q337" i="51"/>
  <c r="Q336" i="51" s="1"/>
  <c r="Q335" i="51" s="1"/>
  <c r="W475" i="51"/>
  <c r="U489" i="51"/>
  <c r="S486" i="51"/>
  <c r="S483" i="51" s="1"/>
  <c r="P484" i="51"/>
  <c r="P483" i="51" s="1"/>
  <c r="R485" i="51"/>
  <c r="V541" i="51"/>
  <c r="P478" i="51"/>
  <c r="V215" i="51"/>
  <c r="Z15" i="51"/>
  <c r="W484" i="51"/>
  <c r="Y485" i="51"/>
  <c r="V341" i="51"/>
  <c r="S141" i="51"/>
  <c r="S138" i="51" s="1"/>
  <c r="S137" i="51" s="1"/>
  <c r="S136" i="51" s="1"/>
  <c r="U142" i="51"/>
  <c r="S429" i="51"/>
  <c r="Y834" i="51"/>
  <c r="T507" i="51"/>
  <c r="P368" i="51"/>
  <c r="R368" i="51" s="1"/>
  <c r="U269" i="51"/>
  <c r="W269" i="51" s="1"/>
  <c r="Q361" i="51"/>
  <c r="S361" i="51" s="1"/>
  <c r="U567" i="51"/>
  <c r="S561" i="51"/>
  <c r="S560" i="51" s="1"/>
  <c r="U712" i="51"/>
  <c r="Y256" i="51"/>
  <c r="X305" i="51"/>
  <c r="T380" i="51"/>
  <c r="R377" i="51"/>
  <c r="R376" i="51" s="1"/>
  <c r="R375" i="51" s="1"/>
  <c r="V475" i="51"/>
  <c r="V645" i="51"/>
  <c r="N535" i="51"/>
  <c r="N534" i="51" s="1"/>
  <c r="R537" i="51"/>
  <c r="T537" i="51" s="1"/>
  <c r="S364" i="51"/>
  <c r="T358" i="51"/>
  <c r="P361" i="51"/>
  <c r="V650" i="51"/>
  <c r="Z539" i="51"/>
  <c r="Y338" i="51"/>
  <c r="AA338" i="51" s="1"/>
  <c r="AC338" i="51" s="1"/>
  <c r="T432" i="51"/>
  <c r="U432" i="51" s="1"/>
  <c r="W653" i="51"/>
  <c r="S535" i="51"/>
  <c r="S534" i="51" s="1"/>
  <c r="Q368" i="51"/>
  <c r="S368" i="51" s="1"/>
  <c r="S369" i="51"/>
  <c r="U369" i="51" s="1"/>
  <c r="T359" i="51"/>
  <c r="Z610" i="51"/>
  <c r="X605" i="51"/>
  <c r="W261" i="51"/>
  <c r="X261" i="51" s="1"/>
  <c r="U370" i="51"/>
  <c r="X139" i="51"/>
  <c r="U140" i="51"/>
  <c r="W139" i="51"/>
  <c r="R104" i="51"/>
  <c r="P103" i="51"/>
  <c r="X787" i="51"/>
  <c r="Y787" i="51" s="1"/>
  <c r="Y786" i="51"/>
  <c r="R792" i="51"/>
  <c r="X788" i="51"/>
  <c r="Y788" i="51" s="1"/>
  <c r="T793" i="51"/>
  <c r="U793" i="51" s="1"/>
  <c r="X778" i="51"/>
  <c r="Y778" i="51" s="1"/>
  <c r="W785" i="51"/>
  <c r="X784" i="51"/>
  <c r="Y784" i="51" s="1"/>
  <c r="V789" i="51"/>
  <c r="V790" i="51"/>
  <c r="W790" i="51" s="1"/>
  <c r="Z783" i="51"/>
  <c r="U791" i="51"/>
  <c r="Y794" i="51"/>
  <c r="F12" i="52"/>
  <c r="O1025" i="51" l="1"/>
  <c r="AD694" i="51"/>
  <c r="AB661" i="51"/>
  <c r="AD661" i="51" s="1"/>
  <c r="AD660" i="51" s="1"/>
  <c r="Z479" i="51"/>
  <c r="AB479" i="51" s="1"/>
  <c r="AD479" i="51" s="1"/>
  <c r="Y527" i="51"/>
  <c r="W526" i="51"/>
  <c r="T704" i="51"/>
  <c r="V705" i="51"/>
  <c r="V1019" i="51"/>
  <c r="W1019" i="51" s="1"/>
  <c r="AD47" i="51"/>
  <c r="D49" i="15" s="1"/>
  <c r="R524" i="51"/>
  <c r="R523" i="51" s="1"/>
  <c r="T525" i="51"/>
  <c r="V525" i="51" s="1"/>
  <c r="Y365" i="51"/>
  <c r="AA365" i="51" s="1"/>
  <c r="AC365" i="51" s="1"/>
  <c r="AB371" i="51"/>
  <c r="AD371" i="51" s="1"/>
  <c r="AB712" i="51"/>
  <c r="AD712" i="51" s="1"/>
  <c r="P648" i="51"/>
  <c r="AB838" i="51"/>
  <c r="AC838" i="51" s="1"/>
  <c r="AD838" i="51" s="1"/>
  <c r="AB681" i="51"/>
  <c r="AB672" i="51" s="1"/>
  <c r="AD682" i="51"/>
  <c r="AD681" i="51" s="1"/>
  <c r="AD672" i="51" s="1"/>
  <c r="AB128" i="51"/>
  <c r="AB127" i="51" s="1"/>
  <c r="AB126" i="51" s="1"/>
  <c r="AD129" i="51"/>
  <c r="AD128" i="51" s="1"/>
  <c r="AD127" i="51" s="1"/>
  <c r="AA657" i="51"/>
  <c r="AC657" i="51" s="1"/>
  <c r="Z547" i="51"/>
  <c r="AB547" i="51" s="1"/>
  <c r="AD547" i="51" s="1"/>
  <c r="AB538" i="51"/>
  <c r="AD538" i="51" s="1"/>
  <c r="AA333" i="51"/>
  <c r="AC333" i="51" s="1"/>
  <c r="AB544" i="51"/>
  <c r="AD544" i="51" s="1"/>
  <c r="AA362" i="51"/>
  <c r="AC362" i="51" s="1"/>
  <c r="AA359" i="51"/>
  <c r="AC359" i="51" s="1"/>
  <c r="Y524" i="51"/>
  <c r="Y523" i="51" s="1"/>
  <c r="AA542" i="51"/>
  <c r="AC542" i="51" s="1"/>
  <c r="AD823" i="51"/>
  <c r="D54" i="15"/>
  <c r="D51" i="15" s="1"/>
  <c r="AB539" i="51"/>
  <c r="AD539" i="51" s="1"/>
  <c r="AB830" i="51"/>
  <c r="AC830" i="51" s="1"/>
  <c r="AD830" i="51" s="1"/>
  <c r="AB333" i="51"/>
  <c r="AD333" i="51" s="1"/>
  <c r="AA284" i="51"/>
  <c r="AC284" i="51" s="1"/>
  <c r="AA282" i="51"/>
  <c r="AC282" i="51" s="1"/>
  <c r="AB657" i="51"/>
  <c r="AD657" i="51" s="1"/>
  <c r="AA331" i="51"/>
  <c r="AC331" i="51" s="1"/>
  <c r="AA334" i="51"/>
  <c r="AC334" i="51" s="1"/>
  <c r="W668" i="51"/>
  <c r="X668" i="51" s="1"/>
  <c r="X667" i="51" s="1"/>
  <c r="AB670" i="51"/>
  <c r="AC670" i="51" s="1"/>
  <c r="AA541" i="51"/>
  <c r="AC541" i="51" s="1"/>
  <c r="AB660" i="51"/>
  <c r="AB559" i="51"/>
  <c r="AD559" i="51" s="1"/>
  <c r="AA373" i="51"/>
  <c r="AC373" i="51" s="1"/>
  <c r="AB557" i="51"/>
  <c r="AD557" i="51" s="1"/>
  <c r="Y547" i="51"/>
  <c r="AA547" i="51" s="1"/>
  <c r="AC547" i="51" s="1"/>
  <c r="AB285" i="51"/>
  <c r="AD285" i="51" s="1"/>
  <c r="AA538" i="51"/>
  <c r="AC538" i="51" s="1"/>
  <c r="AA474" i="51"/>
  <c r="AC474" i="51" s="1"/>
  <c r="AA472" i="51"/>
  <c r="AC472" i="51" s="1"/>
  <c r="AD15" i="51"/>
  <c r="AB823" i="51"/>
  <c r="AB783" i="51"/>
  <c r="AD783" i="51" s="1"/>
  <c r="AD779" i="51" s="1"/>
  <c r="AD774" i="51" s="1"/>
  <c r="AD773" i="51" s="1"/>
  <c r="Z779" i="51"/>
  <c r="U1017" i="51"/>
  <c r="V1017" i="51" s="1"/>
  <c r="AB473" i="51"/>
  <c r="AD473" i="51" s="1"/>
  <c r="Z750" i="51"/>
  <c r="AB750" i="51" s="1"/>
  <c r="W701" i="51"/>
  <c r="Y702" i="51"/>
  <c r="R648" i="51"/>
  <c r="W739" i="51"/>
  <c r="W737" i="51" s="1"/>
  <c r="W736" i="51" s="1"/>
  <c r="X833" i="51"/>
  <c r="Y833" i="51" s="1"/>
  <c r="AA671" i="51"/>
  <c r="Z365" i="51"/>
  <c r="W667" i="51"/>
  <c r="W643" i="51" s="1"/>
  <c r="W636" i="51" s="1"/>
  <c r="I1025" i="51"/>
  <c r="AA525" i="51"/>
  <c r="AA524" i="51" s="1"/>
  <c r="AA523" i="51" s="1"/>
  <c r="S270" i="51"/>
  <c r="W524" i="51"/>
  <c r="W523" i="51" s="1"/>
  <c r="Q648" i="51"/>
  <c r="Z369" i="51"/>
  <c r="V766" i="51"/>
  <c r="W766" i="51"/>
  <c r="U713" i="51"/>
  <c r="W713" i="51" s="1"/>
  <c r="W255" i="51"/>
  <c r="X255" i="51" s="1"/>
  <c r="X254" i="51" s="1"/>
  <c r="P556" i="51"/>
  <c r="AB430" i="51"/>
  <c r="Z429" i="51"/>
  <c r="Z428" i="51" s="1"/>
  <c r="T363" i="51"/>
  <c r="T357" i="51" s="1"/>
  <c r="T356" i="51" s="1"/>
  <c r="T151" i="51"/>
  <c r="T134" i="51" s="1"/>
  <c r="J1025" i="51"/>
  <c r="J1059" i="51" s="1"/>
  <c r="U151" i="51"/>
  <c r="U134" i="51" s="1"/>
  <c r="V253" i="51"/>
  <c r="V251" i="51" s="1"/>
  <c r="T272" i="51"/>
  <c r="R271" i="51"/>
  <c r="X426" i="51"/>
  <c r="X425" i="51" s="1"/>
  <c r="X424" i="51" s="1"/>
  <c r="Z427" i="51"/>
  <c r="V540" i="51"/>
  <c r="U655" i="51"/>
  <c r="W655" i="51" s="1"/>
  <c r="W654" i="51" s="1"/>
  <c r="S654" i="51"/>
  <c r="W650" i="51"/>
  <c r="S649" i="51"/>
  <c r="Z14" i="51"/>
  <c r="V13" i="51"/>
  <c r="V12" i="51" s="1"/>
  <c r="V11" i="51" s="1"/>
  <c r="S308" i="51"/>
  <c r="R546" i="51"/>
  <c r="P545" i="51"/>
  <c r="X286" i="51"/>
  <c r="Z286" i="51" s="1"/>
  <c r="R141" i="51"/>
  <c r="T142" i="51"/>
  <c r="P149" i="51"/>
  <c r="P148" i="51" s="1"/>
  <c r="P147" i="51" s="1"/>
  <c r="P146" i="51" s="1"/>
  <c r="R150" i="51"/>
  <c r="N698" i="51"/>
  <c r="W659" i="51"/>
  <c r="Y659" i="51" s="1"/>
  <c r="U658" i="51"/>
  <c r="U656" i="51" s="1"/>
  <c r="P701" i="51"/>
  <c r="R702" i="51"/>
  <c r="AA536" i="51"/>
  <c r="AC536" i="51" s="1"/>
  <c r="U697" i="51"/>
  <c r="U477" i="51"/>
  <c r="W477" i="51" s="1"/>
  <c r="P699" i="51"/>
  <c r="R700" i="51"/>
  <c r="T366" i="51"/>
  <c r="V366" i="51" s="1"/>
  <c r="S366" i="51"/>
  <c r="U366" i="51" s="1"/>
  <c r="R338" i="51"/>
  <c r="P337" i="51"/>
  <c r="P336" i="51" s="1"/>
  <c r="P335" i="51" s="1"/>
  <c r="S481" i="51"/>
  <c r="V798" i="51"/>
  <c r="W798" i="51" s="1"/>
  <c r="W699" i="51"/>
  <c r="W698" i="51" s="1"/>
  <c r="Y700" i="51"/>
  <c r="U482" i="51"/>
  <c r="R451" i="51"/>
  <c r="T452" i="51"/>
  <c r="X641" i="51"/>
  <c r="X716" i="51"/>
  <c r="Z716" i="51" s="1"/>
  <c r="V715" i="51"/>
  <c r="V710" i="51" s="1"/>
  <c r="Z777" i="51"/>
  <c r="AA777" i="51" s="1"/>
  <c r="Z786" i="51"/>
  <c r="AA786" i="51" s="1"/>
  <c r="W652" i="51"/>
  <c r="Y265" i="51"/>
  <c r="Y264" i="51" s="1"/>
  <c r="AA266" i="51"/>
  <c r="Z126" i="51"/>
  <c r="Y484" i="51"/>
  <c r="AA485" i="51"/>
  <c r="Y475" i="51"/>
  <c r="AA479" i="51"/>
  <c r="AC479" i="51" s="1"/>
  <c r="X13" i="51"/>
  <c r="X12" i="51" s="1"/>
  <c r="X11" i="51" s="1"/>
  <c r="AB14" i="51"/>
  <c r="AB13" i="51" s="1"/>
  <c r="AB12" i="51" s="1"/>
  <c r="AB11" i="51" s="1"/>
  <c r="X507" i="51"/>
  <c r="Y537" i="51"/>
  <c r="Z837" i="51"/>
  <c r="AA837" i="51" s="1"/>
  <c r="AB536" i="51"/>
  <c r="AD536" i="51" s="1"/>
  <c r="AA651" i="51"/>
  <c r="AC651" i="51" s="1"/>
  <c r="Z794" i="51"/>
  <c r="AA794" i="51" s="1"/>
  <c r="Z787" i="51"/>
  <c r="AA787" i="51" s="1"/>
  <c r="W140" i="51"/>
  <c r="Z605" i="51"/>
  <c r="AB610" i="51"/>
  <c r="W535" i="51"/>
  <c r="W534" i="51" s="1"/>
  <c r="Z834" i="51"/>
  <c r="AA834" i="51" s="1"/>
  <c r="Z362" i="51"/>
  <c r="Y371" i="51"/>
  <c r="AA543" i="51"/>
  <c r="AC543" i="51" s="1"/>
  <c r="W641" i="51"/>
  <c r="Z613" i="51"/>
  <c r="AB614" i="51"/>
  <c r="Z474" i="51"/>
  <c r="Z742" i="51"/>
  <c r="AB743" i="51"/>
  <c r="Z543" i="51"/>
  <c r="Z751" i="51"/>
  <c r="AA751" i="51" s="1"/>
  <c r="X654" i="51"/>
  <c r="AA358" i="51"/>
  <c r="AC358" i="51" s="1"/>
  <c r="Y540" i="51"/>
  <c r="P421" i="51"/>
  <c r="Q421" i="51"/>
  <c r="W268" i="51"/>
  <c r="W267" i="51" s="1"/>
  <c r="Y473" i="51"/>
  <c r="Z287" i="51"/>
  <c r="V641" i="51"/>
  <c r="Z642" i="51"/>
  <c r="O433" i="56"/>
  <c r="O926" i="56" s="1"/>
  <c r="D72" i="50"/>
  <c r="D74" i="50" s="1"/>
  <c r="N926" i="56"/>
  <c r="V461" i="51"/>
  <c r="V450" i="51" s="1"/>
  <c r="V445" i="51" s="1"/>
  <c r="V420" i="51" s="1"/>
  <c r="V326" i="51" s="1"/>
  <c r="V658" i="51"/>
  <c r="V656" i="51" s="1"/>
  <c r="T555" i="51"/>
  <c r="R552" i="51"/>
  <c r="R551" i="51" s="1"/>
  <c r="R646" i="51"/>
  <c r="P644" i="51"/>
  <c r="R601" i="51"/>
  <c r="R521" i="51" s="1"/>
  <c r="R520" i="51" s="1"/>
  <c r="V486" i="51"/>
  <c r="X487" i="51"/>
  <c r="Z504" i="51"/>
  <c r="X496" i="51"/>
  <c r="X469" i="51" s="1"/>
  <c r="X468" i="51" s="1"/>
  <c r="X467" i="51" s="1"/>
  <c r="V455" i="51"/>
  <c r="T454" i="51"/>
  <c r="T453" i="51" s="1"/>
  <c r="Q1020" i="51"/>
  <c r="P1020" i="51"/>
  <c r="T707" i="51"/>
  <c r="R706" i="51"/>
  <c r="R703" i="51" s="1"/>
  <c r="U271" i="51"/>
  <c r="W272" i="51"/>
  <c r="X819" i="51"/>
  <c r="Y820" i="51"/>
  <c r="V744" i="51"/>
  <c r="V741" i="51" s="1"/>
  <c r="V693" i="51" s="1"/>
  <c r="S451" i="51"/>
  <c r="U452" i="51"/>
  <c r="W471" i="51"/>
  <c r="W470" i="51" s="1"/>
  <c r="N135" i="51"/>
  <c r="R268" i="51"/>
  <c r="R267" i="51" s="1"/>
  <c r="V269" i="51"/>
  <c r="W332" i="51"/>
  <c r="X181" i="51"/>
  <c r="X172" i="51" s="1"/>
  <c r="X171" i="51" s="1"/>
  <c r="Z182" i="51"/>
  <c r="X1019" i="51"/>
  <c r="Y1019" i="51" s="1"/>
  <c r="U145" i="51"/>
  <c r="S144" i="51"/>
  <c r="S143" i="51" s="1"/>
  <c r="S135" i="51" s="1"/>
  <c r="U796" i="51"/>
  <c r="V797" i="51"/>
  <c r="R370" i="51"/>
  <c r="T370" i="51" s="1"/>
  <c r="Y666" i="51"/>
  <c r="U508" i="51"/>
  <c r="S507" i="51"/>
  <c r="V360" i="51"/>
  <c r="Q639" i="51"/>
  <c r="Q638" i="51" s="1"/>
  <c r="Q637" i="51" s="1"/>
  <c r="U640" i="51"/>
  <c r="W640" i="51" s="1"/>
  <c r="X446" i="51"/>
  <c r="Z449" i="51"/>
  <c r="P144" i="51"/>
  <c r="P143" i="51" s="1"/>
  <c r="R145" i="51"/>
  <c r="X669" i="51"/>
  <c r="Y669" i="51" s="1"/>
  <c r="W745" i="51"/>
  <c r="X745" i="51" s="1"/>
  <c r="X373" i="51"/>
  <c r="Z373" i="51" s="1"/>
  <c r="U715" i="51"/>
  <c r="U710" i="51" s="1"/>
  <c r="W716" i="51"/>
  <c r="Y716" i="51" s="1"/>
  <c r="T639" i="51"/>
  <c r="T638" i="51" s="1"/>
  <c r="T637" i="51" s="1"/>
  <c r="T556" i="51"/>
  <c r="W661" i="51"/>
  <c r="U660" i="51"/>
  <c r="S703" i="51"/>
  <c r="W707" i="51"/>
  <c r="U706" i="51"/>
  <c r="U471" i="51"/>
  <c r="U470" i="51" s="1"/>
  <c r="W462" i="51"/>
  <c r="W461" i="51" s="1"/>
  <c r="W450" i="51" s="1"/>
  <c r="W445" i="51" s="1"/>
  <c r="W420" i="51" s="1"/>
  <c r="W326" i="51" s="1"/>
  <c r="Q360" i="51"/>
  <c r="S360" i="51" s="1"/>
  <c r="V558" i="51"/>
  <c r="X558" i="51" s="1"/>
  <c r="R556" i="51"/>
  <c r="V654" i="51"/>
  <c r="Z655" i="51"/>
  <c r="W377" i="51"/>
  <c r="W376" i="51" s="1"/>
  <c r="W375" i="51" s="1"/>
  <c r="Y378" i="51"/>
  <c r="R697" i="51"/>
  <c r="T697" i="51" s="1"/>
  <c r="P696" i="51"/>
  <c r="P695" i="51" s="1"/>
  <c r="S149" i="51"/>
  <c r="S148" i="51" s="1"/>
  <c r="S147" i="51" s="1"/>
  <c r="S146" i="51" s="1"/>
  <c r="U150" i="51"/>
  <c r="X659" i="51"/>
  <c r="W367" i="51"/>
  <c r="P526" i="51"/>
  <c r="R527" i="51"/>
  <c r="T268" i="51"/>
  <c r="T267" i="51" s="1"/>
  <c r="X364" i="51"/>
  <c r="Y557" i="51"/>
  <c r="W556" i="51"/>
  <c r="Y512" i="51"/>
  <c r="S639" i="51"/>
  <c r="S638" i="51" s="1"/>
  <c r="S637" i="51" s="1"/>
  <c r="U455" i="51"/>
  <c r="S454" i="51"/>
  <c r="S453" i="51" s="1"/>
  <c r="R639" i="51"/>
  <c r="R638" i="51" s="1"/>
  <c r="R637" i="51" s="1"/>
  <c r="V640" i="51"/>
  <c r="X640" i="51" s="1"/>
  <c r="Q601" i="51"/>
  <c r="Q521" i="51" s="1"/>
  <c r="Q520" i="51" s="1"/>
  <c r="Q1025" i="51" s="1"/>
  <c r="U554" i="51"/>
  <c r="S552" i="51"/>
  <c r="S551" i="51" s="1"/>
  <c r="X542" i="51"/>
  <c r="Z542" i="51" s="1"/>
  <c r="V653" i="51"/>
  <c r="X374" i="51"/>
  <c r="T485" i="51"/>
  <c r="R484" i="51"/>
  <c r="R483" i="51" s="1"/>
  <c r="U357" i="51"/>
  <c r="U356" i="51" s="1"/>
  <c r="X650" i="51"/>
  <c r="Y261" i="51"/>
  <c r="W260" i="51"/>
  <c r="X645" i="51"/>
  <c r="S372" i="51"/>
  <c r="X244" i="51"/>
  <c r="T649" i="51"/>
  <c r="T648" i="51" s="1"/>
  <c r="R535" i="51"/>
  <c r="R534" i="51" s="1"/>
  <c r="V537" i="51"/>
  <c r="X537" i="51" s="1"/>
  <c r="W567" i="51"/>
  <c r="U561" i="51"/>
  <c r="U560" i="51" s="1"/>
  <c r="T368" i="51"/>
  <c r="V368" i="51" s="1"/>
  <c r="U141" i="51"/>
  <c r="U138" i="51" s="1"/>
  <c r="U137" i="51" s="1"/>
  <c r="U136" i="51" s="1"/>
  <c r="W142" i="51"/>
  <c r="W489" i="51"/>
  <c r="U486" i="51"/>
  <c r="U483" i="51" s="1"/>
  <c r="U341" i="51"/>
  <c r="S337" i="51"/>
  <c r="S336" i="51" s="1"/>
  <c r="S335" i="51" s="1"/>
  <c r="V359" i="51"/>
  <c r="X359" i="51" s="1"/>
  <c r="U535" i="51"/>
  <c r="U534" i="51" s="1"/>
  <c r="Y539" i="51"/>
  <c r="R711" i="51"/>
  <c r="V713" i="51"/>
  <c r="X713" i="51" s="1"/>
  <c r="U281" i="51"/>
  <c r="U280" i="51" s="1"/>
  <c r="R275" i="51"/>
  <c r="P273" i="51"/>
  <c r="P270" i="51" s="1"/>
  <c r="Z256" i="51"/>
  <c r="AA256" i="51" s="1"/>
  <c r="R563" i="51"/>
  <c r="P561" i="51"/>
  <c r="P560" i="51" s="1"/>
  <c r="W274" i="51"/>
  <c r="U273" i="51"/>
  <c r="P138" i="51"/>
  <c r="P137" i="51" s="1"/>
  <c r="P136" i="51" s="1"/>
  <c r="R140" i="51"/>
  <c r="U641" i="51"/>
  <c r="Y642" i="51"/>
  <c r="X456" i="51"/>
  <c r="Z457" i="51"/>
  <c r="X477" i="51"/>
  <c r="U361" i="51"/>
  <c r="W361" i="51" s="1"/>
  <c r="X260" i="51"/>
  <c r="Z283" i="51"/>
  <c r="R481" i="51"/>
  <c r="T535" i="51"/>
  <c r="T534" i="51" s="1"/>
  <c r="W369" i="51"/>
  <c r="T377" i="51"/>
  <c r="T376" i="51" s="1"/>
  <c r="T375" i="51" s="1"/>
  <c r="V380" i="51"/>
  <c r="U268" i="51"/>
  <c r="U267" i="51" s="1"/>
  <c r="Y269" i="51"/>
  <c r="P480" i="51"/>
  <c r="T482" i="51"/>
  <c r="V482" i="51" s="1"/>
  <c r="P265" i="51"/>
  <c r="P264" i="51" s="1"/>
  <c r="R266" i="51"/>
  <c r="Z331" i="51"/>
  <c r="V651" i="51"/>
  <c r="X651" i="51" s="1"/>
  <c r="Y653" i="51"/>
  <c r="R281" i="51"/>
  <c r="R280" i="51" s="1"/>
  <c r="R471" i="51"/>
  <c r="R470" i="51" s="1"/>
  <c r="V472" i="51"/>
  <c r="Q480" i="51"/>
  <c r="T282" i="51"/>
  <c r="V282" i="51" s="1"/>
  <c r="U704" i="51"/>
  <c r="W705" i="51"/>
  <c r="V358" i="51"/>
  <c r="W712" i="51"/>
  <c r="X562" i="51"/>
  <c r="W285" i="51"/>
  <c r="U478" i="51"/>
  <c r="W478" i="51" s="1"/>
  <c r="X475" i="51"/>
  <c r="X766" i="51"/>
  <c r="U364" i="51"/>
  <c r="U368" i="51"/>
  <c r="T429" i="51"/>
  <c r="U429" i="51" s="1"/>
  <c r="X341" i="51"/>
  <c r="R549" i="51"/>
  <c r="T471" i="51"/>
  <c r="T470" i="51" s="1"/>
  <c r="Z284" i="51"/>
  <c r="U428" i="51"/>
  <c r="T711" i="51"/>
  <c r="R372" i="51"/>
  <c r="W370" i="51"/>
  <c r="Z512" i="51"/>
  <c r="V507" i="51"/>
  <c r="Y305" i="51"/>
  <c r="V334" i="51"/>
  <c r="X334" i="51" s="1"/>
  <c r="S644" i="51"/>
  <c r="U645" i="51"/>
  <c r="T332" i="51"/>
  <c r="W374" i="51"/>
  <c r="V1018" i="51"/>
  <c r="W1018" i="51" s="1"/>
  <c r="R361" i="51"/>
  <c r="X541" i="51"/>
  <c r="R478" i="51"/>
  <c r="Z139" i="51"/>
  <c r="AB139" i="51" s="1"/>
  <c r="AD139" i="51" s="1"/>
  <c r="R103" i="51"/>
  <c r="R90" i="51" s="1"/>
  <c r="S104" i="51"/>
  <c r="Y139" i="51"/>
  <c r="AA139" i="51" s="1"/>
  <c r="AC139" i="51" s="1"/>
  <c r="Z774" i="51"/>
  <c r="X790" i="51"/>
  <c r="Z778" i="51"/>
  <c r="AA778" i="51" s="1"/>
  <c r="Z788" i="51"/>
  <c r="AA788" i="51" s="1"/>
  <c r="X785" i="51"/>
  <c r="Y785" i="51" s="1"/>
  <c r="S792" i="51"/>
  <c r="Z784" i="51"/>
  <c r="AA784" i="51" s="1"/>
  <c r="V793" i="51"/>
  <c r="W789" i="51"/>
  <c r="X789" i="51" s="1"/>
  <c r="V791" i="51"/>
  <c r="U703" i="51" l="1"/>
  <c r="X739" i="51"/>
  <c r="X737" i="51" s="1"/>
  <c r="X736" i="51" s="1"/>
  <c r="D28" i="15"/>
  <c r="Y739" i="51"/>
  <c r="Z739" i="51" s="1"/>
  <c r="Y668" i="51"/>
  <c r="Z749" i="51"/>
  <c r="Y526" i="51"/>
  <c r="AA527" i="51"/>
  <c r="V704" i="51"/>
  <c r="X705" i="51"/>
  <c r="X253" i="51"/>
  <c r="X251" i="51" s="1"/>
  <c r="V524" i="51"/>
  <c r="V523" i="51" s="1"/>
  <c r="T524" i="51"/>
  <c r="T523" i="51" s="1"/>
  <c r="X525" i="51"/>
  <c r="X524" i="51" s="1"/>
  <c r="X523" i="51" s="1"/>
  <c r="D37" i="15"/>
  <c r="AD765" i="51"/>
  <c r="AB784" i="51"/>
  <c r="AC784" i="51" s="1"/>
  <c r="AD784" i="51" s="1"/>
  <c r="AB331" i="51"/>
  <c r="AD331" i="51" s="1"/>
  <c r="AB283" i="51"/>
  <c r="AD283" i="51" s="1"/>
  <c r="Y652" i="51"/>
  <c r="Y268" i="51"/>
  <c r="Y267" i="51" s="1"/>
  <c r="Y556" i="51"/>
  <c r="Y715" i="51"/>
  <c r="Y710" i="51" s="1"/>
  <c r="Z641" i="51"/>
  <c r="Y140" i="51"/>
  <c r="AA140" i="51" s="1"/>
  <c r="AC140" i="51" s="1"/>
  <c r="AA475" i="51"/>
  <c r="AC475" i="51" s="1"/>
  <c r="AB786" i="51"/>
  <c r="AC786" i="51" s="1"/>
  <c r="AD786" i="51" s="1"/>
  <c r="Y658" i="51"/>
  <c r="Y656" i="51" s="1"/>
  <c r="AB749" i="51"/>
  <c r="AD750" i="51"/>
  <c r="AD749" i="51" s="1"/>
  <c r="AB671" i="51"/>
  <c r="AC671" i="51" s="1"/>
  <c r="AD671" i="51" s="1"/>
  <c r="AD670" i="51"/>
  <c r="Z507" i="51"/>
  <c r="Z715" i="51"/>
  <c r="Z710" i="51" s="1"/>
  <c r="Y641" i="51"/>
  <c r="AB287" i="51"/>
  <c r="AD287" i="51" s="1"/>
  <c r="AB474" i="51"/>
  <c r="AD474" i="51" s="1"/>
  <c r="AB837" i="51"/>
  <c r="AC837" i="51" s="1"/>
  <c r="AD837" i="51" s="1"/>
  <c r="AA484" i="51"/>
  <c r="AC485" i="51"/>
  <c r="AC484" i="51" s="1"/>
  <c r="AA265" i="51"/>
  <c r="AA264" i="51" s="1"/>
  <c r="AC266" i="51"/>
  <c r="AC265" i="51" s="1"/>
  <c r="AC264" i="51" s="1"/>
  <c r="Z13" i="51"/>
  <c r="Z12" i="51" s="1"/>
  <c r="Z11" i="51" s="1"/>
  <c r="AD14" i="51"/>
  <c r="AD13" i="51" s="1"/>
  <c r="AD12" i="51" s="1"/>
  <c r="AD11" i="51" s="1"/>
  <c r="AB429" i="51"/>
  <c r="AB428" i="51" s="1"/>
  <c r="AD430" i="51"/>
  <c r="AD429" i="51" s="1"/>
  <c r="AD428" i="51" s="1"/>
  <c r="AC525" i="51"/>
  <c r="AC524" i="51" s="1"/>
  <c r="AC523" i="51" s="1"/>
  <c r="D58" i="15"/>
  <c r="D57" i="15" s="1"/>
  <c r="AD126" i="51"/>
  <c r="Z654" i="51"/>
  <c r="AB788" i="51"/>
  <c r="AC788" i="51" s="1"/>
  <c r="AB284" i="51"/>
  <c r="AD284" i="51" s="1"/>
  <c r="AB256" i="51"/>
  <c r="AC256" i="51" s="1"/>
  <c r="AD256" i="51" s="1"/>
  <c r="AA512" i="51"/>
  <c r="AC512" i="51" s="1"/>
  <c r="Y471" i="51"/>
  <c r="Y470" i="51" s="1"/>
  <c r="AA540" i="51"/>
  <c r="AC540" i="51" s="1"/>
  <c r="AB543" i="51"/>
  <c r="AD543" i="51" s="1"/>
  <c r="AB613" i="51"/>
  <c r="AD614" i="51"/>
  <c r="AD613" i="51" s="1"/>
  <c r="AA371" i="51"/>
  <c r="AC371" i="51" s="1"/>
  <c r="AB605" i="51"/>
  <c r="AD610" i="51"/>
  <c r="AD605" i="51" s="1"/>
  <c r="AB794" i="51"/>
  <c r="AC794" i="51" s="1"/>
  <c r="AD794" i="51" s="1"/>
  <c r="AB286" i="51"/>
  <c r="AD286" i="51" s="1"/>
  <c r="AB778" i="51"/>
  <c r="AC778" i="51" s="1"/>
  <c r="AB742" i="51"/>
  <c r="AD743" i="51"/>
  <c r="AD742" i="51" s="1"/>
  <c r="AB362" i="51"/>
  <c r="AD362" i="51" s="1"/>
  <c r="AA537" i="51"/>
  <c r="AC537" i="51" s="1"/>
  <c r="AB369" i="51"/>
  <c r="AD369" i="51" s="1"/>
  <c r="AB365" i="51"/>
  <c r="AD365" i="51" s="1"/>
  <c r="AB779" i="51"/>
  <c r="AB774" i="51" s="1"/>
  <c r="AB773" i="51" s="1"/>
  <c r="W1017" i="51"/>
  <c r="X1017" i="51" s="1"/>
  <c r="S648" i="51"/>
  <c r="Y701" i="51"/>
  <c r="AA702" i="51"/>
  <c r="Z833" i="51"/>
  <c r="AA833" i="51" s="1"/>
  <c r="Z773" i="51"/>
  <c r="Z765" i="51" s="1"/>
  <c r="U711" i="51"/>
  <c r="Y255" i="51"/>
  <c r="Y254" i="51" s="1"/>
  <c r="W254" i="51"/>
  <c r="W253" i="51" s="1"/>
  <c r="V363" i="51"/>
  <c r="X363" i="51" s="1"/>
  <c r="J1069" i="51"/>
  <c r="Z255" i="51"/>
  <c r="Z254" i="51" s="1"/>
  <c r="V151" i="51"/>
  <c r="V134" i="51" s="1"/>
  <c r="U654" i="51"/>
  <c r="U648" i="51" s="1"/>
  <c r="Y655" i="51"/>
  <c r="T271" i="51"/>
  <c r="V272" i="51"/>
  <c r="X540" i="51"/>
  <c r="Z540" i="51" s="1"/>
  <c r="Z426" i="51"/>
  <c r="Z425" i="51" s="1"/>
  <c r="Z424" i="51" s="1"/>
  <c r="AB427" i="51"/>
  <c r="R149" i="51"/>
  <c r="R148" i="51" s="1"/>
  <c r="R147" i="51" s="1"/>
  <c r="R146" i="51" s="1"/>
  <c r="T150" i="51"/>
  <c r="Y650" i="51"/>
  <c r="W649" i="51"/>
  <c r="Y535" i="51"/>
  <c r="Y534" i="51" s="1"/>
  <c r="U270" i="51"/>
  <c r="Y477" i="51"/>
  <c r="T702" i="51"/>
  <c r="R701" i="51"/>
  <c r="W658" i="51"/>
  <c r="W656" i="51" s="1"/>
  <c r="AA659" i="51"/>
  <c r="AA658" i="51" s="1"/>
  <c r="AA656" i="51" s="1"/>
  <c r="V142" i="51"/>
  <c r="T141" i="51"/>
  <c r="T546" i="51"/>
  <c r="R545" i="51"/>
  <c r="R699" i="51"/>
  <c r="T700" i="51"/>
  <c r="W697" i="51"/>
  <c r="Y697" i="51" s="1"/>
  <c r="U696" i="51"/>
  <c r="U695" i="51" s="1"/>
  <c r="P698" i="51"/>
  <c r="T308" i="51"/>
  <c r="U308" i="51" s="1"/>
  <c r="X366" i="51"/>
  <c r="Z366" i="51" s="1"/>
  <c r="U481" i="51"/>
  <c r="W366" i="51"/>
  <c r="Y366" i="51" s="1"/>
  <c r="R1020" i="51"/>
  <c r="S1020" i="51" s="1"/>
  <c r="T1020" i="51" s="1"/>
  <c r="AA473" i="51"/>
  <c r="AA471" i="51" s="1"/>
  <c r="AA470" i="51" s="1"/>
  <c r="T451" i="51"/>
  <c r="V452" i="51"/>
  <c r="Y699" i="51"/>
  <c r="AA700" i="51"/>
  <c r="W482" i="51"/>
  <c r="T338" i="51"/>
  <c r="R337" i="51"/>
  <c r="R336" i="51" s="1"/>
  <c r="R335" i="51" s="1"/>
  <c r="X639" i="51"/>
  <c r="X638" i="51" s="1"/>
  <c r="X637" i="51" s="1"/>
  <c r="W357" i="51"/>
  <c r="W356" i="51" s="1"/>
  <c r="Z305" i="51"/>
  <c r="AA305" i="51" s="1"/>
  <c r="Y370" i="51"/>
  <c r="W281" i="51"/>
  <c r="W280" i="51" s="1"/>
  <c r="Y369" i="51"/>
  <c r="Z650" i="51"/>
  <c r="W639" i="51"/>
  <c r="W638" i="51" s="1"/>
  <c r="W637" i="51" s="1"/>
  <c r="Z181" i="51"/>
  <c r="Z172" i="51" s="1"/>
  <c r="Z171" i="51" s="1"/>
  <c r="AB182" i="51"/>
  <c r="AB655" i="51"/>
  <c r="AB654" i="51" s="1"/>
  <c r="AA642" i="51"/>
  <c r="AA641" i="51" s="1"/>
  <c r="AB512" i="51"/>
  <c r="AB507" i="51" s="1"/>
  <c r="X715" i="51"/>
  <c r="X710" i="51" s="1"/>
  <c r="AB716" i="51"/>
  <c r="AB715" i="51" s="1"/>
  <c r="AB710" i="51" s="1"/>
  <c r="X711" i="51"/>
  <c r="Z541" i="51"/>
  <c r="Z475" i="51"/>
  <c r="Z374" i="51"/>
  <c r="Z364" i="51"/>
  <c r="Y367" i="51"/>
  <c r="Y377" i="51"/>
  <c r="Y376" i="51" s="1"/>
  <c r="Y375" i="51" s="1"/>
  <c r="AA378" i="51"/>
  <c r="W715" i="51"/>
  <c r="W710" i="51" s="1"/>
  <c r="AA716" i="51"/>
  <c r="AA715" i="51" s="1"/>
  <c r="AA710" i="51" s="1"/>
  <c r="Z446" i="51"/>
  <c r="AB449" i="51"/>
  <c r="Z496" i="51"/>
  <c r="Z469" i="51" s="1"/>
  <c r="Z468" i="51" s="1"/>
  <c r="Z467" i="51" s="1"/>
  <c r="AB504" i="51"/>
  <c r="AB496" i="51" s="1"/>
  <c r="AA269" i="51"/>
  <c r="AA268" i="51" s="1"/>
  <c r="AA267" i="51" s="1"/>
  <c r="AA539" i="51"/>
  <c r="AB777" i="51"/>
  <c r="AC777" i="51" s="1"/>
  <c r="AD777" i="51" s="1"/>
  <c r="AB542" i="51"/>
  <c r="AD542" i="51" s="1"/>
  <c r="Y713" i="51"/>
  <c r="X658" i="51"/>
  <c r="X656" i="51" s="1"/>
  <c r="X556" i="51"/>
  <c r="AB373" i="51"/>
  <c r="AD373" i="51" s="1"/>
  <c r="Z1019" i="51"/>
  <c r="AA1019" i="51" s="1"/>
  <c r="X462" i="51"/>
  <c r="Y462" i="51" s="1"/>
  <c r="Z462" i="51" s="1"/>
  <c r="Y667" i="51"/>
  <c r="AB787" i="51"/>
  <c r="AC787" i="51" s="1"/>
  <c r="AD787" i="51" s="1"/>
  <c r="Z668" i="51"/>
  <c r="AB642" i="51"/>
  <c r="AB641" i="51" s="1"/>
  <c r="W711" i="51"/>
  <c r="X649" i="51"/>
  <c r="Z477" i="51"/>
  <c r="Z456" i="51"/>
  <c r="AB457" i="51"/>
  <c r="Y260" i="51"/>
  <c r="Y819" i="51"/>
  <c r="AB751" i="51"/>
  <c r="AC751" i="51" s="1"/>
  <c r="AD751" i="51" s="1"/>
  <c r="AB834" i="51"/>
  <c r="AC834" i="51" s="1"/>
  <c r="AA557" i="51"/>
  <c r="AA556" i="51" s="1"/>
  <c r="AA653" i="51"/>
  <c r="AA652" i="51" s="1"/>
  <c r="T601" i="51"/>
  <c r="T521" i="51" s="1"/>
  <c r="T520" i="51" s="1"/>
  <c r="W797" i="51"/>
  <c r="W796" i="51" s="1"/>
  <c r="W765" i="51" s="1"/>
  <c r="W706" i="51"/>
  <c r="Y707" i="51"/>
  <c r="V796" i="51"/>
  <c r="U765" i="51"/>
  <c r="Y332" i="51"/>
  <c r="W330" i="51"/>
  <c r="W329" i="51" s="1"/>
  <c r="V268" i="51"/>
  <c r="V267" i="51" s="1"/>
  <c r="X360" i="51"/>
  <c r="W455" i="51"/>
  <c r="U454" i="51"/>
  <c r="U453" i="51" s="1"/>
  <c r="P135" i="51"/>
  <c r="X798" i="51"/>
  <c r="Y798" i="51" s="1"/>
  <c r="R696" i="51"/>
  <c r="R695" i="51" s="1"/>
  <c r="V697" i="51"/>
  <c r="Y661" i="51"/>
  <c r="W660" i="51"/>
  <c r="W744" i="51"/>
  <c r="W741" i="51" s="1"/>
  <c r="W693" i="51" s="1"/>
  <c r="Y745" i="51"/>
  <c r="Z669" i="51"/>
  <c r="X643" i="51"/>
  <c r="X636" i="51" s="1"/>
  <c r="Y640" i="51"/>
  <c r="U639" i="51"/>
  <c r="U638" i="51" s="1"/>
  <c r="U637" i="51" s="1"/>
  <c r="Z666" i="51"/>
  <c r="AA666" i="51" s="1"/>
  <c r="U144" i="51"/>
  <c r="U143" i="51" s="1"/>
  <c r="U135" i="51" s="1"/>
  <c r="W145" i="51"/>
  <c r="W271" i="51"/>
  <c r="Y272" i="51"/>
  <c r="Z659" i="51"/>
  <c r="W554" i="51"/>
  <c r="U552" i="51"/>
  <c r="U551" i="51" s="1"/>
  <c r="U601" i="51"/>
  <c r="U521" i="51" s="1"/>
  <c r="S601" i="51"/>
  <c r="S521" i="51" s="1"/>
  <c r="S520" i="51" s="1"/>
  <c r="W452" i="51"/>
  <c r="U451" i="51"/>
  <c r="X744" i="51"/>
  <c r="X741" i="51" s="1"/>
  <c r="X693" i="51" s="1"/>
  <c r="T646" i="51"/>
  <c r="R644" i="51"/>
  <c r="X269" i="51"/>
  <c r="U149" i="51"/>
  <c r="U148" i="51" s="1"/>
  <c r="U147" i="51" s="1"/>
  <c r="U146" i="51" s="1"/>
  <c r="W150" i="51"/>
  <c r="U360" i="51"/>
  <c r="W360" i="51" s="1"/>
  <c r="Z820" i="51"/>
  <c r="Y374" i="51"/>
  <c r="X653" i="51"/>
  <c r="Z653" i="51" s="1"/>
  <c r="V652" i="51"/>
  <c r="V639" i="51"/>
  <c r="V638" i="51" s="1"/>
  <c r="V637" i="51" s="1"/>
  <c r="Z640" i="51"/>
  <c r="T527" i="51"/>
  <c r="R526" i="51"/>
  <c r="X697" i="51"/>
  <c r="T696" i="51"/>
  <c r="T695" i="51" s="1"/>
  <c r="Z558" i="51"/>
  <c r="V556" i="51"/>
  <c r="R144" i="51"/>
  <c r="R143" i="51" s="1"/>
  <c r="T145" i="51"/>
  <c r="U507" i="51"/>
  <c r="W508" i="51"/>
  <c r="V370" i="51"/>
  <c r="X370" i="51" s="1"/>
  <c r="V707" i="51"/>
  <c r="T706" i="51"/>
  <c r="T703" i="51" s="1"/>
  <c r="X455" i="51"/>
  <c r="V454" i="51"/>
  <c r="V453" i="51" s="1"/>
  <c r="X486" i="51"/>
  <c r="Z487" i="51"/>
  <c r="V555" i="51"/>
  <c r="T552" i="51"/>
  <c r="T551" i="51" s="1"/>
  <c r="V481" i="51"/>
  <c r="T549" i="51"/>
  <c r="Z334" i="51"/>
  <c r="R480" i="51"/>
  <c r="T140" i="51"/>
  <c r="R138" i="51"/>
  <c r="R137" i="51" s="1"/>
  <c r="R136" i="51" s="1"/>
  <c r="Y274" i="51"/>
  <c r="W273" i="51"/>
  <c r="W270" i="51" s="1"/>
  <c r="T275" i="51"/>
  <c r="R273" i="51"/>
  <c r="R270" i="51" s="1"/>
  <c r="Y489" i="51"/>
  <c r="W486" i="51"/>
  <c r="W483" i="51" s="1"/>
  <c r="W141" i="51"/>
  <c r="W138" i="51" s="1"/>
  <c r="W137" i="51" s="1"/>
  <c r="W136" i="51" s="1"/>
  <c r="Y142" i="51"/>
  <c r="Y712" i="51"/>
  <c r="T330" i="51"/>
  <c r="T329" i="51" s="1"/>
  <c r="W645" i="51"/>
  <c r="U644" i="51"/>
  <c r="V471" i="51"/>
  <c r="V470" i="51" s="1"/>
  <c r="V281" i="51"/>
  <c r="V280" i="51" s="1"/>
  <c r="Z645" i="51"/>
  <c r="AB645" i="51" s="1"/>
  <c r="AD645" i="51" s="1"/>
  <c r="X1018" i="51"/>
  <c r="Y1018" i="51" s="1"/>
  <c r="Z341" i="51"/>
  <c r="Z562" i="51"/>
  <c r="AB562" i="51" s="1"/>
  <c r="AD562" i="51" s="1"/>
  <c r="Y705" i="51"/>
  <c r="W704" i="51"/>
  <c r="T281" i="51"/>
  <c r="T280" i="51" s="1"/>
  <c r="X282" i="51"/>
  <c r="Z261" i="51"/>
  <c r="AA261" i="51" s="1"/>
  <c r="Y361" i="51"/>
  <c r="T563" i="51"/>
  <c r="R561" i="51"/>
  <c r="R560" i="51" s="1"/>
  <c r="W341" i="51"/>
  <c r="U337" i="51"/>
  <c r="U336" i="51" s="1"/>
  <c r="U335" i="51" s="1"/>
  <c r="U372" i="51"/>
  <c r="W372" i="51" s="1"/>
  <c r="W364" i="51"/>
  <c r="T372" i="51"/>
  <c r="V372" i="51" s="1"/>
  <c r="T361" i="51"/>
  <c r="T481" i="51"/>
  <c r="X482" i="51"/>
  <c r="Z713" i="51"/>
  <c r="V711" i="51"/>
  <c r="Z359" i="51"/>
  <c r="Y567" i="51"/>
  <c r="W561" i="51"/>
  <c r="W560" i="51" s="1"/>
  <c r="Z537" i="51"/>
  <c r="V535" i="51"/>
  <c r="V534" i="51" s="1"/>
  <c r="X472" i="51"/>
  <c r="T478" i="51"/>
  <c r="Y478" i="51"/>
  <c r="S480" i="51"/>
  <c r="V649" i="51"/>
  <c r="Z651" i="51"/>
  <c r="R265" i="51"/>
  <c r="R264" i="51" s="1"/>
  <c r="T266" i="51"/>
  <c r="X380" i="51"/>
  <c r="V377" i="51"/>
  <c r="V376" i="51" s="1"/>
  <c r="V375" i="51" s="1"/>
  <c r="V332" i="51"/>
  <c r="Y285" i="51"/>
  <c r="X368" i="51"/>
  <c r="X358" i="51"/>
  <c r="X231" i="51"/>
  <c r="X216" i="51" s="1"/>
  <c r="X215" i="51" s="1"/>
  <c r="Z244" i="51"/>
  <c r="Z231" i="51" s="1"/>
  <c r="V485" i="51"/>
  <c r="T484" i="51"/>
  <c r="T483" i="51" s="1"/>
  <c r="W368" i="51"/>
  <c r="S103" i="51"/>
  <c r="S90" i="51" s="1"/>
  <c r="R46" i="51"/>
  <c r="R10" i="51" s="1"/>
  <c r="R1025" i="51" s="1"/>
  <c r="R80" i="51"/>
  <c r="T104" i="51"/>
  <c r="W791" i="51"/>
  <c r="X791" i="51" s="1"/>
  <c r="Y789" i="51"/>
  <c r="T792" i="51"/>
  <c r="Z785" i="51"/>
  <c r="AA785" i="51" s="1"/>
  <c r="W793" i="51"/>
  <c r="X793" i="51" s="1"/>
  <c r="Y790" i="51"/>
  <c r="X151" i="51" l="1"/>
  <c r="X134" i="51" s="1"/>
  <c r="Y737" i="51"/>
  <c r="Y736" i="51" s="1"/>
  <c r="AD601" i="51"/>
  <c r="AB601" i="51"/>
  <c r="X704" i="51"/>
  <c r="Z705" i="51"/>
  <c r="AA535" i="51"/>
  <c r="AA534" i="51" s="1"/>
  <c r="AC527" i="51"/>
  <c r="AC526" i="51" s="1"/>
  <c r="AA526" i="51"/>
  <c r="V648" i="51"/>
  <c r="Y698" i="51"/>
  <c r="Z525" i="51"/>
  <c r="Z524" i="51" s="1"/>
  <c r="Z523" i="51" s="1"/>
  <c r="AA478" i="51"/>
  <c r="AC478" i="51" s="1"/>
  <c r="AA361" i="51"/>
  <c r="AC361" i="51" s="1"/>
  <c r="AB334" i="51"/>
  <c r="AD334" i="51" s="1"/>
  <c r="Y639" i="51"/>
  <c r="Y638" i="51" s="1"/>
  <c r="Y637" i="51" s="1"/>
  <c r="Y330" i="51"/>
  <c r="Y329" i="51" s="1"/>
  <c r="AB833" i="51"/>
  <c r="AC833" i="51" s="1"/>
  <c r="AD833" i="51" s="1"/>
  <c r="AB469" i="51"/>
  <c r="AB468" i="51" s="1"/>
  <c r="AB467" i="51" s="1"/>
  <c r="AD504" i="51"/>
  <c r="AB475" i="51"/>
  <c r="AD475" i="51" s="1"/>
  <c r="AA369" i="51"/>
  <c r="AC369" i="51" s="1"/>
  <c r="AA477" i="51"/>
  <c r="AC477" i="51" s="1"/>
  <c r="Y649" i="51"/>
  <c r="AA701" i="51"/>
  <c r="AC702" i="51"/>
  <c r="AC701" i="51" s="1"/>
  <c r="AD778" i="51"/>
  <c r="AD716" i="51"/>
  <c r="AD715" i="51" s="1"/>
  <c r="AD710" i="51" s="1"/>
  <c r="AC653" i="51"/>
  <c r="AC652" i="51" s="1"/>
  <c r="Z711" i="51"/>
  <c r="AA260" i="51"/>
  <c r="Z556" i="51"/>
  <c r="Z652" i="51"/>
  <c r="Z658" i="51"/>
  <c r="Z656" i="51" s="1"/>
  <c r="AB456" i="51"/>
  <c r="AD457" i="51"/>
  <c r="AD456" i="51" s="1"/>
  <c r="AA367" i="51"/>
  <c r="AC367" i="51" s="1"/>
  <c r="AB541" i="51"/>
  <c r="AD541" i="51" s="1"/>
  <c r="AB181" i="51"/>
  <c r="AB172" i="51" s="1"/>
  <c r="AB171" i="51" s="1"/>
  <c r="AD182" i="51"/>
  <c r="AD181" i="51" s="1"/>
  <c r="AD172" i="51" s="1"/>
  <c r="AD171" i="51" s="1"/>
  <c r="AA699" i="51"/>
  <c r="AA698" i="51" s="1"/>
  <c r="AC700" i="51"/>
  <c r="AC699" i="51" s="1"/>
  <c r="AB366" i="51"/>
  <c r="AD366" i="51" s="1"/>
  <c r="Y696" i="51"/>
  <c r="Y695" i="51" s="1"/>
  <c r="AB540" i="51"/>
  <c r="AD540" i="51" s="1"/>
  <c r="Y654" i="51"/>
  <c r="AC659" i="51"/>
  <c r="AC658" i="51" s="1"/>
  <c r="AC656" i="51" s="1"/>
  <c r="AC716" i="51"/>
  <c r="AC715" i="51" s="1"/>
  <c r="AC710" i="51" s="1"/>
  <c r="AC539" i="51"/>
  <c r="AC535" i="51" s="1"/>
  <c r="AC534" i="51" s="1"/>
  <c r="Z639" i="51"/>
  <c r="Z638" i="51" s="1"/>
  <c r="Z637" i="51" s="1"/>
  <c r="Y357" i="51"/>
  <c r="Y356" i="51" s="1"/>
  <c r="AB666" i="51"/>
  <c r="AC666" i="51" s="1"/>
  <c r="AD834" i="51"/>
  <c r="AB364" i="51"/>
  <c r="AD364" i="51" s="1"/>
  <c r="AA370" i="51"/>
  <c r="AC370" i="51" s="1"/>
  <c r="AA655" i="51"/>
  <c r="AA654" i="51" s="1"/>
  <c r="AD788" i="51"/>
  <c r="AC642" i="51"/>
  <c r="AC641" i="51" s="1"/>
  <c r="AD512" i="51"/>
  <c r="AD507" i="51" s="1"/>
  <c r="AD642" i="51"/>
  <c r="AD641" i="51" s="1"/>
  <c r="AC269" i="51"/>
  <c r="AC268" i="51" s="1"/>
  <c r="AC267" i="51" s="1"/>
  <c r="Y281" i="51"/>
  <c r="Y280" i="51" s="1"/>
  <c r="AB359" i="51"/>
  <c r="AD359" i="51" s="1"/>
  <c r="AB477" i="51"/>
  <c r="AD477" i="51" s="1"/>
  <c r="AB1019" i="51"/>
  <c r="AC1019" i="51" s="1"/>
  <c r="AD1019" i="51" s="1"/>
  <c r="AA713" i="51"/>
  <c r="AC713" i="51" s="1"/>
  <c r="AB446" i="51"/>
  <c r="AD449" i="51"/>
  <c r="AD446" i="51" s="1"/>
  <c r="AA377" i="51"/>
  <c r="AA376" i="51" s="1"/>
  <c r="AA375" i="51" s="1"/>
  <c r="AC378" i="51"/>
  <c r="AC377" i="51" s="1"/>
  <c r="AC376" i="51" s="1"/>
  <c r="AC375" i="51" s="1"/>
  <c r="AB374" i="51"/>
  <c r="AD374" i="51" s="1"/>
  <c r="AB650" i="51"/>
  <c r="AD650" i="51" s="1"/>
  <c r="AB305" i="51"/>
  <c r="AC305" i="51" s="1"/>
  <c r="AD305" i="51" s="1"/>
  <c r="AA366" i="51"/>
  <c r="AC366" i="51" s="1"/>
  <c r="AB426" i="51"/>
  <c r="AB425" i="51" s="1"/>
  <c r="AD427" i="51"/>
  <c r="AD426" i="51" s="1"/>
  <c r="AD425" i="51" s="1"/>
  <c r="AC473" i="51"/>
  <c r="AC471" i="51" s="1"/>
  <c r="AC470" i="51" s="1"/>
  <c r="AD655" i="51"/>
  <c r="AD654" i="51" s="1"/>
  <c r="AC557" i="51"/>
  <c r="AC556" i="51" s="1"/>
  <c r="AB765" i="51"/>
  <c r="Y1017" i="51"/>
  <c r="Z1017" i="51" s="1"/>
  <c r="R698" i="51"/>
  <c r="Y253" i="51"/>
  <c r="Y151" i="51" s="1"/>
  <c r="Y134" i="51" s="1"/>
  <c r="AA255" i="51"/>
  <c r="AB255" i="51" s="1"/>
  <c r="X797" i="51"/>
  <c r="V357" i="51"/>
  <c r="V356" i="51" s="1"/>
  <c r="C35" i="15"/>
  <c r="Z649" i="51"/>
  <c r="Y643" i="51"/>
  <c r="Y636" i="51" s="1"/>
  <c r="X535" i="51"/>
  <c r="X534" i="51" s="1"/>
  <c r="X461" i="51"/>
  <c r="X450" i="51" s="1"/>
  <c r="X445" i="51" s="1"/>
  <c r="X420" i="51" s="1"/>
  <c r="X326" i="51" s="1"/>
  <c r="W151" i="51"/>
  <c r="W134" i="51" s="1"/>
  <c r="W251" i="51"/>
  <c r="Z535" i="51"/>
  <c r="Z534" i="51" s="1"/>
  <c r="AB424" i="51"/>
  <c r="V271" i="51"/>
  <c r="X272" i="51"/>
  <c r="V308" i="51"/>
  <c r="W308" i="51" s="1"/>
  <c r="W703" i="51"/>
  <c r="W696" i="51"/>
  <c r="W695" i="51" s="1"/>
  <c r="AA697" i="51"/>
  <c r="AA696" i="51" s="1"/>
  <c r="AA695" i="51" s="1"/>
  <c r="V141" i="51"/>
  <c r="X142" i="51"/>
  <c r="T701" i="51"/>
  <c r="V702" i="51"/>
  <c r="W648" i="51"/>
  <c r="Y711" i="51"/>
  <c r="T699" i="51"/>
  <c r="V700" i="51"/>
  <c r="V546" i="51"/>
  <c r="T545" i="51"/>
  <c r="AA650" i="51"/>
  <c r="AA649" i="51" s="1"/>
  <c r="AA648" i="51" s="1"/>
  <c r="T149" i="51"/>
  <c r="T148" i="51" s="1"/>
  <c r="T147" i="51" s="1"/>
  <c r="T146" i="51" s="1"/>
  <c r="V150" i="51"/>
  <c r="W481" i="51"/>
  <c r="Y482" i="51"/>
  <c r="V338" i="51"/>
  <c r="T337" i="51"/>
  <c r="T336" i="51" s="1"/>
  <c r="T335" i="51" s="1"/>
  <c r="V451" i="51"/>
  <c r="X452" i="51"/>
  <c r="Z461" i="51"/>
  <c r="Z450" i="51" s="1"/>
  <c r="Y360" i="51"/>
  <c r="Y797" i="51"/>
  <c r="Y796" i="51" s="1"/>
  <c r="Z790" i="51"/>
  <c r="AA790" i="51" s="1"/>
  <c r="Z789" i="51"/>
  <c r="Z368" i="51"/>
  <c r="Y368" i="51"/>
  <c r="Y561" i="51"/>
  <c r="Y560" i="51" s="1"/>
  <c r="AA567" i="51"/>
  <c r="Y364" i="51"/>
  <c r="AB341" i="51"/>
  <c r="AD341" i="51" s="1"/>
  <c r="Z486" i="51"/>
  <c r="AB487" i="51"/>
  <c r="X696" i="51"/>
  <c r="X695" i="51" s="1"/>
  <c r="Z819" i="51"/>
  <c r="Y660" i="51"/>
  <c r="AA661" i="51"/>
  <c r="Z360" i="51"/>
  <c r="AA712" i="51"/>
  <c r="Z667" i="51"/>
  <c r="Z643" i="51" s="1"/>
  <c r="Z636" i="51" s="1"/>
  <c r="Z363" i="51"/>
  <c r="Z260" i="51"/>
  <c r="Z253" i="51" s="1"/>
  <c r="AB261" i="51"/>
  <c r="AC261" i="51" s="1"/>
  <c r="AC260" i="51" s="1"/>
  <c r="X281" i="51"/>
  <c r="X280" i="51" s="1"/>
  <c r="AB785" i="51"/>
  <c r="AC785" i="51" s="1"/>
  <c r="AD785" i="51" s="1"/>
  <c r="Z216" i="51"/>
  <c r="Z215" i="51" s="1"/>
  <c r="AB244" i="51"/>
  <c r="Y486" i="51"/>
  <c r="Y483" i="51" s="1"/>
  <c r="AA489" i="51"/>
  <c r="Y273" i="51"/>
  <c r="AA274" i="51"/>
  <c r="X652" i="51"/>
  <c r="X648" i="51" s="1"/>
  <c r="AB653" i="51"/>
  <c r="AB652" i="51" s="1"/>
  <c r="Y461" i="51"/>
  <c r="Y450" i="51" s="1"/>
  <c r="Y445" i="51" s="1"/>
  <c r="AA462" i="51"/>
  <c r="Y271" i="51"/>
  <c r="AA272" i="51"/>
  <c r="Y706" i="51"/>
  <c r="AA707" i="51"/>
  <c r="AA820" i="51"/>
  <c r="AA668" i="51"/>
  <c r="AB713" i="51"/>
  <c r="AB711" i="51" s="1"/>
  <c r="AA640" i="51"/>
  <c r="AA639" i="51" s="1"/>
  <c r="AA638" i="51" s="1"/>
  <c r="AA637" i="51" s="1"/>
  <c r="X471" i="51"/>
  <c r="X470" i="51" s="1"/>
  <c r="Y704" i="51"/>
  <c r="AA705" i="51"/>
  <c r="Y141" i="51"/>
  <c r="Y138" i="51" s="1"/>
  <c r="Y137" i="51" s="1"/>
  <c r="Y136" i="51" s="1"/>
  <c r="AA142" i="51"/>
  <c r="X268" i="51"/>
  <c r="X267" i="51" s="1"/>
  <c r="V601" i="51"/>
  <c r="V521" i="51" s="1"/>
  <c r="AB537" i="51"/>
  <c r="AB651" i="51"/>
  <c r="AB649" i="51" s="1"/>
  <c r="AB659" i="51"/>
  <c r="AB658" i="51" s="1"/>
  <c r="AB656" i="51" s="1"/>
  <c r="AA285" i="51"/>
  <c r="AA281" i="51" s="1"/>
  <c r="AA280" i="51" s="1"/>
  <c r="AA374" i="51"/>
  <c r="AA357" i="51" s="1"/>
  <c r="AA356" i="51" s="1"/>
  <c r="AB640" i="51"/>
  <c r="AB639" i="51" s="1"/>
  <c r="AB638" i="51" s="1"/>
  <c r="AB637" i="51" s="1"/>
  <c r="AA669" i="51"/>
  <c r="X481" i="51"/>
  <c r="Z370" i="51"/>
  <c r="Y744" i="51"/>
  <c r="Y741" i="51" s="1"/>
  <c r="Y693" i="51" s="1"/>
  <c r="Z737" i="51"/>
  <c r="Z736" i="51" s="1"/>
  <c r="AA332" i="51"/>
  <c r="AA330" i="51" s="1"/>
  <c r="AA329" i="51" s="1"/>
  <c r="AB558" i="51"/>
  <c r="AB556" i="51" s="1"/>
  <c r="AA739" i="51"/>
  <c r="U1020" i="51"/>
  <c r="V1020" i="51" s="1"/>
  <c r="X796" i="51"/>
  <c r="X765" i="51" s="1"/>
  <c r="V765" i="51"/>
  <c r="Y508" i="51"/>
  <c r="W507" i="51"/>
  <c r="Y452" i="51"/>
  <c r="W451" i="51"/>
  <c r="W552" i="51"/>
  <c r="W551" i="51" s="1"/>
  <c r="Y554" i="51"/>
  <c r="Z455" i="51"/>
  <c r="X454" i="51"/>
  <c r="X453" i="51" s="1"/>
  <c r="W149" i="51"/>
  <c r="W148" i="51" s="1"/>
  <c r="W147" i="51" s="1"/>
  <c r="W146" i="51" s="1"/>
  <c r="Y150" i="51"/>
  <c r="W144" i="51"/>
  <c r="W143" i="51" s="1"/>
  <c r="W135" i="51" s="1"/>
  <c r="Y145" i="51"/>
  <c r="Z798" i="51"/>
  <c r="AA798" i="51" s="1"/>
  <c r="Z269" i="51"/>
  <c r="U520" i="51"/>
  <c r="X555" i="51"/>
  <c r="V552" i="51"/>
  <c r="V551" i="51" s="1"/>
  <c r="V646" i="51"/>
  <c r="T644" i="51"/>
  <c r="R135" i="51"/>
  <c r="X707" i="51"/>
  <c r="V706" i="51"/>
  <c r="V703" i="51" s="1"/>
  <c r="T144" i="51"/>
  <c r="T143" i="51" s="1"/>
  <c r="V145" i="51"/>
  <c r="V527" i="51"/>
  <c r="T526" i="51"/>
  <c r="Z745" i="51"/>
  <c r="V696" i="51"/>
  <c r="V695" i="51" s="1"/>
  <c r="Z697" i="51"/>
  <c r="Y455" i="51"/>
  <c r="W454" i="51"/>
  <c r="W453" i="51" s="1"/>
  <c r="X357" i="51"/>
  <c r="X356" i="51" s="1"/>
  <c r="V484" i="51"/>
  <c r="V483" i="51" s="1"/>
  <c r="X485" i="51"/>
  <c r="X372" i="51"/>
  <c r="Z372" i="51" s="1"/>
  <c r="V330" i="51"/>
  <c r="V329" i="51" s="1"/>
  <c r="Y341" i="51"/>
  <c r="W337" i="51"/>
  <c r="W336" i="51" s="1"/>
  <c r="W335" i="51" s="1"/>
  <c r="Z472" i="51"/>
  <c r="Z358" i="51"/>
  <c r="Y645" i="51"/>
  <c r="W644" i="51"/>
  <c r="T138" i="51"/>
  <c r="T137" i="51" s="1"/>
  <c r="T136" i="51" s="1"/>
  <c r="V140" i="51"/>
  <c r="T480" i="51"/>
  <c r="Z380" i="51"/>
  <c r="X377" i="51"/>
  <c r="X376" i="51" s="1"/>
  <c r="X375" i="51" s="1"/>
  <c r="Z1018" i="51"/>
  <c r="AA1018" i="51" s="1"/>
  <c r="Z282" i="51"/>
  <c r="X332" i="51"/>
  <c r="V275" i="51"/>
  <c r="T273" i="51"/>
  <c r="T270" i="51" s="1"/>
  <c r="Z482" i="51"/>
  <c r="T265" i="51"/>
  <c r="T264" i="51" s="1"/>
  <c r="V266" i="51"/>
  <c r="V549" i="51"/>
  <c r="V478" i="51"/>
  <c r="U480" i="51"/>
  <c r="Y372" i="51"/>
  <c r="V563" i="51"/>
  <c r="T561" i="51"/>
  <c r="T560" i="51" s="1"/>
  <c r="V361" i="51"/>
  <c r="S46" i="51"/>
  <c r="S10" i="51" s="1"/>
  <c r="S1025" i="51" s="1"/>
  <c r="S80" i="51"/>
  <c r="T103" i="51"/>
  <c r="T90" i="51" s="1"/>
  <c r="T46" i="51" s="1"/>
  <c r="T10" i="51" s="1"/>
  <c r="T1025" i="51" s="1"/>
  <c r="U104" i="51"/>
  <c r="Y793" i="51"/>
  <c r="U792" i="51"/>
  <c r="V792" i="51" s="1"/>
  <c r="Y791" i="51"/>
  <c r="AD496" i="51" l="1"/>
  <c r="AD469" i="51" s="1"/>
  <c r="AB231" i="51"/>
  <c r="AB216" i="51" s="1"/>
  <c r="AB215" i="51" s="1"/>
  <c r="AB535" i="51"/>
  <c r="AB534" i="51" s="1"/>
  <c r="AA711" i="51"/>
  <c r="Z704" i="51"/>
  <c r="AB705" i="51"/>
  <c r="Y703" i="51"/>
  <c r="AC712" i="51"/>
  <c r="AC711" i="51" s="1"/>
  <c r="AB525" i="51"/>
  <c r="AA667" i="51"/>
  <c r="AA643" i="51" s="1"/>
  <c r="AA271" i="51"/>
  <c r="AC272" i="51"/>
  <c r="AC271" i="51" s="1"/>
  <c r="AA486" i="51"/>
  <c r="AA483" i="51" s="1"/>
  <c r="AC489" i="51"/>
  <c r="AC486" i="51" s="1"/>
  <c r="AC483" i="51" s="1"/>
  <c r="AB363" i="51"/>
  <c r="AD363" i="51" s="1"/>
  <c r="AA360" i="51"/>
  <c r="AC360" i="51" s="1"/>
  <c r="Z268" i="51"/>
  <c r="Z267" i="51" s="1"/>
  <c r="AB370" i="51"/>
  <c r="AD370" i="51" s="1"/>
  <c r="AA141" i="51"/>
  <c r="AA138" i="51" s="1"/>
  <c r="AA137" i="51" s="1"/>
  <c r="AA136" i="51" s="1"/>
  <c r="AC142" i="51"/>
  <c r="AC141" i="51" s="1"/>
  <c r="AC138" i="51" s="1"/>
  <c r="AC137" i="51" s="1"/>
  <c r="AC136" i="51" s="1"/>
  <c r="AA819" i="51"/>
  <c r="AA660" i="51"/>
  <c r="AC661" i="51"/>
  <c r="AC660" i="51" s="1"/>
  <c r="AB486" i="51"/>
  <c r="AD487" i="51"/>
  <c r="AD486" i="51" s="1"/>
  <c r="AA561" i="51"/>
  <c r="AA560" i="51" s="1"/>
  <c r="AC567" i="51"/>
  <c r="AC561" i="51" s="1"/>
  <c r="AC560" i="51" s="1"/>
  <c r="AC285" i="51"/>
  <c r="AC281" i="51" s="1"/>
  <c r="AC280" i="51" s="1"/>
  <c r="AC374" i="51"/>
  <c r="AC357" i="51" s="1"/>
  <c r="AC356" i="51" s="1"/>
  <c r="D44" i="15"/>
  <c r="AD659" i="51"/>
  <c r="AD658" i="51" s="1"/>
  <c r="AD656" i="51" s="1"/>
  <c r="AD651" i="51"/>
  <c r="AD649" i="51" s="1"/>
  <c r="Y648" i="51"/>
  <c r="Z481" i="51"/>
  <c r="Z696" i="51"/>
  <c r="Z695" i="51" s="1"/>
  <c r="AA797" i="51"/>
  <c r="AA796" i="51" s="1"/>
  <c r="AA737" i="51"/>
  <c r="AA736" i="51" s="1"/>
  <c r="AA461" i="51"/>
  <c r="AA450" i="51" s="1"/>
  <c r="AA445" i="51" s="1"/>
  <c r="AA273" i="51"/>
  <c r="AA270" i="51" s="1"/>
  <c r="AC274" i="51"/>
  <c r="AC273" i="51" s="1"/>
  <c r="AD244" i="51"/>
  <c r="AD231" i="51" s="1"/>
  <c r="AB260" i="51"/>
  <c r="AD261" i="51"/>
  <c r="AD260" i="51" s="1"/>
  <c r="AB790" i="51"/>
  <c r="AC790" i="51" s="1"/>
  <c r="Y481" i="51"/>
  <c r="D68" i="15"/>
  <c r="AD558" i="51"/>
  <c r="AD556" i="51" s="1"/>
  <c r="AC332" i="51"/>
  <c r="AC330" i="51" s="1"/>
  <c r="AC329" i="51" s="1"/>
  <c r="Z281" i="51"/>
  <c r="Z280" i="51" s="1"/>
  <c r="AA706" i="51"/>
  <c r="AC707" i="51"/>
  <c r="AC706" i="51" s="1"/>
  <c r="AB1018" i="51"/>
  <c r="AC1018" i="51" s="1"/>
  <c r="AB669" i="51"/>
  <c r="AC669" i="51" s="1"/>
  <c r="AD669" i="51" s="1"/>
  <c r="AB254" i="51"/>
  <c r="AA704" i="51"/>
  <c r="AC705" i="51"/>
  <c r="AC704" i="51" s="1"/>
  <c r="AA368" i="51"/>
  <c r="AC368" i="51" s="1"/>
  <c r="Z648" i="51"/>
  <c r="AA254" i="51"/>
  <c r="AA253" i="51" s="1"/>
  <c r="AA151" i="51" s="1"/>
  <c r="AA134" i="51" s="1"/>
  <c r="AC255" i="51"/>
  <c r="AC254" i="51" s="1"/>
  <c r="AC253" i="51" s="1"/>
  <c r="AD640" i="51"/>
  <c r="AD639" i="51" s="1"/>
  <c r="AD638" i="51" s="1"/>
  <c r="AD637" i="51" s="1"/>
  <c r="AC655" i="51"/>
  <c r="AC654" i="51" s="1"/>
  <c r="AC697" i="51"/>
  <c r="AC696" i="51" s="1"/>
  <c r="AC695" i="51" s="1"/>
  <c r="AC698" i="51"/>
  <c r="AD713" i="51"/>
  <c r="AD711" i="51" s="1"/>
  <c r="AD537" i="51"/>
  <c r="AD535" i="51" s="1"/>
  <c r="AD534" i="51" s="1"/>
  <c r="AA372" i="51"/>
  <c r="AC372" i="51" s="1"/>
  <c r="Z471" i="51"/>
  <c r="Z470" i="51" s="1"/>
  <c r="AB360" i="51"/>
  <c r="AD360" i="51" s="1"/>
  <c r="AA364" i="51"/>
  <c r="AC364" i="51" s="1"/>
  <c r="AB368" i="51"/>
  <c r="AD368" i="51" s="1"/>
  <c r="D19" i="15"/>
  <c r="D18" i="15" s="1"/>
  <c r="AD424" i="51"/>
  <c r="AD666" i="51"/>
  <c r="AD653" i="51"/>
  <c r="AD652" i="51" s="1"/>
  <c r="AC650" i="51"/>
  <c r="AC649" i="51" s="1"/>
  <c r="AC648" i="51" s="1"/>
  <c r="AC640" i="51"/>
  <c r="AC639" i="51" s="1"/>
  <c r="AC638" i="51" s="1"/>
  <c r="AC637" i="51" s="1"/>
  <c r="AA1017" i="51"/>
  <c r="D35" i="15"/>
  <c r="W601" i="51"/>
  <c r="W521" i="51" s="1"/>
  <c r="W520" i="51" s="1"/>
  <c r="Y420" i="51"/>
  <c r="Y326" i="51" s="1"/>
  <c r="Z445" i="51"/>
  <c r="T698" i="51"/>
  <c r="V520" i="51"/>
  <c r="Z272" i="51"/>
  <c r="X271" i="51"/>
  <c r="X308" i="51"/>
  <c r="Y308" i="51" s="1"/>
  <c r="X141" i="51"/>
  <c r="Z142" i="51"/>
  <c r="X700" i="51"/>
  <c r="V699" i="51"/>
  <c r="V149" i="51"/>
  <c r="V148" i="51" s="1"/>
  <c r="V147" i="51" s="1"/>
  <c r="V146" i="51" s="1"/>
  <c r="X150" i="51"/>
  <c r="V701" i="51"/>
  <c r="X702" i="51"/>
  <c r="Z357" i="51"/>
  <c r="Z356" i="51" s="1"/>
  <c r="Z797" i="51"/>
  <c r="V545" i="51"/>
  <c r="X546" i="51"/>
  <c r="Z796" i="51"/>
  <c r="Z151" i="51"/>
  <c r="Z134" i="51" s="1"/>
  <c r="X451" i="51"/>
  <c r="Z452" i="51"/>
  <c r="AB739" i="51"/>
  <c r="AB648" i="51"/>
  <c r="X338" i="51"/>
  <c r="V337" i="51"/>
  <c r="V336" i="51" s="1"/>
  <c r="V335" i="51" s="1"/>
  <c r="AA482" i="51"/>
  <c r="AA481" i="51" s="1"/>
  <c r="Z791" i="51"/>
  <c r="AA791" i="51" s="1"/>
  <c r="W480" i="51"/>
  <c r="X549" i="51"/>
  <c r="X330" i="51"/>
  <c r="X329" i="51" s="1"/>
  <c r="AB372" i="51"/>
  <c r="AD372" i="51" s="1"/>
  <c r="Y149" i="51"/>
  <c r="Y148" i="51" s="1"/>
  <c r="Y147" i="51" s="1"/>
  <c r="Y146" i="51" s="1"/>
  <c r="AA150" i="51"/>
  <c r="AB269" i="51"/>
  <c r="AB268" i="51" s="1"/>
  <c r="AB267" i="51" s="1"/>
  <c r="AB282" i="51"/>
  <c r="AB281" i="51" s="1"/>
  <c r="AB280" i="51" s="1"/>
  <c r="AB820" i="51"/>
  <c r="AC820" i="51" s="1"/>
  <c r="AC819" i="51" s="1"/>
  <c r="Y644" i="51"/>
  <c r="AA645" i="51"/>
  <c r="Y144" i="51"/>
  <c r="Y143" i="51" s="1"/>
  <c r="Y135" i="51" s="1"/>
  <c r="AA145" i="51"/>
  <c r="Z454" i="51"/>
  <c r="Z453" i="51" s="1"/>
  <c r="AB455" i="51"/>
  <c r="Y451" i="51"/>
  <c r="AA452" i="51"/>
  <c r="Y507" i="51"/>
  <c r="AA508" i="51"/>
  <c r="AB482" i="51"/>
  <c r="AB481" i="51" s="1"/>
  <c r="AB472" i="51"/>
  <c r="AB471" i="51" s="1"/>
  <c r="AB470" i="51" s="1"/>
  <c r="Y270" i="51"/>
  <c r="Y454" i="51"/>
  <c r="Y453" i="51" s="1"/>
  <c r="AA455" i="51"/>
  <c r="Z744" i="51"/>
  <c r="Z741" i="51" s="1"/>
  <c r="Z693" i="51" s="1"/>
  <c r="AB798" i="51"/>
  <c r="AC798" i="51" s="1"/>
  <c r="AC797" i="51" s="1"/>
  <c r="Y552" i="51"/>
  <c r="Y551" i="51" s="1"/>
  <c r="AA554" i="51"/>
  <c r="AB358" i="51"/>
  <c r="AB668" i="51"/>
  <c r="AC668" i="51" s="1"/>
  <c r="AC667" i="51" s="1"/>
  <c r="AC643" i="51" s="1"/>
  <c r="AB697" i="51"/>
  <c r="AB696" i="51" s="1"/>
  <c r="AB695" i="51" s="1"/>
  <c r="AB462" i="51"/>
  <c r="AB461" i="51" s="1"/>
  <c r="AB450" i="51" s="1"/>
  <c r="Z793" i="51"/>
  <c r="AA793" i="51" s="1"/>
  <c r="Z377" i="51"/>
  <c r="Z376" i="51" s="1"/>
  <c r="Z375" i="51" s="1"/>
  <c r="AB380" i="51"/>
  <c r="Y337" i="51"/>
  <c r="Y336" i="51" s="1"/>
  <c r="Y335" i="51" s="1"/>
  <c r="AA341" i="51"/>
  <c r="AA745" i="51"/>
  <c r="AA789" i="51"/>
  <c r="X527" i="51"/>
  <c r="V526" i="51"/>
  <c r="X706" i="51"/>
  <c r="X703" i="51" s="1"/>
  <c r="Z707" i="51"/>
  <c r="X646" i="51"/>
  <c r="V644" i="51"/>
  <c r="T135" i="51"/>
  <c r="V144" i="51"/>
  <c r="V143" i="51" s="1"/>
  <c r="X145" i="51"/>
  <c r="W1020" i="51"/>
  <c r="X1020" i="51" s="1"/>
  <c r="Z555" i="51"/>
  <c r="X552" i="51"/>
  <c r="X551" i="51" s="1"/>
  <c r="X563" i="51"/>
  <c r="V561" i="51"/>
  <c r="V560" i="51" s="1"/>
  <c r="V480" i="51"/>
  <c r="Z485" i="51"/>
  <c r="X484" i="51"/>
  <c r="X483" i="51" s="1"/>
  <c r="Z332" i="51"/>
  <c r="X478" i="51"/>
  <c r="V265" i="51"/>
  <c r="V264" i="51" s="1"/>
  <c r="X266" i="51"/>
  <c r="X275" i="51"/>
  <c r="V273" i="51"/>
  <c r="V270" i="51" s="1"/>
  <c r="X140" i="51"/>
  <c r="V138" i="51"/>
  <c r="V137" i="51" s="1"/>
  <c r="V136" i="51" s="1"/>
  <c r="X361" i="51"/>
  <c r="U103" i="51"/>
  <c r="U90" i="51" s="1"/>
  <c r="U46" i="51" s="1"/>
  <c r="U10" i="51" s="1"/>
  <c r="U1025" i="51" s="1"/>
  <c r="V104" i="51"/>
  <c r="W792" i="51"/>
  <c r="AB797" i="51" l="1"/>
  <c r="AC703" i="51"/>
  <c r="AD468" i="51"/>
  <c r="AD467" i="51" s="1"/>
  <c r="D11" i="15"/>
  <c r="AB357" i="51"/>
  <c r="AB356" i="51" s="1"/>
  <c r="AB253" i="51"/>
  <c r="AB151" i="51" s="1"/>
  <c r="AB134" i="51" s="1"/>
  <c r="AD705" i="51"/>
  <c r="AD704" i="51" s="1"/>
  <c r="AB704" i="51"/>
  <c r="AD216" i="51"/>
  <c r="AD215" i="51" s="1"/>
  <c r="D45" i="15" s="1"/>
  <c r="AB524" i="51"/>
  <c r="AB523" i="51" s="1"/>
  <c r="AD525" i="51"/>
  <c r="AD524" i="51" s="1"/>
  <c r="AD523" i="51" s="1"/>
  <c r="C24" i="15"/>
  <c r="C21" i="15" s="1"/>
  <c r="AC636" i="51"/>
  <c r="AD797" i="51"/>
  <c r="AC796" i="51"/>
  <c r="Z330" i="51"/>
  <c r="Z329" i="51" s="1"/>
  <c r="AA337" i="51"/>
  <c r="AA336" i="51" s="1"/>
  <c r="AA335" i="51" s="1"/>
  <c r="AC341" i="51"/>
  <c r="AC337" i="51" s="1"/>
  <c r="AC336" i="51" s="1"/>
  <c r="AC335" i="51" s="1"/>
  <c r="AA552" i="51"/>
  <c r="AA551" i="51" s="1"/>
  <c r="AC554" i="51"/>
  <c r="AC552" i="51" s="1"/>
  <c r="AC551" i="51" s="1"/>
  <c r="AA454" i="51"/>
  <c r="AA453" i="51" s="1"/>
  <c r="AC455" i="51"/>
  <c r="AC454" i="51" s="1"/>
  <c r="AC453" i="51" s="1"/>
  <c r="AB454" i="51"/>
  <c r="AB453" i="51" s="1"/>
  <c r="AD455" i="51"/>
  <c r="AD454" i="51" s="1"/>
  <c r="AD453" i="51" s="1"/>
  <c r="AA644" i="51"/>
  <c r="AC645" i="51"/>
  <c r="AC644" i="51" s="1"/>
  <c r="AB737" i="51"/>
  <c r="AB736" i="51" s="1"/>
  <c r="AA703" i="51"/>
  <c r="AD282" i="51"/>
  <c r="AD281" i="51" s="1"/>
  <c r="AD280" i="51" s="1"/>
  <c r="AC482" i="51"/>
  <c r="AC481" i="51" s="1"/>
  <c r="AC737" i="51"/>
  <c r="AC736" i="51" s="1"/>
  <c r="AD697" i="51"/>
  <c r="AD696" i="51" s="1"/>
  <c r="AD695" i="51" s="1"/>
  <c r="AA451" i="51"/>
  <c r="AC452" i="51"/>
  <c r="AC451" i="51" s="1"/>
  <c r="AA149" i="51"/>
  <c r="AA148" i="51" s="1"/>
  <c r="AA147" i="51" s="1"/>
  <c r="AA146" i="51" s="1"/>
  <c r="AC150" i="51"/>
  <c r="AC149" i="51" s="1"/>
  <c r="AC148" i="51" s="1"/>
  <c r="AC147" i="51" s="1"/>
  <c r="AC146" i="51" s="1"/>
  <c r="Z549" i="51"/>
  <c r="AB549" i="51" s="1"/>
  <c r="AD549" i="51" s="1"/>
  <c r="AB1017" i="51"/>
  <c r="AC1017" i="51" s="1"/>
  <c r="AD1017" i="51" s="1"/>
  <c r="C46" i="15"/>
  <c r="C42" i="15" s="1"/>
  <c r="AC151" i="51"/>
  <c r="AC134" i="51" s="1"/>
  <c r="AD255" i="51"/>
  <c r="AD254" i="51" s="1"/>
  <c r="AD253" i="51" s="1"/>
  <c r="AD358" i="51"/>
  <c r="AD357" i="51" s="1"/>
  <c r="AD356" i="51" s="1"/>
  <c r="AD648" i="51"/>
  <c r="AB377" i="51"/>
  <c r="AB376" i="51" s="1"/>
  <c r="AB375" i="51" s="1"/>
  <c r="AD380" i="51"/>
  <c r="AD377" i="51" s="1"/>
  <c r="AD376" i="51" s="1"/>
  <c r="AD375" i="51" s="1"/>
  <c r="AA144" i="51"/>
  <c r="AA143" i="51" s="1"/>
  <c r="AA135" i="51" s="1"/>
  <c r="AC145" i="51"/>
  <c r="AC144" i="51" s="1"/>
  <c r="AC143" i="51" s="1"/>
  <c r="AC135" i="51" s="1"/>
  <c r="AB819" i="51"/>
  <c r="AD820" i="51"/>
  <c r="AD819" i="51" s="1"/>
  <c r="Y480" i="51"/>
  <c r="AA480" i="51" s="1"/>
  <c r="AC480" i="51" s="1"/>
  <c r="AD472" i="51"/>
  <c r="AD471" i="51" s="1"/>
  <c r="AD470" i="51" s="1"/>
  <c r="AC462" i="51"/>
  <c r="AD482" i="51"/>
  <c r="AD481" i="51" s="1"/>
  <c r="AB789" i="51"/>
  <c r="AC789" i="51" s="1"/>
  <c r="AD789" i="51" s="1"/>
  <c r="AD798" i="51"/>
  <c r="AA744" i="51"/>
  <c r="AA741" i="51" s="1"/>
  <c r="AA693" i="51" s="1"/>
  <c r="AB667" i="51"/>
  <c r="AB643" i="51" s="1"/>
  <c r="AB636" i="51" s="1"/>
  <c r="AD668" i="51"/>
  <c r="AD667" i="51" s="1"/>
  <c r="AD643" i="51" s="1"/>
  <c r="AA507" i="51"/>
  <c r="AC508" i="51"/>
  <c r="AC507" i="51" s="1"/>
  <c r="AD1018" i="51"/>
  <c r="AD790" i="51"/>
  <c r="AD269" i="51"/>
  <c r="AD268" i="51" s="1"/>
  <c r="AD267" i="51" s="1"/>
  <c r="AC270" i="51"/>
  <c r="AA636" i="51"/>
  <c r="Z420" i="51"/>
  <c r="Z326" i="51" s="1"/>
  <c r="AA420" i="51"/>
  <c r="AA326" i="51" s="1"/>
  <c r="AB272" i="51"/>
  <c r="Z271" i="51"/>
  <c r="V698" i="51"/>
  <c r="AB796" i="51"/>
  <c r="X149" i="51"/>
  <c r="X148" i="51" s="1"/>
  <c r="X147" i="51" s="1"/>
  <c r="X146" i="51" s="1"/>
  <c r="Z150" i="51"/>
  <c r="X699" i="51"/>
  <c r="Z700" i="51"/>
  <c r="Z546" i="51"/>
  <c r="X545" i="51"/>
  <c r="Z702" i="51"/>
  <c r="X701" i="51"/>
  <c r="Z141" i="51"/>
  <c r="AB142" i="51"/>
  <c r="Z308" i="51"/>
  <c r="AA308" i="51" s="1"/>
  <c r="V135" i="51"/>
  <c r="Z451" i="51"/>
  <c r="AB452" i="51"/>
  <c r="AB745" i="51"/>
  <c r="AC745" i="51" s="1"/>
  <c r="AC744" i="51" s="1"/>
  <c r="AC741" i="51" s="1"/>
  <c r="C34" i="15" s="1"/>
  <c r="Z338" i="51"/>
  <c r="X337" i="51"/>
  <c r="X336" i="51" s="1"/>
  <c r="X335" i="51" s="1"/>
  <c r="AB445" i="51"/>
  <c r="Z361" i="51"/>
  <c r="Z552" i="51"/>
  <c r="Z551" i="51" s="1"/>
  <c r="AB555" i="51"/>
  <c r="X480" i="51"/>
  <c r="Z478" i="51"/>
  <c r="Z484" i="51"/>
  <c r="Z483" i="51" s="1"/>
  <c r="AB485" i="51"/>
  <c r="Z706" i="51"/>
  <c r="Z703" i="51" s="1"/>
  <c r="AB707" i="51"/>
  <c r="AB793" i="51"/>
  <c r="AC793" i="51" s="1"/>
  <c r="AD793" i="51" s="1"/>
  <c r="AB332" i="51"/>
  <c r="AB330" i="51" s="1"/>
  <c r="AB329" i="51" s="1"/>
  <c r="AB791" i="51"/>
  <c r="AC791" i="51" s="1"/>
  <c r="AD791" i="51" s="1"/>
  <c r="Y1020" i="51"/>
  <c r="Z1020" i="51" s="1"/>
  <c r="X526" i="51"/>
  <c r="Z527" i="51"/>
  <c r="X144" i="51"/>
  <c r="X143" i="51" s="1"/>
  <c r="Z145" i="51"/>
  <c r="Z646" i="51"/>
  <c r="X644" i="51"/>
  <c r="X138" i="51"/>
  <c r="X137" i="51" s="1"/>
  <c r="X136" i="51" s="1"/>
  <c r="Z140" i="51"/>
  <c r="Z275" i="51"/>
  <c r="X273" i="51"/>
  <c r="X270" i="51" s="1"/>
  <c r="X265" i="51"/>
  <c r="X264" i="51" s="1"/>
  <c r="Z266" i="51"/>
  <c r="Z563" i="51"/>
  <c r="X561" i="51"/>
  <c r="X560" i="51" s="1"/>
  <c r="V103" i="51"/>
  <c r="V90" i="51" s="1"/>
  <c r="V46" i="51" s="1"/>
  <c r="V10" i="51" s="1"/>
  <c r="V1025" i="51" s="1"/>
  <c r="W104" i="51"/>
  <c r="X792" i="51"/>
  <c r="AC693" i="51" l="1"/>
  <c r="X601" i="51"/>
  <c r="X521" i="51" s="1"/>
  <c r="X520" i="51" s="1"/>
  <c r="AD739" i="51"/>
  <c r="AD737" i="51" s="1"/>
  <c r="AD736" i="51" s="1"/>
  <c r="D46" i="15"/>
  <c r="D42" i="15" s="1"/>
  <c r="AD151" i="51"/>
  <c r="AD134" i="51" s="1"/>
  <c r="AB451" i="51"/>
  <c r="AD452" i="51"/>
  <c r="AD451" i="51" s="1"/>
  <c r="AB141" i="51"/>
  <c r="AD142" i="51"/>
  <c r="AD141" i="51" s="1"/>
  <c r="AD796" i="51"/>
  <c r="AB706" i="51"/>
  <c r="AB703" i="51" s="1"/>
  <c r="AD707" i="51"/>
  <c r="AD706" i="51" s="1"/>
  <c r="AD703" i="51" s="1"/>
  <c r="AB478" i="51"/>
  <c r="AD478" i="51" s="1"/>
  <c r="AB361" i="51"/>
  <c r="AD361" i="51" s="1"/>
  <c r="AB271" i="51"/>
  <c r="AD272" i="51"/>
  <c r="AD271" i="51" s="1"/>
  <c r="Z480" i="51"/>
  <c r="AB480" i="51" s="1"/>
  <c r="AD480" i="51" s="1"/>
  <c r="AD636" i="51"/>
  <c r="D24" i="15"/>
  <c r="D21" i="15" s="1"/>
  <c r="C32" i="15"/>
  <c r="C27" i="15" s="1"/>
  <c r="AD332" i="51"/>
  <c r="AD330" i="51" s="1"/>
  <c r="AD329" i="51" s="1"/>
  <c r="AB484" i="51"/>
  <c r="AB483" i="51" s="1"/>
  <c r="AD485" i="51"/>
  <c r="AD484" i="51" s="1"/>
  <c r="AD483" i="51" s="1"/>
  <c r="AB552" i="51"/>
  <c r="AB551" i="51" s="1"/>
  <c r="AD555" i="51"/>
  <c r="AD552" i="51" s="1"/>
  <c r="AD551" i="51" s="1"/>
  <c r="AB744" i="51"/>
  <c r="AB741" i="51" s="1"/>
  <c r="AB693" i="51" s="1"/>
  <c r="AD745" i="51"/>
  <c r="AD744" i="51" s="1"/>
  <c r="AD741" i="51" s="1"/>
  <c r="AB308" i="51"/>
  <c r="AC308" i="51" s="1"/>
  <c r="AD308" i="51" s="1"/>
  <c r="AD462" i="51"/>
  <c r="AD461" i="51" s="1"/>
  <c r="AD450" i="51" s="1"/>
  <c r="AC461" i="51"/>
  <c r="AC450" i="51" s="1"/>
  <c r="AB420" i="51"/>
  <c r="AB326" i="51" s="1"/>
  <c r="Z149" i="51"/>
  <c r="Z148" i="51" s="1"/>
  <c r="Z147" i="51" s="1"/>
  <c r="Z146" i="51" s="1"/>
  <c r="AB150" i="51"/>
  <c r="Z545" i="51"/>
  <c r="AB546" i="51"/>
  <c r="Z699" i="51"/>
  <c r="AB700" i="51"/>
  <c r="Z701" i="51"/>
  <c r="AB702" i="51"/>
  <c r="X698" i="51"/>
  <c r="X135" i="51"/>
  <c r="AB338" i="51"/>
  <c r="Z337" i="51"/>
  <c r="Z336" i="51" s="1"/>
  <c r="Z335" i="51" s="1"/>
  <c r="Z273" i="51"/>
  <c r="Z270" i="51" s="1"/>
  <c r="AB275" i="51"/>
  <c r="Z526" i="51"/>
  <c r="AB527" i="51"/>
  <c r="Z561" i="51"/>
  <c r="Z560" i="51" s="1"/>
  <c r="AB563" i="51"/>
  <c r="Z265" i="51"/>
  <c r="Z264" i="51" s="1"/>
  <c r="AB266" i="51"/>
  <c r="Z138" i="51"/>
  <c r="Z137" i="51" s="1"/>
  <c r="Z136" i="51" s="1"/>
  <c r="AB140" i="51"/>
  <c r="Z644" i="51"/>
  <c r="AB646" i="51"/>
  <c r="Z144" i="51"/>
  <c r="Z143" i="51" s="1"/>
  <c r="AB145" i="51"/>
  <c r="AA1020" i="51"/>
  <c r="W103" i="51"/>
  <c r="W90" i="51" s="1"/>
  <c r="W46" i="51" s="1"/>
  <c r="W10" i="51" s="1"/>
  <c r="W1025" i="51" s="1"/>
  <c r="X104" i="51"/>
  <c r="Y792" i="51"/>
  <c r="D32" i="15" l="1"/>
  <c r="AD693" i="51"/>
  <c r="AC445" i="51"/>
  <c r="AC420" i="51" s="1"/>
  <c r="AC326" i="51" s="1"/>
  <c r="C70" i="15"/>
  <c r="C67" i="15" s="1"/>
  <c r="D34" i="15"/>
  <c r="AB644" i="51"/>
  <c r="AD646" i="51"/>
  <c r="AD644" i="51" s="1"/>
  <c r="AB701" i="51"/>
  <c r="AB698" i="51" s="1"/>
  <c r="AD702" i="51"/>
  <c r="AD701" i="51" s="1"/>
  <c r="AB545" i="51"/>
  <c r="AD546" i="51"/>
  <c r="AD545" i="51" s="1"/>
  <c r="D70" i="15"/>
  <c r="D67" i="15" s="1"/>
  <c r="AD445" i="51"/>
  <c r="AD420" i="51" s="1"/>
  <c r="AD326" i="51" s="1"/>
  <c r="AA601" i="51"/>
  <c r="AA521" i="51" s="1"/>
  <c r="AA520" i="51" s="1"/>
  <c r="AB1020" i="51"/>
  <c r="AC1020" i="51" s="1"/>
  <c r="AD1020" i="51" s="1"/>
  <c r="AB265" i="51"/>
  <c r="AB264" i="51" s="1"/>
  <c r="AD266" i="51"/>
  <c r="AD265" i="51" s="1"/>
  <c r="AD264" i="51" s="1"/>
  <c r="AB526" i="51"/>
  <c r="AD527" i="51"/>
  <c r="AD526" i="51" s="1"/>
  <c r="AB337" i="51"/>
  <c r="AB336" i="51" s="1"/>
  <c r="AB335" i="51" s="1"/>
  <c r="AD338" i="51"/>
  <c r="AD337" i="51" s="1"/>
  <c r="AD336" i="51" s="1"/>
  <c r="AD335" i="51" s="1"/>
  <c r="AB144" i="51"/>
  <c r="AB143" i="51" s="1"/>
  <c r="AD145" i="51"/>
  <c r="AD144" i="51" s="1"/>
  <c r="AD143" i="51" s="1"/>
  <c r="AB138" i="51"/>
  <c r="AB137" i="51" s="1"/>
  <c r="AB136" i="51" s="1"/>
  <c r="AD140" i="51"/>
  <c r="AD138" i="51" s="1"/>
  <c r="AD137" i="51" s="1"/>
  <c r="AD136" i="51" s="1"/>
  <c r="AB561" i="51"/>
  <c r="AB560" i="51" s="1"/>
  <c r="AD563" i="51"/>
  <c r="AD561" i="51" s="1"/>
  <c r="AD560" i="51" s="1"/>
  <c r="AB273" i="51"/>
  <c r="AB270" i="51" s="1"/>
  <c r="AD275" i="51"/>
  <c r="AD273" i="51" s="1"/>
  <c r="AD270" i="51" s="1"/>
  <c r="AB699" i="51"/>
  <c r="AD700" i="51"/>
  <c r="AD699" i="51" s="1"/>
  <c r="AB149" i="51"/>
  <c r="AB148" i="51" s="1"/>
  <c r="AB147" i="51" s="1"/>
  <c r="AB146" i="51" s="1"/>
  <c r="AD150" i="51"/>
  <c r="AD149" i="51" s="1"/>
  <c r="AD148" i="51" s="1"/>
  <c r="AD147" i="51" s="1"/>
  <c r="AD146" i="51" s="1"/>
  <c r="Y601" i="51"/>
  <c r="Y521" i="51" s="1"/>
  <c r="Y520" i="51" s="1"/>
  <c r="Z698" i="51"/>
  <c r="Z135" i="51"/>
  <c r="Z792" i="51"/>
  <c r="AA792" i="51" s="1"/>
  <c r="X103" i="51"/>
  <c r="X90" i="51" s="1"/>
  <c r="X46" i="51" s="1"/>
  <c r="X10" i="51" s="1"/>
  <c r="X1025" i="51" s="1"/>
  <c r="Y104" i="51"/>
  <c r="Y103" i="51" s="1"/>
  <c r="D27" i="15" l="1"/>
  <c r="AD698" i="51"/>
  <c r="AD135" i="51"/>
  <c r="AB135" i="51"/>
  <c r="AB521" i="51"/>
  <c r="AB520" i="51" s="1"/>
  <c r="AB792" i="51"/>
  <c r="AC792" i="51" s="1"/>
  <c r="AD792" i="51" s="1"/>
  <c r="Z601" i="51"/>
  <c r="Z521" i="51" s="1"/>
  <c r="Z520" i="51" s="1"/>
  <c r="Y90" i="51"/>
  <c r="Y46" i="51" s="1"/>
  <c r="Y10" i="51" s="1"/>
  <c r="Y1025" i="51" s="1"/>
  <c r="Z104" i="51"/>
  <c r="AC521" i="51" l="1"/>
  <c r="AC520" i="51" s="1"/>
  <c r="C17" i="15"/>
  <c r="C9" i="15" s="1"/>
  <c r="Z103" i="51"/>
  <c r="Z90" i="51" s="1"/>
  <c r="Z46" i="51" s="1"/>
  <c r="Z10" i="51" s="1"/>
  <c r="AA104" i="51"/>
  <c r="AD521" i="51" l="1"/>
  <c r="AD520" i="51" s="1"/>
  <c r="D17" i="15"/>
  <c r="D9" i="15" s="1"/>
  <c r="AB104" i="51"/>
  <c r="AB103" i="51" s="1"/>
  <c r="AA103" i="51"/>
  <c r="AA90" i="51" s="1"/>
  <c r="Z1025" i="51"/>
  <c r="AC104" i="51" l="1"/>
  <c r="AC103" i="51" s="1"/>
  <c r="AC90" i="51" s="1"/>
  <c r="AA46" i="51"/>
  <c r="AA10" i="51" s="1"/>
  <c r="AA1025" i="51" s="1"/>
  <c r="AB90" i="51"/>
  <c r="AD104" i="51" l="1"/>
  <c r="AD103" i="51" s="1"/>
  <c r="AD90" i="51" s="1"/>
  <c r="C50" i="15"/>
  <c r="C48" i="15" s="1"/>
  <c r="C72" i="15" s="1"/>
  <c r="AC46" i="51"/>
  <c r="AC10" i="51" s="1"/>
  <c r="AC1025" i="51" s="1"/>
  <c r="AB46" i="51"/>
  <c r="AB10" i="51" s="1"/>
  <c r="D50" i="15" l="1"/>
  <c r="D48" i="15" s="1"/>
  <c r="D72" i="15" s="1"/>
  <c r="D77" i="15" s="1"/>
  <c r="AD46" i="51"/>
  <c r="AD10" i="51" s="1"/>
  <c r="C74" i="15"/>
  <c r="C77" i="15"/>
  <c r="AB1025" i="51"/>
  <c r="D74" i="15" l="1"/>
  <c r="AD1025" i="51"/>
</calcChain>
</file>

<file path=xl/sharedStrings.xml><?xml version="1.0" encoding="utf-8"?>
<sst xmlns="http://schemas.openxmlformats.org/spreadsheetml/2006/main" count="15607" uniqueCount="1302">
  <si>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</si>
  <si>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</si>
  <si>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</si>
  <si>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</si>
  <si>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</si>
  <si>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</si>
  <si>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</si>
  <si>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</si>
  <si>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</si>
  <si>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</si>
  <si>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</si>
  <si>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</si>
  <si>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</si>
  <si>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</si>
  <si>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</si>
  <si>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</si>
  <si>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</si>
  <si>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</si>
  <si>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</si>
  <si>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</si>
  <si>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</si>
  <si>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</si>
  <si>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</si>
  <si>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</si>
  <si>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</si>
  <si>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</si>
  <si>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</si>
  <si>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</si>
  <si>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</si>
  <si>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</si>
  <si>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</si>
  <si>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</si>
  <si>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</si>
  <si>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</si>
  <si>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</si>
  <si>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</si>
  <si>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</si>
  <si>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</si>
  <si>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</si>
  <si>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</si>
  <si>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</si>
  <si>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</si>
  <si>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</si>
  <si>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</si>
  <si>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</si>
  <si>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</si>
  <si>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</si>
  <si>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</si>
  <si>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</si>
  <si>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</si>
  <si>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</si>
  <si>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</si>
  <si>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</si>
  <si>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</si>
  <si>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</si>
  <si>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</si>
  <si>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</si>
  <si>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</si>
  <si>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</si>
  <si>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</si>
  <si>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</si>
  <si>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</si>
  <si>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</si>
  <si>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</si>
  <si>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</si>
  <si>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</si>
  <si>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</si>
  <si>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</si>
  <si>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</si>
  <si>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</si>
  <si>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</si>
  <si>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</si>
  <si>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</si>
  <si>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</si>
  <si>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</si>
  <si>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</si>
  <si>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</si>
  <si>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</si>
  <si>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</si>
  <si>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</si>
  <si>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</si>
  <si>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</si>
  <si>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</si>
  <si>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</si>
  <si>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</si>
  <si>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</si>
  <si>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</si>
  <si>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</si>
  <si>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</si>
  <si>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</si>
  <si>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</si>
  <si>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</si>
  <si>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</si>
  <si>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</si>
  <si>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</si>
  <si>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</si>
  <si>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</si>
  <si>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</si>
  <si>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</si>
  <si>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</si>
  <si>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</si>
  <si>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</si>
  <si>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</si>
  <si>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</si>
  <si>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</si>
  <si>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</si>
  <si>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</si>
  <si>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</si>
  <si>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</si>
  <si>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</si>
  <si>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</si>
  <si>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</si>
  <si>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</si>
  <si>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</si>
  <si>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</si>
  <si>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</si>
  <si>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</si>
  <si>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</si>
  <si>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</si>
  <si>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</si>
  <si>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</si>
  <si>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</si>
  <si>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</si>
  <si>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</si>
  <si>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</si>
  <si>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</si>
  <si>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</si>
  <si>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</si>
  <si>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</si>
  <si>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</si>
  <si>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</si>
  <si>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</si>
  <si>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</si>
  <si>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</si>
  <si>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</si>
  <si>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</si>
  <si>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</si>
  <si>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</si>
  <si>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</si>
  <si>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</si>
  <si>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</si>
  <si>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</si>
  <si>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</si>
  <si>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</si>
  <si>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</si>
  <si>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</si>
  <si>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</si>
  <si>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</si>
  <si>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</si>
  <si>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</si>
  <si>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</si>
  <si>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</si>
  <si>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</si>
  <si>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</si>
  <si>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</si>
  <si>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</si>
  <si>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</si>
  <si>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</si>
  <si>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</si>
  <si>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</si>
  <si>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</si>
  <si>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</si>
  <si>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</si>
  <si>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</si>
  <si>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</si>
  <si>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</si>
  <si>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</si>
  <si>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</si>
  <si>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</si>
  <si>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</si>
  <si>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</si>
  <si>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</si>
  <si>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</si>
  <si>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</si>
  <si>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</si>
  <si>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</si>
  <si>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</si>
  <si>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</si>
  <si>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</si>
  <si>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</si>
  <si>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</si>
  <si>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</si>
  <si>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</si>
  <si>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</si>
  <si>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</si>
  <si>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</si>
  <si>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</si>
  <si>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</si>
  <si>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</si>
  <si>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</si>
  <si>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</si>
  <si>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</si>
  <si>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</si>
  <si>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</si>
  <si>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</si>
  <si>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</si>
  <si>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</si>
  <si>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</si>
  <si>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</si>
  <si>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</si>
  <si>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</si>
  <si>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</si>
  <si>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</si>
  <si>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</si>
  <si>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</si>
  <si>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</si>
  <si>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</si>
  <si>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</si>
  <si>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</si>
  <si>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</si>
  <si>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</si>
  <si>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</si>
  <si>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</si>
  <si>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</si>
  <si>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</si>
  <si>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</si>
  <si>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</si>
  <si>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</si>
  <si>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</si>
  <si>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</si>
  <si>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</si>
  <si>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</si>
  <si>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</si>
  <si>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</si>
  <si>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</si>
  <si>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</si>
  <si>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</si>
  <si>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</si>
  <si>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</si>
  <si>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</si>
  <si>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</si>
  <si>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</si>
  <si>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</si>
  <si>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</si>
  <si>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</si>
  <si>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</si>
  <si>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</si>
  <si>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</si>
  <si>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</si>
  <si>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</si>
  <si>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</si>
  <si>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</si>
  <si>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</si>
  <si>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</si>
  <si>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</si>
  <si>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</si>
  <si>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</si>
  <si>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</si>
  <si>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</si>
  <si>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</si>
  <si>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</si>
  <si>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</si>
  <si>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</si>
  <si>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</si>
  <si>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</si>
  <si>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</si>
  <si>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</si>
  <si>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</si>
  <si>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</si>
  <si>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</si>
  <si>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</si>
  <si>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</si>
  <si>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</si>
  <si>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</si>
  <si>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</si>
  <si>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</si>
  <si>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</si>
  <si>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</si>
  <si>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</si>
  <si>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</si>
  <si>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</si>
  <si>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</si>
  <si>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</si>
  <si>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</si>
  <si>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</si>
  <si>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</si>
  <si>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</si>
  <si>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</si>
  <si>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</si>
  <si>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</si>
  <si>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</si>
  <si>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</si>
  <si>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</si>
  <si>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</si>
  <si>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</si>
  <si>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</si>
  <si>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</si>
  <si>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</si>
  <si>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</si>
  <si>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</si>
  <si>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</si>
  <si>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</si>
  <si>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</si>
  <si>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</si>
  <si>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</si>
  <si>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</si>
  <si>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</si>
  <si>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</si>
  <si>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</si>
  <si>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</si>
  <si>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</si>
  <si>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</si>
  <si>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</si>
  <si>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</si>
  <si>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</si>
  <si>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</si>
  <si>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</si>
  <si>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</si>
  <si>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</si>
  <si>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</si>
  <si>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</si>
  <si>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</si>
  <si>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</si>
  <si>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</si>
  <si>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</si>
  <si>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</si>
  <si>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</si>
  <si>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</si>
  <si>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</si>
  <si>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</si>
  <si>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</si>
  <si>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</si>
  <si>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</si>
  <si>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</si>
  <si>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</si>
  <si>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</si>
  <si>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</si>
  <si>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</si>
  <si>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</si>
  <si>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</si>
  <si>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</si>
  <si>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</si>
  <si>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</si>
  <si>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</si>
  <si>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</si>
  <si>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</si>
  <si>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</si>
  <si>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</si>
  <si>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</si>
  <si>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</si>
  <si>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</si>
  <si>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</si>
  <si>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</si>
  <si>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</si>
  <si>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</si>
  <si>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</si>
  <si>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</si>
  <si>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</si>
  <si>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</si>
  <si>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</si>
  <si>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</si>
  <si>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</si>
  <si>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</si>
  <si>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</si>
  <si>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</si>
  <si>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</si>
  <si>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</si>
  <si>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</si>
  <si>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</si>
  <si>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</si>
  <si>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</si>
  <si>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</si>
  <si>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</si>
  <si>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</si>
  <si>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</si>
  <si>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</si>
  <si>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</si>
  <si>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</si>
  <si>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</si>
  <si>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</si>
  <si>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</si>
  <si>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</si>
  <si>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</si>
  <si>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</si>
  <si>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</si>
  <si>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</si>
  <si>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</si>
  <si>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</si>
  <si>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</si>
  <si>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</si>
  <si>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</si>
  <si>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</si>
  <si>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</si>
  <si>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</si>
  <si>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</si>
  <si>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</si>
  <si>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</si>
  <si>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</si>
  <si>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</si>
  <si>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</si>
  <si>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</si>
  <si>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</si>
  <si>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</si>
  <si>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</si>
  <si>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</si>
  <si>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</si>
  <si>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</si>
  <si>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</si>
  <si>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</si>
  <si>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</si>
  <si>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</si>
  <si>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</si>
  <si>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</si>
  <si>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</si>
  <si>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</si>
  <si>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</si>
  <si>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</si>
  <si>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</si>
  <si>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</si>
  <si>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</si>
  <si>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</si>
  <si>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</si>
  <si>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</si>
  <si>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</si>
  <si>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</si>
  <si>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</si>
  <si>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</si>
  <si>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</si>
  <si>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</si>
  <si>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</si>
  <si>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</si>
  <si>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</si>
  <si>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</si>
  <si>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</si>
  <si>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</si>
  <si>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</si>
  <si>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</si>
  <si>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</si>
  <si>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</si>
  <si>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</si>
  <si>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</si>
  <si>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</si>
  <si>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</si>
  <si>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</si>
  <si>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</si>
  <si>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</si>
  <si>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</si>
  <si>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</si>
  <si>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</si>
  <si>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</si>
  <si>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</si>
  <si>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</si>
  <si>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</si>
  <si>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</si>
  <si>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</si>
  <si>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</si>
  <si>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</si>
  <si>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</si>
  <si>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</si>
  <si>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</si>
  <si>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</si>
  <si>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</si>
  <si>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</si>
  <si>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</si>
  <si>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</si>
  <si>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</si>
  <si>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</si>
  <si>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</si>
  <si>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</si>
  <si>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</si>
  <si>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</si>
  <si>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</si>
  <si>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</si>
  <si>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</si>
  <si>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</si>
  <si>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</si>
  <si>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</si>
  <si>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</si>
  <si>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</si>
  <si>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</si>
  <si>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</si>
  <si>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</si>
  <si>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</si>
  <si>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</si>
  <si>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</si>
  <si>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</si>
  <si>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</si>
  <si>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</si>
  <si>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</si>
  <si>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</si>
  <si>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</si>
  <si>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</si>
  <si>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</si>
  <si>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</si>
  <si>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</si>
  <si>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</si>
  <si>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</si>
  <si>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</si>
  <si>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</si>
  <si>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</si>
  <si>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</si>
  <si>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</si>
  <si>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</si>
  <si>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</si>
  <si>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</si>
  <si>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</si>
  <si>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</si>
  <si>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</si>
  <si>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</si>
  <si>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</si>
  <si>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</si>
  <si>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</si>
  <si>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</si>
  <si>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</si>
  <si>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</si>
  <si>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</si>
  <si>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</si>
  <si>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</si>
  <si>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</si>
  <si>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</si>
  <si>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</si>
  <si>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</si>
  <si>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</si>
  <si>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</si>
  <si>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</si>
  <si>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</si>
  <si>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</si>
  <si>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</si>
  <si>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</si>
  <si>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</si>
  <si>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</si>
  <si>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</si>
  <si>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</si>
  <si>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</si>
  <si>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</si>
  <si>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</si>
  <si>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</si>
  <si>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</si>
  <si>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</si>
  <si>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</si>
  <si>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</si>
  <si>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</si>
  <si>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</si>
  <si>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</si>
  <si>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</si>
  <si>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</si>
  <si>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</si>
  <si>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</si>
  <si>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</si>
  <si>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</si>
  <si>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</si>
  <si>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</si>
  <si>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</si>
  <si>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</si>
  <si>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</si>
  <si>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</si>
  <si>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</si>
  <si>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</si>
  <si>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</si>
  <si>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</si>
  <si>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</si>
  <si>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</si>
  <si>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</si>
  <si>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</si>
  <si>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</si>
  <si>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</si>
  <si>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</si>
  <si>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</si>
  <si>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</si>
  <si>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</si>
  <si>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</si>
  <si>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</si>
  <si>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</si>
  <si>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</si>
  <si>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</si>
  <si>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</si>
  <si>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</si>
  <si>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</si>
  <si>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</si>
  <si>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</si>
  <si>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</si>
  <si>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</si>
  <si>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</si>
  <si>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</si>
  <si>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</si>
  <si>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</si>
  <si>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</si>
  <si>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</si>
  <si>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</si>
  <si>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</si>
  <si>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</si>
  <si>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</si>
  <si>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</si>
  <si>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</si>
  <si>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</si>
  <si>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</si>
  <si>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</si>
  <si>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</si>
  <si>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</si>
  <si>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</si>
  <si>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</si>
  <si>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</si>
  <si>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</si>
  <si>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</si>
  <si>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</si>
  <si>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</si>
  <si>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</si>
  <si>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</si>
  <si>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</si>
  <si>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</si>
  <si>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</si>
  <si>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</si>
  <si>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</si>
  <si>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</si>
  <si>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</si>
  <si>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</si>
  <si>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</si>
  <si>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</si>
  <si>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</si>
  <si>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</si>
  <si>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</si>
  <si>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</si>
  <si>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</si>
  <si>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</si>
  <si>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</si>
  <si>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</si>
  <si>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</si>
  <si>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</si>
  <si>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</si>
  <si>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</si>
  <si>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</si>
  <si>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</si>
  <si>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</si>
  <si>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</si>
  <si>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</si>
  <si>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</si>
  <si>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</si>
  <si>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</si>
  <si>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</si>
  <si>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</si>
  <si>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</si>
  <si>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</si>
  <si>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</si>
  <si>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</si>
  <si>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</si>
  <si>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</si>
  <si>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</si>
  <si>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</si>
  <si>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</si>
  <si>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</si>
  <si>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</si>
  <si>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</si>
  <si>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</si>
  <si>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</si>
  <si>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</si>
  <si>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</si>
  <si>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</si>
  <si>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</si>
  <si>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</si>
  <si>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</si>
  <si>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</si>
  <si>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</si>
  <si>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</si>
  <si>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</si>
  <si>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</si>
  <si>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</si>
  <si>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</si>
  <si>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</si>
  <si>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</si>
  <si>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</si>
  <si>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</si>
  <si>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</si>
  <si>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</si>
  <si>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</si>
  <si>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</si>
  <si>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</si>
  <si>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</si>
  <si>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</si>
  <si>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</si>
  <si>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</si>
  <si>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</si>
  <si>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</si>
  <si>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</si>
  <si>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</si>
  <si>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</si>
  <si>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</si>
  <si>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</si>
  <si>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</si>
  <si>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</si>
  <si>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</si>
  <si>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</si>
  <si>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</si>
  <si>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</si>
  <si>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</si>
  <si>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</si>
  <si>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</si>
  <si>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</si>
  <si>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</si>
  <si>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</si>
  <si>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</si>
  <si>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</si>
  <si>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</si>
  <si>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</si>
  <si>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</si>
  <si>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</si>
  <si>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</si>
  <si>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</si>
  <si>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</si>
  <si>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</si>
  <si>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</si>
  <si>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</si>
  <si>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</si>
  <si>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</si>
  <si>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</si>
  <si>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</si>
  <si>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</si>
  <si>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</si>
  <si>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</si>
  <si>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</si>
  <si>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</si>
  <si>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</si>
  <si>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</si>
  <si>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</si>
  <si>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</si>
  <si>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</si>
  <si>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</si>
  <si>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</si>
  <si>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</si>
  <si>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</si>
  <si>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</si>
  <si>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</si>
  <si>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</si>
  <si>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</si>
  <si>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</si>
  <si>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</si>
  <si>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</si>
  <si>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</si>
  <si>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</si>
  <si>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</si>
  <si>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</si>
  <si>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</si>
  <si>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</si>
  <si>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</si>
  <si>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</si>
  <si>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</si>
  <si>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</si>
  <si>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</si>
  <si>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</si>
  <si>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</si>
  <si>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</si>
  <si>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</si>
  <si>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</si>
  <si>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</si>
  <si>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</si>
  <si>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</si>
  <si>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</si>
  <si>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</si>
  <si>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</si>
  <si>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</si>
  <si>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</si>
  <si>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</si>
  <si>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</si>
  <si>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</si>
  <si>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</si>
  <si>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</si>
  <si>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</si>
  <si>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</si>
  <si>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</si>
  <si>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</si>
  <si>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</si>
  <si>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</si>
  <si>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</si>
  <si>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</si>
  <si>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</si>
  <si>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</si>
  <si>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</si>
  <si>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</si>
  <si>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</si>
  <si>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</si>
  <si>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</si>
  <si>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</si>
  <si>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</si>
  <si>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</si>
  <si>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</si>
  <si>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</si>
  <si>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</si>
  <si>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</si>
  <si>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</si>
  <si>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</si>
  <si>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</si>
  <si>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</si>
  <si>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</si>
  <si>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</si>
  <si>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</si>
  <si>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</si>
  <si>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</si>
  <si>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</si>
  <si>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</si>
  <si>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</si>
  <si>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</si>
  <si>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</si>
  <si>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</si>
  <si>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</si>
  <si>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</si>
  <si>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</si>
  <si>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</si>
  <si>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</si>
  <si>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</si>
  <si>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</si>
  <si>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</si>
  <si>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</si>
  <si>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</si>
  <si>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</si>
  <si>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</si>
  <si>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</si>
  <si>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</si>
  <si>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</si>
  <si>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</si>
  <si>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</si>
  <si>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</si>
  <si>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</si>
  <si>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</si>
  <si>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</si>
  <si>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</si>
  <si>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</si>
  <si>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</si>
  <si>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</si>
  <si>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</si>
  <si>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</si>
  <si>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</si>
  <si>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</si>
  <si>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</si>
  <si>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</si>
  <si>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</si>
  <si>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</si>
  <si>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</si>
  <si>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</si>
  <si>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</si>
  <si>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</si>
  <si>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</si>
  <si>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</si>
  <si>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</si>
  <si>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</si>
  <si>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</si>
  <si>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</si>
  <si>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</si>
  <si>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</si>
  <si>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</si>
  <si>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</si>
  <si>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</si>
  <si>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</si>
  <si>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</si>
  <si>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</si>
  <si>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</si>
  <si>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</si>
  <si>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</si>
  <si>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</si>
  <si>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</si>
  <si>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</si>
  <si>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</si>
  <si>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</si>
  <si>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</si>
  <si>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</si>
  <si>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</si>
  <si>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</si>
  <si>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</si>
  <si>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</si>
  <si>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</si>
  <si>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</si>
  <si>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</si>
  <si>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</si>
  <si>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</si>
  <si>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</si>
  <si>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</si>
  <si>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</si>
  <si>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</si>
  <si>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</si>
  <si>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</si>
  <si>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</si>
  <si>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</si>
  <si>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</si>
  <si>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</si>
  <si>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</si>
  <si>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</si>
  <si>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</si>
  <si>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</si>
  <si>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</si>
  <si>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</si>
  <si>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</si>
  <si>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</si>
  <si>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</si>
  <si>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</si>
  <si>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</si>
  <si>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</si>
  <si>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</si>
  <si>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</si>
  <si>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</si>
  <si>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</si>
  <si>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</si>
  <si>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</si>
  <si>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</si>
  <si>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</si>
  <si>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</si>
  <si>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</si>
  <si>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</si>
  <si>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</si>
  <si>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</si>
  <si>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</si>
  <si>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</si>
  <si>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</si>
  <si>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</si>
  <si>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</si>
  <si>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</si>
  <si>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</si>
  <si>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</si>
  <si>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</si>
  <si>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</si>
  <si>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</si>
  <si>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</si>
  <si>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</si>
  <si>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</si>
  <si>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</si>
  <si>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</si>
  <si>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</si>
  <si>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</si>
  <si>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</si>
  <si>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</si>
  <si>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</si>
  <si>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</si>
  <si>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</si>
  <si>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</si>
  <si>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</si>
  <si>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</si>
  <si>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</si>
  <si>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</si>
  <si>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</si>
  <si>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</si>
  <si>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</si>
  <si>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</si>
  <si>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</si>
  <si>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</si>
  <si>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</si>
  <si>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</si>
  <si>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</si>
  <si>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</si>
  <si>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</si>
  <si>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</si>
  <si>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</si>
  <si>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</si>
  <si>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</si>
  <si>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</si>
  <si>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</si>
  <si>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</si>
  <si>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</si>
  <si>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</si>
  <si>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</si>
  <si>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</si>
  <si>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</si>
  <si>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</si>
  <si>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</si>
  <si>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</si>
  <si>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</si>
  <si>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</si>
  <si>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</si>
  <si>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</si>
  <si>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</si>
  <si>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</si>
  <si>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</si>
  <si>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</si>
  <si>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</si>
  <si>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</si>
  <si>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</si>
  <si>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</si>
  <si>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</si>
  <si>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</si>
  <si>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</si>
  <si>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</si>
  <si>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</si>
  <si>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</si>
  <si>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</si>
  <si>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</si>
  <si>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</si>
  <si>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</si>
  <si>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</si>
  <si>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</si>
  <si>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</si>
  <si>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</si>
  <si>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</si>
  <si>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</si>
  <si>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</si>
  <si>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</si>
  <si>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</si>
  <si>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</si>
  <si>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</si>
  <si>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</si>
  <si>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</si>
  <si>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</si>
  <si>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</si>
  <si>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</si>
  <si>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</si>
  <si>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</si>
  <si>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</si>
  <si>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</si>
  <si>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</si>
  <si>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</si>
  <si>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</si>
  <si>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</si>
  <si>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</si>
  <si>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</si>
  <si>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</si>
  <si>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</si>
  <si>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</si>
  <si>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</si>
  <si>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</si>
  <si>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</si>
  <si>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</si>
  <si>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</si>
  <si>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</si>
  <si>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</si>
  <si>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</si>
  <si>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</si>
  <si>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</si>
  <si>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</si>
  <si>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</si>
  <si>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</si>
  <si>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</si>
  <si>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</si>
  <si>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</si>
  <si>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</si>
  <si>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</si>
  <si>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</si>
  <si>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</si>
  <si>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</si>
  <si>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</si>
  <si>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</si>
  <si>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</si>
  <si>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</si>
  <si>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</si>
  <si>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</si>
  <si>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</si>
  <si>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</si>
  <si>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</si>
  <si>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</si>
  <si>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</si>
  <si>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</si>
  <si>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</si>
  <si>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</si>
  <si>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</si>
  <si>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</si>
  <si>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</si>
  <si>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</si>
  <si>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</si>
  <si>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</si>
  <si>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</si>
  <si>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</si>
  <si>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</si>
  <si>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</si>
  <si>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</si>
  <si>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</si>
  <si>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</si>
  <si>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</si>
  <si>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</si>
  <si>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</si>
  <si>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</si>
  <si>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</si>
  <si>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</si>
  <si>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</si>
  <si>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</si>
  <si>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</si>
  <si>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</si>
  <si>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</si>
  <si>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</si>
  <si>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</si>
  <si>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</si>
  <si>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</si>
  <si>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</si>
  <si>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</si>
  <si>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</si>
  <si>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</si>
  <si>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</si>
  <si>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</si>
  <si>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</si>
  <si>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</si>
  <si>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</si>
  <si>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</si>
  <si>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</si>
  <si>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</si>
  <si>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</si>
  <si>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</si>
  <si>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</si>
  <si>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</si>
  <si>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</si>
  <si>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</si>
  <si>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</si>
  <si>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</si>
  <si>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</si>
  <si>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</si>
  <si>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</si>
  <si>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</si>
  <si>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</si>
  <si>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</si>
  <si>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</si>
  <si>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</si>
  <si>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</si>
  <si>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</si>
  <si>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</si>
  <si>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</si>
  <si>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</si>
  <si>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</si>
  <si>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</si>
  <si>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</si>
  <si>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</si>
  <si>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</si>
  <si>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</si>
  <si>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</si>
  <si>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</si>
  <si>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</si>
  <si>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</si>
  <si>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</si>
  <si>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</si>
  <si>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</si>
  <si>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</si>
  <si>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</si>
  <si>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</si>
  <si>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</si>
  <si>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</si>
  <si>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</si>
  <si>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</si>
  <si>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</si>
  <si>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</si>
  <si>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</si>
  <si>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</si>
  <si>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</si>
  <si>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</si>
  <si>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</si>
  <si>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</si>
  <si>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</si>
  <si>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</si>
  <si>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</si>
  <si>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</si>
  <si>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</si>
  <si>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</si>
  <si>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</si>
  <si>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</si>
  <si>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</si>
  <si>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</si>
  <si>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</si>
  <si>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</si>
  <si>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</si>
  <si>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</si>
  <si>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</si>
  <si>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</si>
  <si>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</si>
  <si>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</si>
  <si>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</si>
  <si>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</si>
  <si>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</si>
  <si>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</si>
  <si>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</si>
  <si>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</si>
  <si>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</si>
  <si>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</si>
  <si>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</si>
  <si>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</si>
  <si>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</si>
  <si>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</si>
  <si>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</si>
  <si>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</si>
  <si>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</si>
  <si>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</si>
  <si>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</si>
  <si>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</si>
  <si>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</si>
  <si>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</si>
  <si>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</si>
  <si>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</si>
  <si>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</si>
  <si>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</si>
  <si>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</si>
  <si>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</si>
  <si>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</si>
  <si>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</si>
  <si>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</si>
  <si>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</si>
  <si>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</si>
  <si>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</si>
  <si>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</si>
  <si>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</si>
  <si>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</si>
  <si>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</si>
  <si>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</si>
  <si>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</si>
  <si>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</si>
  <si>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</si>
  <si>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</si>
  <si>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</si>
  <si>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</si>
  <si>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</si>
  <si>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</si>
  <si>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</si>
  <si>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</si>
  <si>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</si>
  <si>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</si>
  <si>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</si>
  <si>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</si>
  <si>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</si>
  <si>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</si>
  <si>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</si>
  <si>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</si>
  <si>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</si>
  <si>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</si>
  <si>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</si>
  <si>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</si>
  <si>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</si>
  <si>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</si>
  <si>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</si>
  <si>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</si>
  <si>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</si>
  <si>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</si>
  <si>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</si>
  <si>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</si>
  <si>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</si>
  <si>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</si>
  <si>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</si>
  <si>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</si>
  <si>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</si>
  <si>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</si>
  <si>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</si>
  <si>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</si>
  <si>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</si>
  <si>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</si>
  <si>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</si>
  <si>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</si>
  <si>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</si>
  <si>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</si>
  <si>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</si>
  <si>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</si>
  <si>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</si>
  <si>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</si>
  <si>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</si>
  <si>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</si>
  <si>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</si>
  <si>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</si>
  <si>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</si>
  <si>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</si>
  <si>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</si>
  <si>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</si>
  <si>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</si>
  <si>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</si>
  <si>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</si>
  <si>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</si>
  <si>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</si>
  <si>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</si>
  <si>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</si>
  <si>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</si>
  <si>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</si>
  <si>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</si>
  <si>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</si>
  <si>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</si>
  <si>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</si>
  <si>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</si>
  <si>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</si>
  <si>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</si>
  <si>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</si>
  <si>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Прочие иные межбюджетные трансферты, передаваемые бюджетам поселений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</si>
  <si>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</si>
  <si>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</si>
  <si>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А1 55195</t>
  </si>
  <si>
    <t>02 1 03 S5000</t>
  </si>
  <si>
    <t>Субсидии на повышение оплаты труда работников муниципальных учреждений культуры в Республике Алтай</t>
  </si>
  <si>
    <t>02 1 01 S5100</t>
  </si>
  <si>
    <t>02 1 02 S5100</t>
  </si>
  <si>
    <t>02 1 02 S5000</t>
  </si>
  <si>
    <t>02 1 03 S5100</t>
  </si>
  <si>
    <t>831</t>
  </si>
  <si>
    <t>Исполнение судебных актов Российской Федерации и мировых соглашений по возмещению причиненного вреда</t>
  </si>
  <si>
    <t>350</t>
  </si>
  <si>
    <t>02 1 23 S7800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</si>
  <si>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</si>
  <si>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</si>
  <si>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02 3 01 S46М0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</si>
  <si>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</si>
  <si>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51790</t>
  </si>
  <si>
    <t>02 3 12 S4500</t>
  </si>
  <si>
    <t>02 3 12 S7800</t>
  </si>
  <si>
    <t>02 3 22 S4500</t>
  </si>
  <si>
    <t>02 3 22 S7800</t>
  </si>
  <si>
    <t>Пособия, компенсации и иные социальные выплаты гражданам, кроме публичных нормативных обязательств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</si>
  <si>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</si>
  <si>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</si>
  <si>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</si>
  <si>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 (Чистая вода)</t>
  </si>
  <si>
    <t>Защита населения и территории от чрезвычайных ситуаций природного и техногенного характера, пожарная безопасность</t>
  </si>
  <si>
    <t>01 0 А0 S8500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</si>
  <si>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</si>
  <si>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04 2 02 S9200</t>
  </si>
  <si>
    <t>312</t>
  </si>
  <si>
    <t>Иные пенсии, социальные доплаты к пенсиям</t>
  </si>
  <si>
    <t>Иные выплаты государственных (муниципальных) органов привлекаемым лицам</t>
  </si>
  <si>
    <t>Приложение 3</t>
  </si>
  <si>
    <t>Приложение N 4</t>
  </si>
  <si>
    <t>к Решению "О внесении изменений и дополнений в бюджет муниципального образования "Улаганский  район" на 2023 год и плановый период 2024 и 2025 годов"</t>
  </si>
  <si>
    <t>03 1 01 S9600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</si>
  <si>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</si>
  <si>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</si>
  <si>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</si>
  <si>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</t>
  </si>
  <si>
    <t>Прочая закупка товаров, работ и услуг с МБ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</si>
  <si>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жидкими бытовыми отходами) в муниципальных образованиях Республики Алтай</t>
  </si>
  <si>
    <t>04 2 02 L321Т</t>
  </si>
  <si>
    <t>622</t>
  </si>
  <si>
    <t>Субсидии автономным учреждениям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</si>
</sst>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justify" vertical="center"/>
    </xf>
    <xf numFmtId="0" fontId="28" fillId="0" borderId="2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4"/>
      <c r="B2" s="464"/>
      <c r="C2" s="464"/>
      <c r="H2" s="123"/>
      <c r="I2" s="43"/>
      <c r="J2" s="470" t="s">
        <v>446</v>
      </c>
      <c r="K2" s="470"/>
    </row>
    <row r="3" spans="1:13" s="125" customFormat="1" ht="45" customHeight="1" x14ac:dyDescent="0.3">
      <c r="B3" s="473" t="s">
        <v>684</v>
      </c>
      <c r="C3" s="473"/>
      <c r="D3" s="473"/>
      <c r="E3" s="473"/>
      <c r="F3" s="473"/>
      <c r="G3" s="473"/>
      <c r="H3" s="473"/>
      <c r="I3" s="473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81" t="s">
        <v>549</v>
      </c>
      <c r="J4" s="481"/>
      <c r="K4" s="481"/>
    </row>
    <row r="5" spans="1:13" s="125" customFormat="1" ht="45" customHeight="1" x14ac:dyDescent="0.3">
      <c r="A5" s="465" t="s">
        <v>674</v>
      </c>
      <c r="B5" s="465" t="s">
        <v>675</v>
      </c>
      <c r="C5" s="474" t="s">
        <v>676</v>
      </c>
      <c r="D5" s="475" t="s">
        <v>681</v>
      </c>
      <c r="E5" s="476"/>
      <c r="F5" s="476"/>
      <c r="G5" s="477"/>
      <c r="H5" s="478" t="s">
        <v>682</v>
      </c>
      <c r="I5" s="479"/>
      <c r="J5" s="479"/>
      <c r="K5" s="480"/>
    </row>
    <row r="6" spans="1:13" s="125" customFormat="1" ht="23.25" customHeight="1" x14ac:dyDescent="0.3">
      <c r="A6" s="466"/>
      <c r="B6" s="468"/>
      <c r="C6" s="474"/>
      <c r="D6" s="482" t="s">
        <v>555</v>
      </c>
      <c r="E6" s="475" t="s">
        <v>677</v>
      </c>
      <c r="F6" s="476"/>
      <c r="G6" s="477"/>
      <c r="H6" s="484" t="s">
        <v>555</v>
      </c>
      <c r="I6" s="478" t="s">
        <v>677</v>
      </c>
      <c r="J6" s="479"/>
      <c r="K6" s="480"/>
    </row>
    <row r="7" spans="1:13" s="125" customFormat="1" ht="45" customHeight="1" x14ac:dyDescent="0.3">
      <c r="A7" s="467"/>
      <c r="B7" s="469"/>
      <c r="C7" s="474"/>
      <c r="D7" s="483"/>
      <c r="E7" s="139" t="s">
        <v>678</v>
      </c>
      <c r="F7" s="139" t="s">
        <v>679</v>
      </c>
      <c r="G7" s="140" t="s">
        <v>680</v>
      </c>
      <c r="H7" s="485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71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72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2" t="s">
        <v>1034</v>
      </c>
      <c r="F1" s="522"/>
      <c r="G1" s="522"/>
      <c r="H1" s="522"/>
      <c r="I1" s="522"/>
      <c r="J1" s="522"/>
      <c r="K1" s="522"/>
      <c r="L1" s="522"/>
      <c r="M1" s="522"/>
      <c r="N1" s="522"/>
    </row>
    <row r="2" spans="1:14" ht="45.75" customHeight="1" x14ac:dyDescent="0.2">
      <c r="E2" s="388"/>
      <c r="F2" s="531" t="s">
        <v>1012</v>
      </c>
      <c r="G2" s="531"/>
      <c r="H2" s="531"/>
      <c r="I2" s="531"/>
      <c r="J2" s="531"/>
      <c r="K2" s="531"/>
      <c r="L2" s="531"/>
      <c r="M2" s="531"/>
      <c r="N2" s="531"/>
    </row>
    <row r="4" spans="1:14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</row>
    <row r="5" spans="1:14" ht="18.75" customHeight="1" x14ac:dyDescent="0.2">
      <c r="A5" s="523" t="s">
        <v>1030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ht="15.75" x14ac:dyDescent="0.2">
      <c r="A6" s="532"/>
      <c r="B6" s="532"/>
      <c r="C6" s="532"/>
      <c r="D6" s="532"/>
      <c r="E6" s="532"/>
      <c r="F6" s="532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4" t="s">
        <v>71</v>
      </c>
      <c r="B10" s="524"/>
      <c r="C10" s="524"/>
      <c r="D10" s="524"/>
      <c r="E10" s="524"/>
      <c r="F10" s="524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8" t="s">
        <v>911</v>
      </c>
      <c r="B207" s="529"/>
      <c r="C207" s="529"/>
      <c r="D207" s="529"/>
      <c r="E207" s="529"/>
      <c r="F207" s="530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4" t="s">
        <v>413</v>
      </c>
      <c r="B338" s="525"/>
      <c r="C338" s="525"/>
      <c r="D338" s="525"/>
      <c r="E338" s="525"/>
      <c r="F338" s="525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6" t="s">
        <v>308</v>
      </c>
      <c r="B490" s="527"/>
      <c r="C490" s="527"/>
      <c r="D490" s="527"/>
      <c r="E490" s="527"/>
      <c r="F490" s="527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33" t="s">
        <v>311</v>
      </c>
      <c r="B542" s="527"/>
      <c r="C542" s="527"/>
      <c r="D542" s="527"/>
      <c r="E542" s="527"/>
      <c r="F542" s="527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34" t="s">
        <v>6</v>
      </c>
      <c r="B980" s="535"/>
      <c r="C980" s="535"/>
      <c r="D980" s="535"/>
      <c r="E980" s="535"/>
      <c r="F980" s="535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34" t="s">
        <v>36</v>
      </c>
      <c r="B1026" s="535"/>
      <c r="C1026" s="535"/>
      <c r="D1026" s="535"/>
      <c r="E1026" s="535"/>
      <c r="F1026" s="535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34" t="s">
        <v>40</v>
      </c>
      <c r="B1035" s="535"/>
      <c r="C1035" s="535"/>
      <c r="D1035" s="535"/>
      <c r="E1035" s="535"/>
      <c r="F1035" s="535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34" t="s">
        <v>49</v>
      </c>
      <c r="B1073" s="535"/>
      <c r="C1073" s="535"/>
      <c r="D1073" s="535"/>
      <c r="E1073" s="535"/>
      <c r="F1073" s="535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34" t="s">
        <v>55</v>
      </c>
      <c r="B1087" s="535"/>
      <c r="C1087" s="535"/>
      <c r="D1087" s="535"/>
      <c r="E1087" s="535"/>
      <c r="F1087" s="535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34" t="s">
        <v>56</v>
      </c>
      <c r="B1101" s="535"/>
      <c r="C1101" s="535"/>
      <c r="D1101" s="535"/>
      <c r="E1101" s="535"/>
      <c r="F1101" s="535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34" t="s">
        <v>58</v>
      </c>
      <c r="B1108" s="535"/>
      <c r="C1108" s="535"/>
      <c r="D1108" s="535"/>
      <c r="E1108" s="535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37" t="s">
        <v>149</v>
      </c>
      <c r="B1134" s="535"/>
      <c r="C1134" s="535"/>
      <c r="D1134" s="535"/>
      <c r="E1134" s="535"/>
      <c r="F1134" s="535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36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36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36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36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36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36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36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36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3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4" t="s">
        <v>689</v>
      </c>
      <c r="B4" s="514"/>
      <c r="C4" s="514"/>
      <c r="D4" s="514"/>
    </row>
    <row r="5" spans="1:5" s="100" customFormat="1" ht="33" customHeight="1" x14ac:dyDescent="0.25">
      <c r="A5" s="538"/>
      <c r="B5" s="538"/>
      <c r="C5" s="538"/>
      <c r="D5" s="538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9" t="s">
        <v>580</v>
      </c>
      <c r="B7" s="539" t="s">
        <v>587</v>
      </c>
      <c r="C7" s="541" t="s">
        <v>582</v>
      </c>
      <c r="D7" s="542"/>
    </row>
    <row r="8" spans="1:5" s="100" customFormat="1" ht="36.75" customHeight="1" x14ac:dyDescent="0.25">
      <c r="A8" s="540"/>
      <c r="B8" s="540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4" t="s">
        <v>690</v>
      </c>
      <c r="B4" s="514"/>
      <c r="C4" s="514"/>
      <c r="D4" s="514"/>
    </row>
    <row r="5" spans="1:5" s="100" customFormat="1" ht="35.25" customHeight="1" x14ac:dyDescent="0.25">
      <c r="A5" s="538"/>
      <c r="B5" s="538"/>
      <c r="C5" s="538"/>
      <c r="D5" s="538"/>
    </row>
    <row r="6" spans="1:5" x14ac:dyDescent="0.2">
      <c r="D6" s="171" t="s">
        <v>549</v>
      </c>
    </row>
    <row r="7" spans="1:5" s="100" customFormat="1" ht="19.5" customHeight="1" x14ac:dyDescent="0.25">
      <c r="A7" s="539" t="s">
        <v>580</v>
      </c>
      <c r="B7" s="543" t="s">
        <v>587</v>
      </c>
      <c r="C7" s="544" t="s">
        <v>582</v>
      </c>
      <c r="D7" s="544"/>
    </row>
    <row r="8" spans="1:5" s="100" customFormat="1" ht="40.5" customHeight="1" x14ac:dyDescent="0.25">
      <c r="A8" s="540"/>
      <c r="B8" s="543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4" t="s">
        <v>691</v>
      </c>
      <c r="B4" s="514"/>
      <c r="C4" s="514"/>
      <c r="D4" s="514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5" t="s">
        <v>580</v>
      </c>
      <c r="B6" s="545" t="s">
        <v>586</v>
      </c>
      <c r="C6" s="547" t="s">
        <v>582</v>
      </c>
      <c r="D6" s="548"/>
    </row>
    <row r="7" spans="1:5" s="44" customFormat="1" ht="50.25" customHeight="1" x14ac:dyDescent="0.3">
      <c r="A7" s="546"/>
      <c r="B7" s="546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70" t="s">
        <v>446</v>
      </c>
      <c r="G2" s="470"/>
    </row>
    <row r="3" spans="1:7" ht="22.5" customHeight="1" x14ac:dyDescent="0.2">
      <c r="C3" s="99"/>
      <c r="D3" s="99"/>
      <c r="E3" s="5"/>
    </row>
    <row r="4" spans="1:7" ht="36.75" customHeight="1" x14ac:dyDescent="0.2">
      <c r="A4" s="514" t="s">
        <v>692</v>
      </c>
      <c r="B4" s="514"/>
      <c r="C4" s="514"/>
      <c r="D4" s="514"/>
      <c r="E4" s="514"/>
      <c r="F4" s="514"/>
      <c r="G4" s="514"/>
    </row>
    <row r="5" spans="1:7" ht="17.25" customHeight="1" x14ac:dyDescent="0.2">
      <c r="D5" s="549" t="s">
        <v>549</v>
      </c>
      <c r="E5" s="549"/>
      <c r="F5" s="549"/>
      <c r="G5" s="549"/>
    </row>
    <row r="6" spans="1:7" s="44" customFormat="1" ht="21.75" customHeight="1" x14ac:dyDescent="0.3">
      <c r="A6" s="545" t="s">
        <v>580</v>
      </c>
      <c r="B6" s="545" t="s">
        <v>581</v>
      </c>
      <c r="C6" s="547" t="s">
        <v>582</v>
      </c>
      <c r="D6" s="548"/>
      <c r="E6" s="545" t="s">
        <v>583</v>
      </c>
      <c r="F6" s="547" t="s">
        <v>582</v>
      </c>
      <c r="G6" s="548"/>
    </row>
    <row r="7" spans="1:7" s="44" customFormat="1" ht="45.75" customHeight="1" x14ac:dyDescent="0.3">
      <c r="A7" s="546"/>
      <c r="B7" s="546"/>
      <c r="C7" s="49" t="s">
        <v>584</v>
      </c>
      <c r="D7" s="172" t="s">
        <v>585</v>
      </c>
      <c r="E7" s="546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693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4" t="s">
        <v>694</v>
      </c>
      <c r="B4" s="514"/>
      <c r="C4" s="51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089"/>
  <sheetViews>
    <sheetView topLeftCell="A849" zoomScaleNormal="100" zoomScaleSheetLayoutView="110" workbookViewId="0">
      <selection activeCell="E1096" sqref="E1096"/>
    </sheetView>
  </sheetViews>
  <sheetFormatPr defaultRowHeight="15" x14ac:dyDescent="0.2"/>
  <cols>
    <col min="1" max="1" width="101.7109375" style="245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hidden="1" customWidth="1"/>
    <col min="26" max="26" width="15.85546875" style="16" hidden="1" customWidth="1"/>
    <col min="27" max="27" width="16.28515625" style="16" hidden="1" customWidth="1"/>
    <col min="28" max="28" width="15.140625" style="16" hidden="1" customWidth="1"/>
    <col min="29" max="29" width="15.85546875" style="16" customWidth="1"/>
    <col min="30" max="30" width="16.7109375" style="16" customWidth="1"/>
    <col min="31" max="16384" width="9.140625" style="16"/>
  </cols>
  <sheetData>
    <row r="1" spans="1:30" x14ac:dyDescent="0.2">
      <c r="E1" s="522"/>
      <c r="F1" s="522"/>
      <c r="G1" s="522"/>
      <c r="H1" s="522"/>
      <c r="I1" s="522"/>
      <c r="J1" s="522"/>
      <c r="K1" s="522"/>
      <c r="L1" s="522"/>
      <c r="M1" s="522"/>
      <c r="O1" s="522"/>
      <c r="P1" s="522"/>
      <c r="Q1" s="16"/>
      <c r="R1" s="550"/>
      <c r="S1" s="550"/>
      <c r="T1" s="550"/>
      <c r="U1" s="522"/>
      <c r="V1" s="522"/>
      <c r="W1" s="553"/>
      <c r="X1" s="553"/>
      <c r="AC1" s="550" t="s">
        <v>1290</v>
      </c>
      <c r="AD1" s="550"/>
    </row>
    <row r="2" spans="1:30" ht="66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1"/>
      <c r="V2" s="531"/>
      <c r="W2" s="552"/>
      <c r="X2" s="552"/>
      <c r="Y2" s="552"/>
      <c r="Z2" s="552"/>
      <c r="AA2" s="551"/>
      <c r="AB2" s="551"/>
      <c r="AC2" s="531" t="s">
        <v>1291</v>
      </c>
      <c r="AD2" s="531"/>
    </row>
    <row r="4" spans="1:30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</row>
    <row r="5" spans="1:30" ht="18.75" customHeight="1" x14ac:dyDescent="0.2">
      <c r="A5" s="523" t="s">
        <v>1221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</row>
    <row r="6" spans="1:30" ht="15.75" x14ac:dyDescent="0.2">
      <c r="A6" s="532"/>
      <c r="B6" s="532"/>
      <c r="C6" s="532"/>
      <c r="D6" s="532"/>
      <c r="E6" s="532"/>
      <c r="F6" s="532"/>
      <c r="Z6" s="441"/>
      <c r="AD6" s="16" t="s">
        <v>549</v>
      </c>
    </row>
    <row r="7" spans="1:30" s="46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1152</v>
      </c>
      <c r="Y7" s="445" t="s">
        <v>1010</v>
      </c>
      <c r="Z7" s="445" t="s">
        <v>1152</v>
      </c>
      <c r="AA7" s="445" t="s">
        <v>1010</v>
      </c>
      <c r="AB7" s="445" t="s">
        <v>1152</v>
      </c>
      <c r="AC7" s="461" t="s">
        <v>1010</v>
      </c>
      <c r="AD7" s="445" t="s">
        <v>1152</v>
      </c>
    </row>
    <row r="8" spans="1:30" s="46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  <c r="AA8" s="430"/>
      <c r="AB8" s="430"/>
      <c r="AC8" s="430"/>
      <c r="AD8" s="430"/>
    </row>
    <row r="9" spans="1:30" s="46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  <c r="AA9" s="446">
        <v>7</v>
      </c>
      <c r="AB9" s="446">
        <v>8</v>
      </c>
      <c r="AC9" s="446">
        <v>7</v>
      </c>
      <c r="AD9" s="446">
        <v>8</v>
      </c>
    </row>
    <row r="10" spans="1:30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 t="e">
        <f t="shared" ref="G10:AD10" si="0">G15+G46+G117+G126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 t="e">
        <f t="shared" si="0"/>
        <v>#REF!</v>
      </c>
      <c r="U10" s="454" t="e">
        <f t="shared" si="0"/>
        <v>#REF!</v>
      </c>
      <c r="V10" s="454" t="e">
        <f t="shared" si="0"/>
        <v>#REF!</v>
      </c>
      <c r="W10" s="454" t="e">
        <f t="shared" si="0"/>
        <v>#REF!</v>
      </c>
      <c r="X10" s="454" t="e">
        <f t="shared" si="0"/>
        <v>#REF!</v>
      </c>
      <c r="Y10" s="454" t="e">
        <f t="shared" si="0"/>
        <v>#REF!</v>
      </c>
      <c r="Z10" s="454" t="e">
        <f t="shared" si="0"/>
        <v>#REF!</v>
      </c>
      <c r="AA10" s="454" t="e">
        <f t="shared" si="0"/>
        <v>#REF!</v>
      </c>
      <c r="AB10" s="454">
        <f t="shared" si="0"/>
        <v>105650.60270000002</v>
      </c>
      <c r="AC10" s="454">
        <f t="shared" si="0"/>
        <v>2144.1940000000004</v>
      </c>
      <c r="AD10" s="454">
        <f t="shared" si="0"/>
        <v>107794.79670000002</v>
      </c>
    </row>
    <row r="11" spans="1:30" ht="12.75" hidden="1" customHeight="1" x14ac:dyDescent="0.2">
      <c r="A11" s="46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AC13" si="1">L12</f>
        <v>#REF!</v>
      </c>
      <c r="M11" s="258" t="e">
        <f t="shared" si="1"/>
        <v>#REF!</v>
      </c>
      <c r="N11" s="258" t="e">
        <f t="shared" si="1"/>
        <v>#REF!</v>
      </c>
      <c r="O11" s="258" t="e">
        <f t="shared" si="1"/>
        <v>#REF!</v>
      </c>
      <c r="P11" s="258" t="e">
        <f t="shared" si="1"/>
        <v>#REF!</v>
      </c>
      <c r="Q11" s="258" t="e">
        <f t="shared" si="1"/>
        <v>#REF!</v>
      </c>
      <c r="R11" s="258" t="e">
        <f t="shared" si="1"/>
        <v>#REF!</v>
      </c>
      <c r="S11" s="258" t="e">
        <f t="shared" si="1"/>
        <v>#REF!</v>
      </c>
      <c r="T11" s="258" t="e">
        <f t="shared" si="1"/>
        <v>#REF!</v>
      </c>
      <c r="U11" s="258" t="e">
        <f t="shared" si="1"/>
        <v>#REF!</v>
      </c>
      <c r="V11" s="258" t="e">
        <f t="shared" si="1"/>
        <v>#REF!</v>
      </c>
      <c r="W11" s="258" t="e">
        <f t="shared" si="1"/>
        <v>#REF!</v>
      </c>
      <c r="X11" s="258" t="e">
        <f t="shared" si="1"/>
        <v>#REF!</v>
      </c>
      <c r="Y11" s="258" t="e">
        <f t="shared" si="1"/>
        <v>#REF!</v>
      </c>
      <c r="Z11" s="258" t="e">
        <f t="shared" si="1"/>
        <v>#REF!</v>
      </c>
      <c r="AA11" s="258" t="e">
        <f t="shared" si="1"/>
        <v>#REF!</v>
      </c>
      <c r="AB11" s="258" t="e">
        <f t="shared" ref="AA11:AD13" si="2">AB12</f>
        <v>#REF!</v>
      </c>
      <c r="AC11" s="258" t="e">
        <f t="shared" si="1"/>
        <v>#REF!</v>
      </c>
      <c r="AD11" s="258" t="e">
        <f t="shared" si="2"/>
        <v>#REF!</v>
      </c>
    </row>
    <row r="12" spans="1:30" ht="12.75" hidden="1" customHeight="1" x14ac:dyDescent="0.2">
      <c r="A12" s="46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  <c r="O12" s="258" t="e">
        <f t="shared" si="1"/>
        <v>#REF!</v>
      </c>
      <c r="P12" s="258" t="e">
        <f t="shared" si="1"/>
        <v>#REF!</v>
      </c>
      <c r="Q12" s="258" t="e">
        <f t="shared" si="1"/>
        <v>#REF!</v>
      </c>
      <c r="R12" s="258" t="e">
        <f t="shared" si="1"/>
        <v>#REF!</v>
      </c>
      <c r="S12" s="258" t="e">
        <f t="shared" si="1"/>
        <v>#REF!</v>
      </c>
      <c r="T12" s="258" t="e">
        <f t="shared" si="1"/>
        <v>#REF!</v>
      </c>
      <c r="U12" s="258" t="e">
        <f t="shared" si="1"/>
        <v>#REF!</v>
      </c>
      <c r="V12" s="258" t="e">
        <f t="shared" si="1"/>
        <v>#REF!</v>
      </c>
      <c r="W12" s="258" t="e">
        <f t="shared" si="1"/>
        <v>#REF!</v>
      </c>
      <c r="X12" s="258" t="e">
        <f t="shared" si="1"/>
        <v>#REF!</v>
      </c>
      <c r="Y12" s="258" t="e">
        <f t="shared" si="1"/>
        <v>#REF!</v>
      </c>
      <c r="Z12" s="258" t="e">
        <f t="shared" si="1"/>
        <v>#REF!</v>
      </c>
      <c r="AA12" s="258" t="e">
        <f t="shared" si="2"/>
        <v>#REF!</v>
      </c>
      <c r="AB12" s="258" t="e">
        <f t="shared" si="2"/>
        <v>#REF!</v>
      </c>
      <c r="AC12" s="258" t="e">
        <f t="shared" si="2"/>
        <v>#REF!</v>
      </c>
      <c r="AD12" s="258" t="e">
        <f t="shared" si="2"/>
        <v>#REF!</v>
      </c>
    </row>
    <row r="13" spans="1:30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  <c r="O13" s="258" t="e">
        <f t="shared" si="1"/>
        <v>#REF!</v>
      </c>
      <c r="P13" s="258" t="e">
        <f t="shared" si="1"/>
        <v>#REF!</v>
      </c>
      <c r="Q13" s="258" t="e">
        <f t="shared" si="1"/>
        <v>#REF!</v>
      </c>
      <c r="R13" s="258" t="e">
        <f t="shared" si="1"/>
        <v>#REF!</v>
      </c>
      <c r="S13" s="258" t="e">
        <f t="shared" si="1"/>
        <v>#REF!</v>
      </c>
      <c r="T13" s="258" t="e">
        <f t="shared" si="1"/>
        <v>#REF!</v>
      </c>
      <c r="U13" s="258" t="e">
        <f t="shared" si="1"/>
        <v>#REF!</v>
      </c>
      <c r="V13" s="258" t="e">
        <f t="shared" si="1"/>
        <v>#REF!</v>
      </c>
      <c r="W13" s="258" t="e">
        <f t="shared" si="1"/>
        <v>#REF!</v>
      </c>
      <c r="X13" s="258" t="e">
        <f t="shared" si="1"/>
        <v>#REF!</v>
      </c>
      <c r="Y13" s="258" t="e">
        <f t="shared" si="1"/>
        <v>#REF!</v>
      </c>
      <c r="Z13" s="258" t="e">
        <f t="shared" si="1"/>
        <v>#REF!</v>
      </c>
      <c r="AA13" s="258" t="e">
        <f t="shared" si="2"/>
        <v>#REF!</v>
      </c>
      <c r="AB13" s="258" t="e">
        <f t="shared" si="2"/>
        <v>#REF!</v>
      </c>
      <c r="AC13" s="258" t="e">
        <f t="shared" si="2"/>
        <v>#REF!</v>
      </c>
      <c r="AD13" s="258" t="e">
        <f t="shared" si="2"/>
        <v>#REF!</v>
      </c>
    </row>
    <row r="14" spans="1:30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  <c r="AA14" s="258" t="e">
        <f>#REF!+W14</f>
        <v>#REF!</v>
      </c>
      <c r="AB14" s="258" t="e">
        <f>#REF!+X14</f>
        <v>#REF!</v>
      </c>
      <c r="AC14" s="258" t="e">
        <f>#REF!+Y14</f>
        <v>#REF!</v>
      </c>
      <c r="AD14" s="258" t="e">
        <f>#REF!+Z14</f>
        <v>#REF!</v>
      </c>
    </row>
    <row r="15" spans="1:30" s="434" customFormat="1" ht="12.75" customHeight="1" x14ac:dyDescent="0.2">
      <c r="A15" s="46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G16+#REF!+G40</f>
        <v>#REF!</v>
      </c>
      <c r="H15" s="262" t="e">
        <f>H16+#REF!+H40</f>
        <v>#REF!</v>
      </c>
      <c r="I15" s="262" t="e">
        <f>I16+#REF!+I40</f>
        <v>#REF!</v>
      </c>
      <c r="J15" s="262" t="e">
        <f>J16+#REF!+J40</f>
        <v>#REF!</v>
      </c>
      <c r="K15" s="262" t="e">
        <f>K16+#REF!+K40</f>
        <v>#REF!</v>
      </c>
      <c r="L15" s="262">
        <f t="shared" ref="L15:T15" si="3">L16+L40</f>
        <v>14706</v>
      </c>
      <c r="M15" s="262">
        <f t="shared" si="3"/>
        <v>14706</v>
      </c>
      <c r="N15" s="262">
        <f t="shared" si="3"/>
        <v>2431</v>
      </c>
      <c r="O15" s="262">
        <f t="shared" si="3"/>
        <v>17137</v>
      </c>
      <c r="P15" s="262">
        <f t="shared" si="3"/>
        <v>17155</v>
      </c>
      <c r="Q15" s="262">
        <f t="shared" si="3"/>
        <v>0</v>
      </c>
      <c r="R15" s="262">
        <f t="shared" si="3"/>
        <v>17155</v>
      </c>
      <c r="S15" s="262">
        <f t="shared" si="3"/>
        <v>4304</v>
      </c>
      <c r="T15" s="262">
        <f t="shared" si="3"/>
        <v>21919</v>
      </c>
      <c r="U15" s="262">
        <f t="shared" ref="U15:V15" si="4">U16+U40</f>
        <v>13994.72</v>
      </c>
      <c r="V15" s="262">
        <f t="shared" si="4"/>
        <v>17689</v>
      </c>
      <c r="W15" s="262">
        <f t="shared" ref="W15:X15" si="5">W16+W40</f>
        <v>12176.09</v>
      </c>
      <c r="X15" s="262">
        <f t="shared" si="5"/>
        <v>25205</v>
      </c>
      <c r="Y15" s="262">
        <f t="shared" ref="Y15:Z15" si="6">Y16+Y40</f>
        <v>-1395.25</v>
      </c>
      <c r="Z15" s="262">
        <f t="shared" si="6"/>
        <v>23809.75</v>
      </c>
      <c r="AA15" s="262">
        <f t="shared" ref="AA15:AB15" si="7">AA16+AA40</f>
        <v>9377.1470000000008</v>
      </c>
      <c r="AB15" s="262">
        <f t="shared" si="7"/>
        <v>33186.897000000004</v>
      </c>
      <c r="AC15" s="262">
        <f t="shared" ref="AC15:AD15" si="8">AC16+AC40</f>
        <v>-667.41</v>
      </c>
      <c r="AD15" s="262">
        <f t="shared" si="8"/>
        <v>32519.487000000008</v>
      </c>
    </row>
    <row r="16" spans="1:30" ht="16.5" customHeight="1" x14ac:dyDescent="0.2">
      <c r="A16" s="46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AC16" si="9">G17</f>
        <v>0</v>
      </c>
      <c r="H16" s="263"/>
      <c r="I16" s="263">
        <f t="shared" si="9"/>
        <v>15549</v>
      </c>
      <c r="J16" s="263">
        <f t="shared" si="9"/>
        <v>15549</v>
      </c>
      <c r="K16" s="263" t="e">
        <f t="shared" si="9"/>
        <v>#REF!</v>
      </c>
      <c r="L16" s="263">
        <f t="shared" si="9"/>
        <v>14506</v>
      </c>
      <c r="M16" s="263">
        <f t="shared" si="9"/>
        <v>14506</v>
      </c>
      <c r="N16" s="263">
        <f t="shared" si="9"/>
        <v>2431</v>
      </c>
      <c r="O16" s="263">
        <f t="shared" si="9"/>
        <v>16937</v>
      </c>
      <c r="P16" s="263">
        <f t="shared" si="9"/>
        <v>16955</v>
      </c>
      <c r="Q16" s="263">
        <f t="shared" si="9"/>
        <v>0</v>
      </c>
      <c r="R16" s="263">
        <f t="shared" si="9"/>
        <v>16955</v>
      </c>
      <c r="S16" s="263">
        <f t="shared" si="9"/>
        <v>4449</v>
      </c>
      <c r="T16" s="263">
        <f>T17</f>
        <v>21719</v>
      </c>
      <c r="U16" s="263">
        <f t="shared" si="9"/>
        <v>14084.72</v>
      </c>
      <c r="V16" s="263">
        <f>V17</f>
        <v>17489</v>
      </c>
      <c r="W16" s="263">
        <f t="shared" si="9"/>
        <v>12266.09</v>
      </c>
      <c r="X16" s="263">
        <f>X17</f>
        <v>24995</v>
      </c>
      <c r="Y16" s="263">
        <f t="shared" si="9"/>
        <v>-1395.25</v>
      </c>
      <c r="Z16" s="263">
        <f>Z17</f>
        <v>23599.75</v>
      </c>
      <c r="AA16" s="263">
        <f t="shared" si="9"/>
        <v>9337.1470000000008</v>
      </c>
      <c r="AB16" s="263">
        <f>AB17</f>
        <v>32936.897000000004</v>
      </c>
      <c r="AC16" s="263">
        <f t="shared" si="9"/>
        <v>-588.41</v>
      </c>
      <c r="AD16" s="263">
        <f>AD17</f>
        <v>32348.487000000008</v>
      </c>
    </row>
    <row r="17" spans="1:30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H19+H33</f>
        <v>0</v>
      </c>
      <c r="I17" s="258">
        <f>I19+I33</f>
        <v>15549</v>
      </c>
      <c r="J17" s="258">
        <f>J19+J33</f>
        <v>15549</v>
      </c>
      <c r="K17" s="258" t="e">
        <f>K19+K33+K34+#REF!</f>
        <v>#REF!</v>
      </c>
      <c r="L17" s="258">
        <f t="shared" ref="L17:Q17" si="10">L19+L33+L34</f>
        <v>14506</v>
      </c>
      <c r="M17" s="258">
        <f t="shared" si="10"/>
        <v>14506</v>
      </c>
      <c r="N17" s="258">
        <f t="shared" si="10"/>
        <v>2431</v>
      </c>
      <c r="O17" s="258">
        <f t="shared" si="10"/>
        <v>16937</v>
      </c>
      <c r="P17" s="258">
        <f t="shared" si="10"/>
        <v>16955</v>
      </c>
      <c r="Q17" s="258">
        <f t="shared" si="10"/>
        <v>0</v>
      </c>
      <c r="R17" s="258">
        <f>R18+R32</f>
        <v>16955</v>
      </c>
      <c r="S17" s="258">
        <f t="shared" ref="S17:U17" si="11">S18+S32</f>
        <v>4449</v>
      </c>
      <c r="T17" s="258">
        <f>T18+T32</f>
        <v>21719</v>
      </c>
      <c r="U17" s="258">
        <f t="shared" si="11"/>
        <v>14084.72</v>
      </c>
      <c r="V17" s="258">
        <f>V18+V32</f>
        <v>17489</v>
      </c>
      <c r="W17" s="258">
        <f t="shared" ref="W17:Y17" si="12">W18+W32</f>
        <v>12266.09</v>
      </c>
      <c r="X17" s="258">
        <f>X18+X32</f>
        <v>24995</v>
      </c>
      <c r="Y17" s="258">
        <f t="shared" si="12"/>
        <v>-1395.25</v>
      </c>
      <c r="Z17" s="258">
        <f>Z18+Z32</f>
        <v>23599.75</v>
      </c>
      <c r="AA17" s="258">
        <f t="shared" ref="AA17:AC17" si="13">AA18+AA32</f>
        <v>9337.1470000000008</v>
      </c>
      <c r="AB17" s="258">
        <f>AB18+AB32</f>
        <v>32936.897000000004</v>
      </c>
      <c r="AC17" s="258">
        <f t="shared" si="13"/>
        <v>-588.41</v>
      </c>
      <c r="AD17" s="258">
        <f>AD18+AD32</f>
        <v>32348.487000000008</v>
      </c>
    </row>
    <row r="18" spans="1:30" s="434" customFormat="1" ht="19.5" customHeight="1" x14ac:dyDescent="0.2">
      <c r="A18" s="46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4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5">V19+V20+V21+V22</f>
        <v>10944</v>
      </c>
      <c r="W18" s="276">
        <f>W19+W20+W21+W22</f>
        <v>10447.09</v>
      </c>
      <c r="X18" s="276">
        <f t="shared" si="15"/>
        <v>16568</v>
      </c>
      <c r="Y18" s="276">
        <f>Y19+Y20+Y21+Y22+Y25+Y28</f>
        <v>-698.5</v>
      </c>
      <c r="Z18" s="276">
        <f t="shared" ref="Z18:AA18" si="16">Z19+Z20+Z21+Z22+Z25+Z28</f>
        <v>15869.5</v>
      </c>
      <c r="AA18" s="276">
        <f t="shared" si="16"/>
        <v>6651.6870000000008</v>
      </c>
      <c r="AB18" s="276">
        <f>AB19+AB20+AB21+AB22+AB25+AB28+AB31</f>
        <v>22521.187000000002</v>
      </c>
      <c r="AC18" s="276">
        <f t="shared" ref="AC18:AD18" si="17">AC19+AC20+AC21+AC22+AC25+AC28+AC31</f>
        <v>-620</v>
      </c>
      <c r="AD18" s="276">
        <f t="shared" si="17"/>
        <v>21901.187000000005</v>
      </c>
    </row>
    <row r="19" spans="1:30" ht="28.5" customHeight="1" x14ac:dyDescent="0.2">
      <c r="A19" s="260" t="s">
        <v>1295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  <c r="AA19" s="258">
        <v>-4000</v>
      </c>
      <c r="AB19" s="258">
        <f>Z19+AA19</f>
        <v>9169.5</v>
      </c>
      <c r="AC19" s="258">
        <v>-733.63</v>
      </c>
      <c r="AD19" s="258">
        <f>AB19+AC19</f>
        <v>8435.8700000000008</v>
      </c>
    </row>
    <row r="20" spans="1:30" ht="28.5" customHeight="1" x14ac:dyDescent="0.2">
      <c r="A20" s="260" t="s">
        <v>1295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  <c r="AA20" s="258">
        <v>9156.5</v>
      </c>
      <c r="AB20" s="258">
        <f>Z20+AA20</f>
        <v>11456.5</v>
      </c>
      <c r="AC20" s="258">
        <v>0</v>
      </c>
      <c r="AD20" s="258">
        <f>AB20+AC20</f>
        <v>11456.5</v>
      </c>
    </row>
    <row r="21" spans="1:30" ht="28.5" customHeight="1" x14ac:dyDescent="0.2">
      <c r="A21" s="260" t="s">
        <v>1295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8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9">X21+Y21</f>
        <v>400</v>
      </c>
      <c r="AA21" s="258">
        <v>0</v>
      </c>
      <c r="AB21" s="258">
        <f t="shared" ref="AB21" si="20">Z21+AA21</f>
        <v>400</v>
      </c>
      <c r="AC21" s="258">
        <v>33.630000000000003</v>
      </c>
      <c r="AD21" s="258">
        <f t="shared" ref="AD21" si="21">AB21+AC21</f>
        <v>433.63</v>
      </c>
    </row>
    <row r="22" spans="1:30" ht="28.5" customHeight="1" x14ac:dyDescent="0.2">
      <c r="A22" s="260" t="s">
        <v>1256</v>
      </c>
      <c r="B22" s="253" t="s">
        <v>73</v>
      </c>
      <c r="C22" s="253" t="s">
        <v>202</v>
      </c>
      <c r="D22" s="253" t="s">
        <v>194</v>
      </c>
      <c r="E22" s="253" t="s">
        <v>1255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22">U23+U24</f>
        <v>12111.92</v>
      </c>
      <c r="V22" s="258">
        <f t="shared" si="22"/>
        <v>0</v>
      </c>
      <c r="W22" s="258">
        <f t="shared" ref="W22:X22" si="23">W23+W24</f>
        <v>4679.09</v>
      </c>
      <c r="X22" s="258">
        <f t="shared" si="23"/>
        <v>0</v>
      </c>
      <c r="Y22" s="258">
        <f t="shared" ref="Y22:Z22" si="24">Y23+Y24</f>
        <v>0</v>
      </c>
      <c r="Z22" s="258">
        <f t="shared" si="24"/>
        <v>0</v>
      </c>
      <c r="AA22" s="258">
        <f t="shared" ref="AA22:AB22" si="25">AA23+AA24</f>
        <v>1100.7380000000001</v>
      </c>
      <c r="AB22" s="258">
        <f t="shared" si="25"/>
        <v>1100.7380000000001</v>
      </c>
      <c r="AC22" s="258">
        <f t="shared" ref="AC22:AD22" si="26">AC23+AC24</f>
        <v>0</v>
      </c>
      <c r="AD22" s="258">
        <f t="shared" si="26"/>
        <v>1100.7380000000001</v>
      </c>
    </row>
    <row r="23" spans="1:30" ht="28.5" customHeight="1" x14ac:dyDescent="0.2">
      <c r="A23" s="260" t="s">
        <v>1295</v>
      </c>
      <c r="B23" s="253" t="s">
        <v>73</v>
      </c>
      <c r="C23" s="253" t="s">
        <v>202</v>
      </c>
      <c r="D23" s="253" t="s">
        <v>194</v>
      </c>
      <c r="E23" s="253" t="s">
        <v>1255</v>
      </c>
      <c r="F23" s="253" t="s">
        <v>77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7">X23+Y23</f>
        <v>0</v>
      </c>
      <c r="AA23" s="258">
        <v>1089.7380000000001</v>
      </c>
      <c r="AB23" s="258">
        <f t="shared" ref="AB23:AB24" si="28">Z23+AA23</f>
        <v>1089.7380000000001</v>
      </c>
      <c r="AC23" s="258">
        <v>0</v>
      </c>
      <c r="AD23" s="258">
        <f t="shared" ref="AD23:AD24" si="29">AB23+AC23</f>
        <v>1089.7380000000001</v>
      </c>
    </row>
    <row r="24" spans="1:30" ht="28.5" customHeight="1" x14ac:dyDescent="0.2">
      <c r="A24" s="260" t="s">
        <v>1295</v>
      </c>
      <c r="B24" s="253" t="s">
        <v>73</v>
      </c>
      <c r="C24" s="253" t="s">
        <v>202</v>
      </c>
      <c r="D24" s="253" t="s">
        <v>194</v>
      </c>
      <c r="E24" s="253" t="s">
        <v>1255</v>
      </c>
      <c r="F24" s="253" t="s">
        <v>77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7"/>
        <v>0</v>
      </c>
      <c r="AA24" s="258">
        <v>11</v>
      </c>
      <c r="AB24" s="258">
        <f t="shared" si="28"/>
        <v>11</v>
      </c>
      <c r="AC24" s="258">
        <v>0</v>
      </c>
      <c r="AD24" s="258">
        <f t="shared" si="29"/>
        <v>11</v>
      </c>
    </row>
    <row r="25" spans="1:30" ht="28.5" customHeight="1" x14ac:dyDescent="0.2">
      <c r="A25" s="260" t="s">
        <v>1175</v>
      </c>
      <c r="B25" s="253" t="s">
        <v>73</v>
      </c>
      <c r="C25" s="253" t="s">
        <v>202</v>
      </c>
      <c r="D25" s="253" t="s">
        <v>194</v>
      </c>
      <c r="E25" s="253" t="s">
        <v>1257</v>
      </c>
      <c r="F25" s="253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>
        <v>401</v>
      </c>
      <c r="T25" s="258">
        <f>T26+T27</f>
        <v>0</v>
      </c>
      <c r="U25" s="258">
        <f t="shared" ref="U25:AB25" si="30">U26+U27</f>
        <v>12111.92</v>
      </c>
      <c r="V25" s="258">
        <f t="shared" si="30"/>
        <v>0</v>
      </c>
      <c r="W25" s="258">
        <f t="shared" si="30"/>
        <v>4679.09</v>
      </c>
      <c r="X25" s="258">
        <f t="shared" si="30"/>
        <v>0</v>
      </c>
      <c r="Y25" s="258">
        <f t="shared" si="30"/>
        <v>0</v>
      </c>
      <c r="Z25" s="258">
        <f t="shared" si="30"/>
        <v>0</v>
      </c>
      <c r="AA25" s="258">
        <f t="shared" si="30"/>
        <v>51.015000000000001</v>
      </c>
      <c r="AB25" s="258">
        <f t="shared" si="30"/>
        <v>51.015000000000001</v>
      </c>
      <c r="AC25" s="258">
        <f t="shared" ref="AC25:AD25" si="31">AC26+AC27</f>
        <v>0</v>
      </c>
      <c r="AD25" s="258">
        <f t="shared" si="31"/>
        <v>51.015000000000001</v>
      </c>
    </row>
    <row r="26" spans="1:30" ht="28.5" customHeight="1" x14ac:dyDescent="0.2">
      <c r="A26" s="260" t="s">
        <v>1295</v>
      </c>
      <c r="B26" s="253" t="s">
        <v>73</v>
      </c>
      <c r="C26" s="253" t="s">
        <v>202</v>
      </c>
      <c r="D26" s="253" t="s">
        <v>194</v>
      </c>
      <c r="E26" s="253" t="s">
        <v>1257</v>
      </c>
      <c r="F26" s="253" t="s">
        <v>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>
        <v>401</v>
      </c>
      <c r="T26" s="258">
        <v>0</v>
      </c>
      <c r="U26" s="258">
        <v>11990.8</v>
      </c>
      <c r="V26" s="258">
        <v>0</v>
      </c>
      <c r="W26" s="258">
        <v>4632.3</v>
      </c>
      <c r="X26" s="258">
        <v>0</v>
      </c>
      <c r="Y26" s="258">
        <v>0</v>
      </c>
      <c r="Z26" s="258">
        <f t="shared" ref="Z26:Z27" si="32">X26+Y26</f>
        <v>0</v>
      </c>
      <c r="AA26" s="258">
        <v>50</v>
      </c>
      <c r="AB26" s="258">
        <f t="shared" ref="AB26:AB27" si="33">Z26+AA26</f>
        <v>50</v>
      </c>
      <c r="AC26" s="258">
        <v>0</v>
      </c>
      <c r="AD26" s="258">
        <f t="shared" ref="AD26:AD27" si="34">AB26+AC26</f>
        <v>50</v>
      </c>
    </row>
    <row r="27" spans="1:30" ht="28.5" customHeight="1" x14ac:dyDescent="0.2">
      <c r="A27" s="260" t="s">
        <v>1295</v>
      </c>
      <c r="B27" s="253" t="s">
        <v>73</v>
      </c>
      <c r="C27" s="253" t="s">
        <v>202</v>
      </c>
      <c r="D27" s="253" t="s">
        <v>194</v>
      </c>
      <c r="E27" s="253" t="s">
        <v>1257</v>
      </c>
      <c r="F27" s="253" t="s">
        <v>79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>
        <v>401</v>
      </c>
      <c r="T27" s="258">
        <v>0</v>
      </c>
      <c r="U27" s="258">
        <v>121.12</v>
      </c>
      <c r="V27" s="258">
        <v>0</v>
      </c>
      <c r="W27" s="258">
        <v>46.79</v>
      </c>
      <c r="X27" s="258">
        <v>0</v>
      </c>
      <c r="Y27" s="258">
        <v>0</v>
      </c>
      <c r="Z27" s="258">
        <f t="shared" si="32"/>
        <v>0</v>
      </c>
      <c r="AA27" s="258">
        <v>1.0149999999999999</v>
      </c>
      <c r="AB27" s="258">
        <f t="shared" si="33"/>
        <v>1.0149999999999999</v>
      </c>
      <c r="AC27" s="258">
        <v>0</v>
      </c>
      <c r="AD27" s="258">
        <f t="shared" si="34"/>
        <v>1.0149999999999999</v>
      </c>
    </row>
    <row r="28" spans="1:30" ht="28.5" customHeight="1" x14ac:dyDescent="0.2">
      <c r="A28" s="260" t="s">
        <v>1232</v>
      </c>
      <c r="B28" s="253" t="s">
        <v>73</v>
      </c>
      <c r="C28" s="253" t="s">
        <v>202</v>
      </c>
      <c r="D28" s="253" t="s">
        <v>194</v>
      </c>
      <c r="E28" s="253" t="s">
        <v>1258</v>
      </c>
      <c r="F28" s="253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401</v>
      </c>
      <c r="T28" s="258">
        <f>T29+T30</f>
        <v>0</v>
      </c>
      <c r="U28" s="258">
        <f t="shared" ref="U28:AB28" si="35">U29+U30</f>
        <v>12111.92</v>
      </c>
      <c r="V28" s="258">
        <f t="shared" si="35"/>
        <v>0</v>
      </c>
      <c r="W28" s="258">
        <f t="shared" si="35"/>
        <v>4679.09</v>
      </c>
      <c r="X28" s="258">
        <f t="shared" si="35"/>
        <v>0</v>
      </c>
      <c r="Y28" s="258">
        <f t="shared" si="35"/>
        <v>0</v>
      </c>
      <c r="Z28" s="258">
        <f t="shared" si="35"/>
        <v>0</v>
      </c>
      <c r="AA28" s="258">
        <f t="shared" si="35"/>
        <v>343.43400000000003</v>
      </c>
      <c r="AB28" s="258">
        <f t="shared" si="35"/>
        <v>343.43400000000003</v>
      </c>
      <c r="AC28" s="258">
        <f t="shared" ref="AC28:AD28" si="36">AC29+AC30</f>
        <v>0</v>
      </c>
      <c r="AD28" s="258">
        <f t="shared" si="36"/>
        <v>343.43400000000003</v>
      </c>
    </row>
    <row r="29" spans="1:30" ht="28.5" customHeight="1" x14ac:dyDescent="0.2">
      <c r="A29" s="260" t="s">
        <v>1295</v>
      </c>
      <c r="B29" s="253" t="s">
        <v>73</v>
      </c>
      <c r="C29" s="253" t="s">
        <v>202</v>
      </c>
      <c r="D29" s="253" t="s">
        <v>194</v>
      </c>
      <c r="E29" s="253" t="s">
        <v>1258</v>
      </c>
      <c r="F29" s="253" t="s">
        <v>79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>
        <v>401</v>
      </c>
      <c r="T29" s="258">
        <v>0</v>
      </c>
      <c r="U29" s="258">
        <v>11990.8</v>
      </c>
      <c r="V29" s="258">
        <v>0</v>
      </c>
      <c r="W29" s="258">
        <v>4632.3</v>
      </c>
      <c r="X29" s="258">
        <v>0</v>
      </c>
      <c r="Y29" s="258">
        <v>0</v>
      </c>
      <c r="Z29" s="258">
        <f t="shared" ref="Z29:Z30" si="37">X29+Y29</f>
        <v>0</v>
      </c>
      <c r="AA29" s="258">
        <v>340</v>
      </c>
      <c r="AB29" s="258">
        <f t="shared" ref="AB29:AB30" si="38">Z29+AA29</f>
        <v>340</v>
      </c>
      <c r="AC29" s="258">
        <v>0</v>
      </c>
      <c r="AD29" s="258">
        <f t="shared" ref="AD29:AD30" si="39">AB29+AC29</f>
        <v>340</v>
      </c>
    </row>
    <row r="30" spans="1:30" ht="28.5" customHeight="1" x14ac:dyDescent="0.2">
      <c r="A30" s="260" t="s">
        <v>1295</v>
      </c>
      <c r="B30" s="253" t="s">
        <v>73</v>
      </c>
      <c r="C30" s="253" t="s">
        <v>202</v>
      </c>
      <c r="D30" s="253" t="s">
        <v>194</v>
      </c>
      <c r="E30" s="253" t="s">
        <v>1258</v>
      </c>
      <c r="F30" s="253" t="s">
        <v>79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>
        <v>401</v>
      </c>
      <c r="T30" s="258">
        <v>0</v>
      </c>
      <c r="U30" s="258">
        <v>121.12</v>
      </c>
      <c r="V30" s="258">
        <v>0</v>
      </c>
      <c r="W30" s="258">
        <v>46.79</v>
      </c>
      <c r="X30" s="258">
        <v>0</v>
      </c>
      <c r="Y30" s="258">
        <v>0</v>
      </c>
      <c r="Z30" s="258">
        <f t="shared" si="37"/>
        <v>0</v>
      </c>
      <c r="AA30" s="258">
        <v>3.4340000000000002</v>
      </c>
      <c r="AB30" s="258">
        <f t="shared" si="38"/>
        <v>3.4340000000000002</v>
      </c>
      <c r="AC30" s="258">
        <v>0</v>
      </c>
      <c r="AD30" s="258">
        <f t="shared" si="39"/>
        <v>3.4340000000000002</v>
      </c>
    </row>
    <row r="31" spans="1:30" ht="28.5" customHeight="1" x14ac:dyDescent="0.2">
      <c r="A31" s="260" t="s">
        <v>352</v>
      </c>
      <c r="B31" s="253" t="s">
        <v>73</v>
      </c>
      <c r="C31" s="253" t="s">
        <v>202</v>
      </c>
      <c r="D31" s="253" t="s">
        <v>194</v>
      </c>
      <c r="E31" s="253" t="s">
        <v>875</v>
      </c>
      <c r="F31" s="253" t="s">
        <v>79</v>
      </c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>
        <v>401</v>
      </c>
      <c r="T31" s="258">
        <v>0</v>
      </c>
      <c r="U31" s="258">
        <v>121.12</v>
      </c>
      <c r="V31" s="258">
        <v>0</v>
      </c>
      <c r="W31" s="258">
        <v>46.79</v>
      </c>
      <c r="X31" s="258">
        <v>0</v>
      </c>
      <c r="Y31" s="258">
        <v>0</v>
      </c>
      <c r="Z31" s="258">
        <f t="shared" ref="Z31" si="40">X31+Y31</f>
        <v>0</v>
      </c>
      <c r="AA31" s="258">
        <v>3.4340000000000002</v>
      </c>
      <c r="AB31" s="258">
        <v>0</v>
      </c>
      <c r="AC31" s="258">
        <v>80</v>
      </c>
      <c r="AD31" s="258">
        <f t="shared" ref="AD31" si="41">AB31+AC31</f>
        <v>80</v>
      </c>
    </row>
    <row r="32" spans="1:30" s="434" customFormat="1" ht="17.25" customHeight="1" x14ac:dyDescent="0.2">
      <c r="A32" s="462" t="s">
        <v>1053</v>
      </c>
      <c r="B32" s="251" t="s">
        <v>73</v>
      </c>
      <c r="C32" s="251" t="s">
        <v>202</v>
      </c>
      <c r="D32" s="251" t="s">
        <v>194</v>
      </c>
      <c r="E32" s="251" t="s">
        <v>745</v>
      </c>
      <c r="F32" s="251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>
        <f>R33+R34+R38</f>
        <v>6480</v>
      </c>
      <c r="S32" s="276">
        <f t="shared" ref="S32:U32" si="42">S33+S34+S38</f>
        <v>1582</v>
      </c>
      <c r="T32" s="276">
        <f>T33+T34+T38</f>
        <v>7895</v>
      </c>
      <c r="U32" s="276">
        <f t="shared" si="42"/>
        <v>721</v>
      </c>
      <c r="V32" s="276">
        <f>V33+V34+V38</f>
        <v>6545</v>
      </c>
      <c r="W32" s="276">
        <f t="shared" ref="W32" si="43">W33+W34+W38</f>
        <v>1819</v>
      </c>
      <c r="X32" s="276">
        <f>X33+X34+X38</f>
        <v>8427</v>
      </c>
      <c r="Y32" s="276">
        <f>Y33+Y34+Y38+Y35</f>
        <v>-696.75</v>
      </c>
      <c r="Z32" s="276">
        <f t="shared" ref="Z32:AA32" si="44">Z33+Z34+Z38+Z35</f>
        <v>7730.25</v>
      </c>
      <c r="AA32" s="276">
        <f t="shared" si="44"/>
        <v>2685.46</v>
      </c>
      <c r="AB32" s="276">
        <f>AB33+AB34+AB38+AB35+AB39</f>
        <v>10415.710000000001</v>
      </c>
      <c r="AC32" s="276">
        <f t="shared" ref="AC32:AD32" si="45">AC33+AC34+AC38+AC35+AC39</f>
        <v>31.59</v>
      </c>
      <c r="AD32" s="276">
        <f t="shared" si="45"/>
        <v>10447.300000000001</v>
      </c>
    </row>
    <row r="33" spans="1:30" ht="31.5" customHeight="1" x14ac:dyDescent="0.2">
      <c r="A33" s="260" t="s">
        <v>1295</v>
      </c>
      <c r="B33" s="253" t="s">
        <v>73</v>
      </c>
      <c r="C33" s="253" t="s">
        <v>202</v>
      </c>
      <c r="D33" s="253" t="s">
        <v>194</v>
      </c>
      <c r="E33" s="253" t="s">
        <v>745</v>
      </c>
      <c r="F33" s="253" t="s">
        <v>77</v>
      </c>
      <c r="G33" s="258"/>
      <c r="H33" s="258"/>
      <c r="I33" s="258">
        <v>6017</v>
      </c>
      <c r="J33" s="258">
        <f>H33+I33</f>
        <v>6017</v>
      </c>
      <c r="K33" s="258">
        <v>0</v>
      </c>
      <c r="L33" s="258">
        <f>6170-500</f>
        <v>5670</v>
      </c>
      <c r="M33" s="258">
        <f>6170-500</f>
        <v>5670</v>
      </c>
      <c r="N33" s="258">
        <v>810</v>
      </c>
      <c r="O33" s="258">
        <f>M33+N33</f>
        <v>6480</v>
      </c>
      <c r="P33" s="258">
        <v>6480</v>
      </c>
      <c r="Q33" s="258">
        <v>0</v>
      </c>
      <c r="R33" s="258">
        <f t="shared" ref="R33:R34" si="46">P33+Q33</f>
        <v>6480</v>
      </c>
      <c r="S33" s="258">
        <f>-880-135+302</f>
        <v>-713</v>
      </c>
      <c r="T33" s="258">
        <v>5600</v>
      </c>
      <c r="U33" s="258">
        <f>106-138+753</f>
        <v>721</v>
      </c>
      <c r="V33" s="258">
        <v>5600</v>
      </c>
      <c r="W33" s="258">
        <v>469</v>
      </c>
      <c r="X33" s="258">
        <v>7482</v>
      </c>
      <c r="Y33" s="258">
        <f>215-2261.75</f>
        <v>-2046.75</v>
      </c>
      <c r="Z33" s="258">
        <f t="shared" ref="Z33:Z34" si="47">X33+Y33</f>
        <v>5435.25</v>
      </c>
      <c r="AA33" s="258">
        <v>0</v>
      </c>
      <c r="AB33" s="258">
        <f t="shared" ref="AB33:AB34" si="48">Z33+AA33</f>
        <v>5435.25</v>
      </c>
      <c r="AC33" s="258">
        <v>82.64</v>
      </c>
      <c r="AD33" s="258">
        <f t="shared" ref="AD33:AD34" si="49">AB33+AC33</f>
        <v>5517.89</v>
      </c>
    </row>
    <row r="34" spans="1:30" ht="31.5" customHeight="1" x14ac:dyDescent="0.2">
      <c r="A34" s="260" t="s">
        <v>1295</v>
      </c>
      <c r="B34" s="253" t="s">
        <v>73</v>
      </c>
      <c r="C34" s="253" t="s">
        <v>202</v>
      </c>
      <c r="D34" s="253" t="s">
        <v>194</v>
      </c>
      <c r="E34" s="253" t="s">
        <v>1056</v>
      </c>
      <c r="F34" s="253" t="s">
        <v>77</v>
      </c>
      <c r="G34" s="258"/>
      <c r="H34" s="258"/>
      <c r="I34" s="258"/>
      <c r="J34" s="258"/>
      <c r="K34" s="258">
        <v>1050</v>
      </c>
      <c r="L34" s="258">
        <v>0</v>
      </c>
      <c r="M34" s="258">
        <v>0</v>
      </c>
      <c r="N34" s="258">
        <v>0</v>
      </c>
      <c r="O34" s="258">
        <f>M34+N34</f>
        <v>0</v>
      </c>
      <c r="P34" s="258">
        <v>0</v>
      </c>
      <c r="Q34" s="258">
        <v>0</v>
      </c>
      <c r="R34" s="258">
        <f t="shared" si="46"/>
        <v>0</v>
      </c>
      <c r="S34" s="258">
        <f>1350</f>
        <v>1350</v>
      </c>
      <c r="T34" s="258">
        <v>1350</v>
      </c>
      <c r="U34" s="258">
        <v>0</v>
      </c>
      <c r="V34" s="258">
        <v>0</v>
      </c>
      <c r="W34" s="258">
        <v>1350</v>
      </c>
      <c r="X34" s="258">
        <v>0</v>
      </c>
      <c r="Y34" s="258">
        <v>1350</v>
      </c>
      <c r="Z34" s="258">
        <f t="shared" si="47"/>
        <v>1350</v>
      </c>
      <c r="AA34" s="258">
        <v>2262.1</v>
      </c>
      <c r="AB34" s="258">
        <f t="shared" si="48"/>
        <v>3612.1</v>
      </c>
      <c r="AC34" s="258">
        <v>0</v>
      </c>
      <c r="AD34" s="258">
        <f t="shared" si="49"/>
        <v>3612.1</v>
      </c>
    </row>
    <row r="35" spans="1:30" ht="31.5" customHeight="1" x14ac:dyDescent="0.2">
      <c r="A35" s="260" t="s">
        <v>1256</v>
      </c>
      <c r="B35" s="253" t="s">
        <v>73</v>
      </c>
      <c r="C35" s="253" t="s">
        <v>202</v>
      </c>
      <c r="D35" s="253" t="s">
        <v>194</v>
      </c>
      <c r="E35" s="253" t="s">
        <v>1267</v>
      </c>
      <c r="F35" s="253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>
        <v>401</v>
      </c>
      <c r="T35" s="258">
        <f>T36+T37</f>
        <v>0</v>
      </c>
      <c r="U35" s="258">
        <f t="shared" ref="U35:AB35" si="50">U36+U37</f>
        <v>12111.92</v>
      </c>
      <c r="V35" s="258">
        <f t="shared" si="50"/>
        <v>0</v>
      </c>
      <c r="W35" s="258">
        <f t="shared" si="50"/>
        <v>4679.09</v>
      </c>
      <c r="X35" s="258">
        <f t="shared" si="50"/>
        <v>0</v>
      </c>
      <c r="Y35" s="258">
        <f t="shared" si="50"/>
        <v>0</v>
      </c>
      <c r="Z35" s="258">
        <f t="shared" si="50"/>
        <v>0</v>
      </c>
      <c r="AA35" s="258">
        <f t="shared" si="50"/>
        <v>423.36</v>
      </c>
      <c r="AB35" s="258">
        <f t="shared" si="50"/>
        <v>423.36</v>
      </c>
      <c r="AC35" s="258">
        <f t="shared" ref="AC35:AD35" si="51">AC36+AC37</f>
        <v>0</v>
      </c>
      <c r="AD35" s="258">
        <f t="shared" si="51"/>
        <v>423.36</v>
      </c>
    </row>
    <row r="36" spans="1:30" ht="31.5" customHeight="1" x14ac:dyDescent="0.2">
      <c r="A36" s="260" t="s">
        <v>1295</v>
      </c>
      <c r="B36" s="253" t="s">
        <v>73</v>
      </c>
      <c r="C36" s="253" t="s">
        <v>202</v>
      </c>
      <c r="D36" s="253" t="s">
        <v>194</v>
      </c>
      <c r="E36" s="253" t="s">
        <v>1267</v>
      </c>
      <c r="F36" s="253" t="s">
        <v>77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>
        <v>401</v>
      </c>
      <c r="T36" s="258">
        <v>0</v>
      </c>
      <c r="U36" s="258">
        <v>11990.8</v>
      </c>
      <c r="V36" s="258">
        <v>0</v>
      </c>
      <c r="W36" s="258">
        <v>4632.3</v>
      </c>
      <c r="X36" s="258">
        <v>0</v>
      </c>
      <c r="Y36" s="258">
        <v>0</v>
      </c>
      <c r="Z36" s="258">
        <f t="shared" ref="Z36:Z37" si="52">X36+Y36</f>
        <v>0</v>
      </c>
      <c r="AA36" s="258">
        <v>419.13</v>
      </c>
      <c r="AB36" s="258">
        <f t="shared" ref="AB36:AB37" si="53">Z36+AA36</f>
        <v>419.13</v>
      </c>
      <c r="AC36" s="258">
        <v>0</v>
      </c>
      <c r="AD36" s="258">
        <f t="shared" ref="AD36:AD37" si="54">AB36+AC36</f>
        <v>419.13</v>
      </c>
    </row>
    <row r="37" spans="1:30" ht="31.5" customHeight="1" x14ac:dyDescent="0.2">
      <c r="A37" s="260" t="s">
        <v>1295</v>
      </c>
      <c r="B37" s="253" t="s">
        <v>73</v>
      </c>
      <c r="C37" s="253" t="s">
        <v>202</v>
      </c>
      <c r="D37" s="253" t="s">
        <v>194</v>
      </c>
      <c r="E37" s="253" t="s">
        <v>1267</v>
      </c>
      <c r="F37" s="253" t="s">
        <v>77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>
        <v>401</v>
      </c>
      <c r="T37" s="258">
        <v>0</v>
      </c>
      <c r="U37" s="258">
        <v>121.12</v>
      </c>
      <c r="V37" s="258">
        <v>0</v>
      </c>
      <c r="W37" s="258">
        <v>46.79</v>
      </c>
      <c r="X37" s="258">
        <v>0</v>
      </c>
      <c r="Y37" s="258">
        <v>0</v>
      </c>
      <c r="Z37" s="258">
        <f t="shared" si="52"/>
        <v>0</v>
      </c>
      <c r="AA37" s="258">
        <v>4.2300000000000004</v>
      </c>
      <c r="AB37" s="258">
        <f t="shared" si="53"/>
        <v>4.2300000000000004</v>
      </c>
      <c r="AC37" s="258">
        <v>0</v>
      </c>
      <c r="AD37" s="258">
        <f t="shared" si="54"/>
        <v>4.2300000000000004</v>
      </c>
    </row>
    <row r="38" spans="1:30" ht="31.5" customHeight="1" x14ac:dyDescent="0.2">
      <c r="A38" s="260" t="s">
        <v>1295</v>
      </c>
      <c r="B38" s="253" t="s">
        <v>73</v>
      </c>
      <c r="C38" s="253" t="s">
        <v>202</v>
      </c>
      <c r="D38" s="253" t="s">
        <v>194</v>
      </c>
      <c r="E38" s="253" t="s">
        <v>1057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v>945</v>
      </c>
      <c r="T38" s="258">
        <f>R38+S38</f>
        <v>945</v>
      </c>
      <c r="U38" s="258">
        <v>0</v>
      </c>
      <c r="V38" s="258">
        <v>945</v>
      </c>
      <c r="W38" s="258">
        <v>0</v>
      </c>
      <c r="X38" s="258">
        <v>945</v>
      </c>
      <c r="Y38" s="258">
        <v>0</v>
      </c>
      <c r="Z38" s="258">
        <f>X38+Y38</f>
        <v>945</v>
      </c>
      <c r="AA38" s="258">
        <v>0</v>
      </c>
      <c r="AB38" s="258">
        <f>Z38+AA38</f>
        <v>945</v>
      </c>
      <c r="AC38" s="258">
        <v>-82.64</v>
      </c>
      <c r="AD38" s="258">
        <f>AB38+AC38</f>
        <v>862.36</v>
      </c>
    </row>
    <row r="39" spans="1:30" ht="31.5" customHeight="1" x14ac:dyDescent="0.2">
      <c r="A39" s="260" t="s">
        <v>1201</v>
      </c>
      <c r="B39" s="253" t="s">
        <v>73</v>
      </c>
      <c r="C39" s="253" t="s">
        <v>202</v>
      </c>
      <c r="D39" s="253" t="s">
        <v>194</v>
      </c>
      <c r="E39" s="253" t="s">
        <v>1292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v>945</v>
      </c>
      <c r="T39" s="258">
        <f>R39+S39</f>
        <v>945</v>
      </c>
      <c r="U39" s="258">
        <v>0</v>
      </c>
      <c r="V39" s="258">
        <v>945</v>
      </c>
      <c r="W39" s="258">
        <v>0</v>
      </c>
      <c r="X39" s="258">
        <v>945</v>
      </c>
      <c r="Y39" s="258">
        <v>0</v>
      </c>
      <c r="Z39" s="258">
        <f>X39+Y39</f>
        <v>945</v>
      </c>
      <c r="AA39" s="258">
        <v>0</v>
      </c>
      <c r="AB39" s="258">
        <v>0</v>
      </c>
      <c r="AC39" s="258">
        <v>31.59</v>
      </c>
      <c r="AD39" s="258">
        <f>AB39+AC39</f>
        <v>31.59</v>
      </c>
    </row>
    <row r="40" spans="1:30" s="434" customFormat="1" ht="18" customHeight="1" x14ac:dyDescent="0.2">
      <c r="A40" s="462" t="s">
        <v>230</v>
      </c>
      <c r="B40" s="251" t="s">
        <v>73</v>
      </c>
      <c r="C40" s="251" t="s">
        <v>202</v>
      </c>
      <c r="D40" s="251" t="s">
        <v>202</v>
      </c>
      <c r="E40" s="251"/>
      <c r="F40" s="251"/>
      <c r="G40" s="276">
        <f t="shared" ref="G40:K41" si="55">G41</f>
        <v>0</v>
      </c>
      <c r="H40" s="276">
        <f>H41</f>
        <v>250</v>
      </c>
      <c r="I40" s="276">
        <f t="shared" si="55"/>
        <v>0</v>
      </c>
      <c r="J40" s="276">
        <f t="shared" ref="J40:J46" si="56">H40+I40</f>
        <v>250</v>
      </c>
      <c r="K40" s="276">
        <f t="shared" si="55"/>
        <v>0</v>
      </c>
      <c r="L40" s="276">
        <f>L41</f>
        <v>200</v>
      </c>
      <c r="M40" s="276">
        <f>M41</f>
        <v>200</v>
      </c>
      <c r="N40" s="276">
        <f t="shared" ref="N40:AC41" si="57">N41</f>
        <v>0</v>
      </c>
      <c r="O40" s="276">
        <f t="shared" si="57"/>
        <v>200</v>
      </c>
      <c r="P40" s="276">
        <f t="shared" si="57"/>
        <v>200</v>
      </c>
      <c r="Q40" s="276">
        <f t="shared" si="57"/>
        <v>0</v>
      </c>
      <c r="R40" s="276">
        <f>R41+R43</f>
        <v>200</v>
      </c>
      <c r="S40" s="276">
        <f t="shared" ref="S40:T40" si="58">S41+S43</f>
        <v>-145</v>
      </c>
      <c r="T40" s="276">
        <f t="shared" si="58"/>
        <v>200</v>
      </c>
      <c r="U40" s="276">
        <f t="shared" ref="U40:V40" si="59">U41+U43</f>
        <v>-90</v>
      </c>
      <c r="V40" s="276">
        <f t="shared" si="59"/>
        <v>200</v>
      </c>
      <c r="W40" s="276">
        <f t="shared" ref="W40:X40" si="60">W41+W43</f>
        <v>-90</v>
      </c>
      <c r="X40" s="276">
        <f t="shared" si="60"/>
        <v>210</v>
      </c>
      <c r="Y40" s="276">
        <f>Y41+Y43+Y45</f>
        <v>0</v>
      </c>
      <c r="Z40" s="276">
        <f t="shared" ref="Z40:AB40" si="61">Z41+Z43+Z45</f>
        <v>210</v>
      </c>
      <c r="AA40" s="276">
        <f t="shared" si="61"/>
        <v>40</v>
      </c>
      <c r="AB40" s="276">
        <f t="shared" si="61"/>
        <v>250</v>
      </c>
      <c r="AC40" s="276">
        <f t="shared" ref="AC40:AD40" si="62">AC41+AC43+AC45</f>
        <v>-79</v>
      </c>
      <c r="AD40" s="276">
        <f t="shared" si="62"/>
        <v>171</v>
      </c>
    </row>
    <row r="41" spans="1:30" ht="18" customHeight="1" x14ac:dyDescent="0.2">
      <c r="A41" s="260" t="s">
        <v>498</v>
      </c>
      <c r="B41" s="253" t="s">
        <v>73</v>
      </c>
      <c r="C41" s="253" t="s">
        <v>202</v>
      </c>
      <c r="D41" s="253" t="s">
        <v>202</v>
      </c>
      <c r="E41" s="253" t="s">
        <v>884</v>
      </c>
      <c r="F41" s="253"/>
      <c r="G41" s="258">
        <f t="shared" si="55"/>
        <v>0</v>
      </c>
      <c r="H41" s="258">
        <f>H42</f>
        <v>250</v>
      </c>
      <c r="I41" s="258">
        <f t="shared" si="55"/>
        <v>0</v>
      </c>
      <c r="J41" s="276">
        <f t="shared" si="56"/>
        <v>250</v>
      </c>
      <c r="K41" s="258">
        <f t="shared" si="55"/>
        <v>0</v>
      </c>
      <c r="L41" s="258">
        <f>L42</f>
        <v>200</v>
      </c>
      <c r="M41" s="258">
        <f>M42</f>
        <v>200</v>
      </c>
      <c r="N41" s="258">
        <f t="shared" si="57"/>
        <v>0</v>
      </c>
      <c r="O41" s="258">
        <f t="shared" si="57"/>
        <v>200</v>
      </c>
      <c r="P41" s="258">
        <f t="shared" si="57"/>
        <v>200</v>
      </c>
      <c r="Q41" s="258">
        <f t="shared" si="57"/>
        <v>0</v>
      </c>
      <c r="R41" s="258">
        <f t="shared" si="57"/>
        <v>200</v>
      </c>
      <c r="S41" s="258">
        <f t="shared" si="57"/>
        <v>-150</v>
      </c>
      <c r="T41" s="258">
        <f t="shared" si="57"/>
        <v>200</v>
      </c>
      <c r="U41" s="258">
        <f t="shared" si="57"/>
        <v>-100</v>
      </c>
      <c r="V41" s="258">
        <f t="shared" si="57"/>
        <v>200</v>
      </c>
      <c r="W41" s="258">
        <f t="shared" si="57"/>
        <v>-100</v>
      </c>
      <c r="X41" s="258">
        <f t="shared" si="57"/>
        <v>200</v>
      </c>
      <c r="Y41" s="258">
        <f t="shared" si="57"/>
        <v>0</v>
      </c>
      <c r="Z41" s="258">
        <f t="shared" si="57"/>
        <v>200</v>
      </c>
      <c r="AA41" s="258">
        <f t="shared" si="57"/>
        <v>20</v>
      </c>
      <c r="AB41" s="258">
        <f t="shared" si="57"/>
        <v>220</v>
      </c>
      <c r="AC41" s="258">
        <f t="shared" si="57"/>
        <v>-90</v>
      </c>
      <c r="AD41" s="258">
        <f t="shared" ref="AD41" si="63">AD42</f>
        <v>130</v>
      </c>
    </row>
    <row r="42" spans="1:30" ht="18" customHeight="1" x14ac:dyDescent="0.2">
      <c r="A42" s="260" t="s">
        <v>121</v>
      </c>
      <c r="B42" s="253" t="s">
        <v>73</v>
      </c>
      <c r="C42" s="253" t="s">
        <v>202</v>
      </c>
      <c r="D42" s="253" t="s">
        <v>202</v>
      </c>
      <c r="E42" s="253" t="s">
        <v>884</v>
      </c>
      <c r="F42" s="253" t="s">
        <v>94</v>
      </c>
      <c r="G42" s="258"/>
      <c r="H42" s="258">
        <v>250</v>
      </c>
      <c r="I42" s="258">
        <v>0</v>
      </c>
      <c r="J42" s="276">
        <f t="shared" si="56"/>
        <v>250</v>
      </c>
      <c r="K42" s="258">
        <v>0</v>
      </c>
      <c r="L42" s="258">
        <v>200</v>
      </c>
      <c r="M42" s="258">
        <v>200</v>
      </c>
      <c r="N42" s="258">
        <v>0</v>
      </c>
      <c r="O42" s="258">
        <f>M42+N42</f>
        <v>200</v>
      </c>
      <c r="P42" s="258">
        <v>200</v>
      </c>
      <c r="Q42" s="258">
        <v>0</v>
      </c>
      <c r="R42" s="258">
        <f>P42+Q42</f>
        <v>200</v>
      </c>
      <c r="S42" s="258">
        <v>-150</v>
      </c>
      <c r="T42" s="258">
        <v>200</v>
      </c>
      <c r="U42" s="258">
        <v>-100</v>
      </c>
      <c r="V42" s="258">
        <v>200</v>
      </c>
      <c r="W42" s="258">
        <v>-100</v>
      </c>
      <c r="X42" s="258">
        <v>200</v>
      </c>
      <c r="Y42" s="258">
        <v>0</v>
      </c>
      <c r="Z42" s="258">
        <f t="shared" ref="Z42" si="64">X42+Y42</f>
        <v>200</v>
      </c>
      <c r="AA42" s="258">
        <v>20</v>
      </c>
      <c r="AB42" s="258">
        <f t="shared" ref="AB42" si="65">Z42+AA42</f>
        <v>220</v>
      </c>
      <c r="AC42" s="258">
        <v>-90</v>
      </c>
      <c r="AD42" s="258">
        <f t="shared" ref="AD42" si="66">AB42+AC42</f>
        <v>130</v>
      </c>
    </row>
    <row r="43" spans="1:30" ht="18" customHeight="1" x14ac:dyDescent="0.2">
      <c r="A43" s="260" t="s">
        <v>499</v>
      </c>
      <c r="B43" s="253" t="s">
        <v>73</v>
      </c>
      <c r="C43" s="253" t="s">
        <v>202</v>
      </c>
      <c r="D43" s="253" t="s">
        <v>202</v>
      </c>
      <c r="E43" s="253" t="s">
        <v>751</v>
      </c>
      <c r="F43" s="253"/>
      <c r="G43" s="258"/>
      <c r="H43" s="258"/>
      <c r="I43" s="258"/>
      <c r="J43" s="276"/>
      <c r="K43" s="258"/>
      <c r="L43" s="258"/>
      <c r="M43" s="258"/>
      <c r="N43" s="258"/>
      <c r="O43" s="258"/>
      <c r="P43" s="258"/>
      <c r="Q43" s="258"/>
      <c r="R43" s="258">
        <f>R44</f>
        <v>0</v>
      </c>
      <c r="S43" s="258">
        <f t="shared" ref="S43:AD43" si="67">S44</f>
        <v>5</v>
      </c>
      <c r="T43" s="258">
        <f t="shared" si="67"/>
        <v>0</v>
      </c>
      <c r="U43" s="258">
        <f t="shared" si="67"/>
        <v>10</v>
      </c>
      <c r="V43" s="258">
        <f t="shared" si="67"/>
        <v>0</v>
      </c>
      <c r="W43" s="258">
        <f t="shared" si="67"/>
        <v>10</v>
      </c>
      <c r="X43" s="258">
        <f t="shared" si="67"/>
        <v>10</v>
      </c>
      <c r="Y43" s="258">
        <f t="shared" si="67"/>
        <v>0</v>
      </c>
      <c r="Z43" s="258">
        <f t="shared" si="67"/>
        <v>10</v>
      </c>
      <c r="AA43" s="258">
        <f t="shared" si="67"/>
        <v>0</v>
      </c>
      <c r="AB43" s="258">
        <f t="shared" si="67"/>
        <v>10</v>
      </c>
      <c r="AC43" s="258">
        <f t="shared" si="67"/>
        <v>0</v>
      </c>
      <c r="AD43" s="258">
        <f t="shared" si="67"/>
        <v>10</v>
      </c>
    </row>
    <row r="44" spans="1:30" ht="18" customHeight="1" x14ac:dyDescent="0.2">
      <c r="A44" s="260" t="s">
        <v>121</v>
      </c>
      <c r="B44" s="253" t="s">
        <v>73</v>
      </c>
      <c r="C44" s="253" t="s">
        <v>202</v>
      </c>
      <c r="D44" s="253" t="s">
        <v>202</v>
      </c>
      <c r="E44" s="253" t="s">
        <v>751</v>
      </c>
      <c r="F44" s="253" t="s">
        <v>94</v>
      </c>
      <c r="G44" s="258"/>
      <c r="H44" s="258"/>
      <c r="I44" s="258"/>
      <c r="J44" s="276"/>
      <c r="K44" s="258"/>
      <c r="L44" s="258"/>
      <c r="M44" s="258"/>
      <c r="N44" s="258"/>
      <c r="O44" s="258"/>
      <c r="P44" s="258"/>
      <c r="Q44" s="258"/>
      <c r="R44" s="258">
        <v>0</v>
      </c>
      <c r="S44" s="258">
        <v>5</v>
      </c>
      <c r="T44" s="258">
        <v>0</v>
      </c>
      <c r="U44" s="258">
        <v>10</v>
      </c>
      <c r="V44" s="258">
        <v>0</v>
      </c>
      <c r="W44" s="258">
        <v>10</v>
      </c>
      <c r="X44" s="258">
        <f>V44+W44</f>
        <v>10</v>
      </c>
      <c r="Y44" s="258">
        <v>0</v>
      </c>
      <c r="Z44" s="258">
        <f>X44+Y44</f>
        <v>10</v>
      </c>
      <c r="AA44" s="258">
        <v>0</v>
      </c>
      <c r="AB44" s="258">
        <f>Z44+AA44</f>
        <v>10</v>
      </c>
      <c r="AC44" s="258">
        <v>0</v>
      </c>
      <c r="AD44" s="258">
        <f>AB44+AC44</f>
        <v>10</v>
      </c>
    </row>
    <row r="45" spans="1:30" ht="18" customHeight="1" x14ac:dyDescent="0.2">
      <c r="A45" s="260" t="s">
        <v>352</v>
      </c>
      <c r="B45" s="253" t="s">
        <v>73</v>
      </c>
      <c r="C45" s="253" t="s">
        <v>202</v>
      </c>
      <c r="D45" s="253" t="s">
        <v>202</v>
      </c>
      <c r="E45" s="253" t="s">
        <v>875</v>
      </c>
      <c r="F45" s="253" t="s">
        <v>94</v>
      </c>
      <c r="G45" s="258"/>
      <c r="H45" s="258"/>
      <c r="I45" s="258"/>
      <c r="J45" s="276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>
        <v>0</v>
      </c>
      <c r="Z45" s="258">
        <f>X45+Y45</f>
        <v>0</v>
      </c>
      <c r="AA45" s="258">
        <v>20</v>
      </c>
      <c r="AB45" s="258">
        <f>Z45+AA45</f>
        <v>20</v>
      </c>
      <c r="AC45" s="258">
        <v>11</v>
      </c>
      <c r="AD45" s="258">
        <f>AB45+AC45</f>
        <v>31</v>
      </c>
    </row>
    <row r="46" spans="1:30" s="434" customFormat="1" ht="14.25" x14ac:dyDescent="0.2">
      <c r="A46" s="462" t="s">
        <v>80</v>
      </c>
      <c r="B46" s="251" t="s">
        <v>73</v>
      </c>
      <c r="C46" s="251" t="s">
        <v>233</v>
      </c>
      <c r="D46" s="251"/>
      <c r="E46" s="251"/>
      <c r="F46" s="251"/>
      <c r="G46" s="276" t="e">
        <f>G47+G90</f>
        <v>#REF!</v>
      </c>
      <c r="H46" s="276" t="e">
        <f>H47+H90</f>
        <v>#REF!</v>
      </c>
      <c r="I46" s="276" t="e">
        <f>I47+I90</f>
        <v>#REF!</v>
      </c>
      <c r="J46" s="276" t="e">
        <f t="shared" si="56"/>
        <v>#REF!</v>
      </c>
      <c r="K46" s="276" t="e">
        <f t="shared" ref="K46:AB46" si="68">K47+K90</f>
        <v>#REF!</v>
      </c>
      <c r="L46" s="276" t="e">
        <f t="shared" si="68"/>
        <v>#REF!</v>
      </c>
      <c r="M46" s="276" t="e">
        <f t="shared" si="68"/>
        <v>#REF!</v>
      </c>
      <c r="N46" s="276" t="e">
        <f t="shared" si="68"/>
        <v>#REF!</v>
      </c>
      <c r="O46" s="276" t="e">
        <f t="shared" si="68"/>
        <v>#REF!</v>
      </c>
      <c r="P46" s="276" t="e">
        <f t="shared" si="68"/>
        <v>#REF!</v>
      </c>
      <c r="Q46" s="276" t="e">
        <f t="shared" si="68"/>
        <v>#REF!</v>
      </c>
      <c r="R46" s="276" t="e">
        <f t="shared" si="68"/>
        <v>#REF!</v>
      </c>
      <c r="S46" s="276" t="e">
        <f t="shared" si="68"/>
        <v>#REF!</v>
      </c>
      <c r="T46" s="276" t="e">
        <f t="shared" si="68"/>
        <v>#REF!</v>
      </c>
      <c r="U46" s="276" t="e">
        <f t="shared" si="68"/>
        <v>#REF!</v>
      </c>
      <c r="V46" s="276" t="e">
        <f t="shared" si="68"/>
        <v>#REF!</v>
      </c>
      <c r="W46" s="276" t="e">
        <f t="shared" si="68"/>
        <v>#REF!</v>
      </c>
      <c r="X46" s="276" t="e">
        <f t="shared" si="68"/>
        <v>#REF!</v>
      </c>
      <c r="Y46" s="276" t="e">
        <f t="shared" si="68"/>
        <v>#REF!</v>
      </c>
      <c r="Z46" s="276" t="e">
        <f t="shared" si="68"/>
        <v>#REF!</v>
      </c>
      <c r="AA46" s="276" t="e">
        <f t="shared" si="68"/>
        <v>#REF!</v>
      </c>
      <c r="AB46" s="276">
        <f t="shared" si="68"/>
        <v>70604.266700000007</v>
      </c>
      <c r="AC46" s="276">
        <f t="shared" ref="AC46:AD46" si="69">AC47+AC90</f>
        <v>2756.6040000000003</v>
      </c>
      <c r="AD46" s="276">
        <f t="shared" si="69"/>
        <v>73360.870699999999</v>
      </c>
    </row>
    <row r="47" spans="1:30" x14ac:dyDescent="0.2">
      <c r="A47" s="462" t="s">
        <v>81</v>
      </c>
      <c r="B47" s="251" t="s">
        <v>73</v>
      </c>
      <c r="C47" s="251" t="s">
        <v>233</v>
      </c>
      <c r="D47" s="251" t="s">
        <v>190</v>
      </c>
      <c r="E47" s="251"/>
      <c r="F47" s="251"/>
      <c r="G47" s="263" t="e">
        <f>#REF!+#REF!+#REF!+G48+G65+G73</f>
        <v>#REF!</v>
      </c>
      <c r="H47" s="263">
        <f>H48+H65+H73</f>
        <v>15505.8</v>
      </c>
      <c r="I47" s="263">
        <f>I48+I65+I73</f>
        <v>0</v>
      </c>
      <c r="J47" s="263">
        <f>J48+J65+J73</f>
        <v>15505.8</v>
      </c>
      <c r="K47" s="263" t="e">
        <f>K48+K65</f>
        <v>#REF!</v>
      </c>
      <c r="L47" s="263" t="e">
        <f>L48+L65</f>
        <v>#REF!</v>
      </c>
      <c r="M47" s="263" t="e">
        <f>M48+M65</f>
        <v>#REF!</v>
      </c>
      <c r="N47" s="263" t="e">
        <f t="shared" ref="N47:Q47" si="70">N48+N65</f>
        <v>#REF!</v>
      </c>
      <c r="O47" s="263" t="e">
        <f t="shared" si="70"/>
        <v>#REF!</v>
      </c>
      <c r="P47" s="263" t="e">
        <f t="shared" si="70"/>
        <v>#REF!</v>
      </c>
      <c r="Q47" s="263" t="e">
        <f t="shared" si="70"/>
        <v>#REF!</v>
      </c>
      <c r="R47" s="263" t="e">
        <f>R48+R65</f>
        <v>#REF!</v>
      </c>
      <c r="S47" s="263" t="e">
        <f t="shared" ref="S47" si="71">S48+S65</f>
        <v>#REF!</v>
      </c>
      <c r="T47" s="263">
        <f>T48+T65+T80</f>
        <v>36644.25</v>
      </c>
      <c r="U47" s="263">
        <f t="shared" ref="U47:V47" si="72">U48+U65+U80</f>
        <v>4353.03</v>
      </c>
      <c r="V47" s="263">
        <f t="shared" si="72"/>
        <v>30712.5</v>
      </c>
      <c r="W47" s="263">
        <f t="shared" ref="W47" si="73">W48+W65+W80</f>
        <v>10517.368</v>
      </c>
      <c r="X47" s="263">
        <f>X48+X65+X80</f>
        <v>41326.368000000002</v>
      </c>
      <c r="Y47" s="263">
        <f>Y48+Y65+Y80+Y89</f>
        <v>-62.880000000000109</v>
      </c>
      <c r="Z47" s="263">
        <f t="shared" ref="Z47:AB47" si="74">Z48+Z65+Z80+Z89</f>
        <v>41263.490000000005</v>
      </c>
      <c r="AA47" s="263">
        <f t="shared" si="74"/>
        <v>15529.7767</v>
      </c>
      <c r="AB47" s="263">
        <f t="shared" si="74"/>
        <v>56793.2667</v>
      </c>
      <c r="AC47" s="263">
        <f t="shared" ref="AC47:AD47" si="75">AC48+AC65+AC80+AC89</f>
        <v>1371.0540000000001</v>
      </c>
      <c r="AD47" s="263">
        <f t="shared" si="75"/>
        <v>58164.320699999997</v>
      </c>
    </row>
    <row r="48" spans="1:30" ht="21" customHeight="1" x14ac:dyDescent="0.2">
      <c r="A48" s="462" t="s">
        <v>1058</v>
      </c>
      <c r="B48" s="251" t="s">
        <v>73</v>
      </c>
      <c r="C48" s="251" t="s">
        <v>233</v>
      </c>
      <c r="D48" s="251" t="s">
        <v>190</v>
      </c>
      <c r="E48" s="254" t="s">
        <v>747</v>
      </c>
      <c r="F48" s="251"/>
      <c r="G48" s="258">
        <f>G49</f>
        <v>0</v>
      </c>
      <c r="H48" s="258">
        <f>H49</f>
        <v>9786</v>
      </c>
      <c r="I48" s="258">
        <f>I49</f>
        <v>0</v>
      </c>
      <c r="J48" s="258">
        <f t="shared" ref="J48:J72" si="76">H48+I48</f>
        <v>9786</v>
      </c>
      <c r="K48" s="258" t="e">
        <f>K49+#REF!+#REF!+#REF!</f>
        <v>#REF!</v>
      </c>
      <c r="L48" s="258">
        <f>L49+L55</f>
        <v>11330</v>
      </c>
      <c r="M48" s="258">
        <f>M49+M55</f>
        <v>11330</v>
      </c>
      <c r="N48" s="258">
        <f>N49+N55</f>
        <v>3007</v>
      </c>
      <c r="O48" s="258">
        <f t="shared" ref="O48:Q48" si="77">O49+O55</f>
        <v>14337</v>
      </c>
      <c r="P48" s="258">
        <f t="shared" si="77"/>
        <v>14337</v>
      </c>
      <c r="Q48" s="258">
        <f t="shared" si="77"/>
        <v>0</v>
      </c>
      <c r="R48" s="258">
        <f>R49+R50+R51+R55+R56</f>
        <v>14337</v>
      </c>
      <c r="S48" s="258">
        <f t="shared" ref="S48" si="78">S49+S50+S51+S55+S56</f>
        <v>12027.35</v>
      </c>
      <c r="T48" s="258">
        <f>T49+T50+T51+T55+T56+T59</f>
        <v>25659.35</v>
      </c>
      <c r="U48" s="258">
        <f t="shared" ref="U48:V48" si="79">U49+U50+U51+U55+U56+U59</f>
        <v>1741.03</v>
      </c>
      <c r="V48" s="258">
        <f t="shared" si="79"/>
        <v>19748</v>
      </c>
      <c r="W48" s="258">
        <f t="shared" ref="W48" si="80">W49+W50+W51+W55+W56+W59</f>
        <v>7589</v>
      </c>
      <c r="X48" s="258">
        <f>X49+X50+X51+X55+X56+X59+X62</f>
        <v>27627</v>
      </c>
      <c r="Y48" s="258">
        <f>Y49+Y50+Y51+Y55+Y56+Y59+Y62+Y52</f>
        <v>-121.90000000000009</v>
      </c>
      <c r="Z48" s="258">
        <f t="shared" ref="Z48:AB48" si="81">Z49+Z50+Z51+Z55+Z56+Z59+Z62+Z52</f>
        <v>27505.100000000002</v>
      </c>
      <c r="AA48" s="258">
        <f t="shared" si="81"/>
        <v>9939.5191999999988</v>
      </c>
      <c r="AB48" s="258">
        <f t="shared" si="81"/>
        <v>37444.619199999994</v>
      </c>
      <c r="AC48" s="258">
        <f t="shared" ref="AC48:AD48" si="82">AC49+AC50+AC51+AC55+AC56+AC59+AC62+AC52</f>
        <v>736.71400000000017</v>
      </c>
      <c r="AD48" s="258">
        <f t="shared" si="82"/>
        <v>38181.333199999994</v>
      </c>
    </row>
    <row r="49" spans="1:30" ht="32.25" customHeight="1" x14ac:dyDescent="0.2">
      <c r="A49" s="260" t="s">
        <v>1295</v>
      </c>
      <c r="B49" s="253" t="s">
        <v>73</v>
      </c>
      <c r="C49" s="253" t="s">
        <v>233</v>
      </c>
      <c r="D49" s="253" t="s">
        <v>190</v>
      </c>
      <c r="E49" s="252" t="s">
        <v>747</v>
      </c>
      <c r="F49" s="253" t="s">
        <v>77</v>
      </c>
      <c r="G49" s="258"/>
      <c r="H49" s="258">
        <v>9786</v>
      </c>
      <c r="I49" s="258">
        <v>0</v>
      </c>
      <c r="J49" s="258">
        <f t="shared" si="76"/>
        <v>9786</v>
      </c>
      <c r="K49" s="258">
        <v>2036.5039999999999</v>
      </c>
      <c r="L49" s="258">
        <f>12830-1500</f>
        <v>11330</v>
      </c>
      <c r="M49" s="258">
        <f>12830-1500</f>
        <v>11330</v>
      </c>
      <c r="N49" s="258">
        <v>3007</v>
      </c>
      <c r="O49" s="258">
        <f>M49+N49</f>
        <v>14337</v>
      </c>
      <c r="P49" s="258">
        <v>14337</v>
      </c>
      <c r="Q49" s="258">
        <v>0</v>
      </c>
      <c r="R49" s="258">
        <f>P49+Q49</f>
        <v>14337</v>
      </c>
      <c r="S49" s="258">
        <f>2702+705</f>
        <v>3407</v>
      </c>
      <c r="T49" s="258">
        <v>17039</v>
      </c>
      <c r="U49" s="258">
        <v>1838</v>
      </c>
      <c r="V49" s="258">
        <v>17039</v>
      </c>
      <c r="W49" s="258">
        <v>5089</v>
      </c>
      <c r="X49" s="258">
        <v>24918</v>
      </c>
      <c r="Y49" s="258">
        <f>396+4386-8050</f>
        <v>-3268</v>
      </c>
      <c r="Z49" s="258">
        <f t="shared" ref="Z49:Z55" si="83">X49+Y49</f>
        <v>21650</v>
      </c>
      <c r="AA49" s="258">
        <v>-7000</v>
      </c>
      <c r="AB49" s="258">
        <f t="shared" ref="AB49:AB55" si="84">Z49+AA49</f>
        <v>14650</v>
      </c>
      <c r="AC49" s="258">
        <v>17.66</v>
      </c>
      <c r="AD49" s="258">
        <f t="shared" ref="AD49:AD51" si="85">AB49+AC49</f>
        <v>14667.66</v>
      </c>
    </row>
    <row r="50" spans="1:30" ht="32.25" customHeight="1" x14ac:dyDescent="0.2">
      <c r="A50" s="260" t="s">
        <v>1295</v>
      </c>
      <c r="B50" s="253" t="s">
        <v>73</v>
      </c>
      <c r="C50" s="253" t="s">
        <v>233</v>
      </c>
      <c r="D50" s="253" t="s">
        <v>190</v>
      </c>
      <c r="E50" s="252" t="s">
        <v>1059</v>
      </c>
      <c r="F50" s="253" t="s">
        <v>77</v>
      </c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>
        <f>5700</f>
        <v>5700</v>
      </c>
      <c r="T50" s="258">
        <v>5700</v>
      </c>
      <c r="U50" s="258">
        <v>0</v>
      </c>
      <c r="V50" s="258">
        <v>0</v>
      </c>
      <c r="W50" s="258">
        <v>2500</v>
      </c>
      <c r="X50" s="258">
        <v>0</v>
      </c>
      <c r="Y50" s="258">
        <v>2500</v>
      </c>
      <c r="Z50" s="258">
        <f t="shared" si="83"/>
        <v>2500</v>
      </c>
      <c r="AA50" s="258">
        <v>15050</v>
      </c>
      <c r="AB50" s="258">
        <f t="shared" si="84"/>
        <v>17550</v>
      </c>
      <c r="AC50" s="258">
        <v>-1562</v>
      </c>
      <c r="AD50" s="258">
        <f t="shared" si="85"/>
        <v>15988</v>
      </c>
    </row>
    <row r="51" spans="1:30" ht="32.25" customHeight="1" x14ac:dyDescent="0.2">
      <c r="A51" s="260" t="s">
        <v>1295</v>
      </c>
      <c r="B51" s="253" t="s">
        <v>73</v>
      </c>
      <c r="C51" s="253" t="s">
        <v>233</v>
      </c>
      <c r="D51" s="253" t="s">
        <v>190</v>
      </c>
      <c r="E51" s="252" t="s">
        <v>1060</v>
      </c>
      <c r="F51" s="253" t="s">
        <v>77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>
        <f>2652-1026</f>
        <v>1626</v>
      </c>
      <c r="T51" s="258">
        <f t="shared" ref="T51:T55" si="86">R51+S51</f>
        <v>1626</v>
      </c>
      <c r="U51" s="258">
        <v>0</v>
      </c>
      <c r="V51" s="258">
        <v>1626</v>
      </c>
      <c r="W51" s="258">
        <v>0</v>
      </c>
      <c r="X51" s="258">
        <v>1626</v>
      </c>
      <c r="Y51" s="258">
        <v>0</v>
      </c>
      <c r="Z51" s="258">
        <f t="shared" si="83"/>
        <v>1626</v>
      </c>
      <c r="AA51" s="258">
        <v>335</v>
      </c>
      <c r="AB51" s="258">
        <f t="shared" si="84"/>
        <v>1961</v>
      </c>
      <c r="AC51" s="258">
        <v>1095.8340000000001</v>
      </c>
      <c r="AD51" s="258">
        <f t="shared" si="85"/>
        <v>3056.8339999999998</v>
      </c>
    </row>
    <row r="52" spans="1:30" ht="20.25" customHeight="1" x14ac:dyDescent="0.2">
      <c r="A52" s="260" t="s">
        <v>1259</v>
      </c>
      <c r="B52" s="253" t="s">
        <v>73</v>
      </c>
      <c r="C52" s="253" t="s">
        <v>233</v>
      </c>
      <c r="D52" s="253" t="s">
        <v>190</v>
      </c>
      <c r="E52" s="253" t="s">
        <v>1260</v>
      </c>
      <c r="F52" s="253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>
        <f t="shared" ref="Y52" si="87">Y53+Y54</f>
        <v>0</v>
      </c>
      <c r="Z52" s="258">
        <f>Z53+Z54</f>
        <v>0</v>
      </c>
      <c r="AA52" s="258">
        <f t="shared" ref="AA52:AC52" si="88">AA53+AA54</f>
        <v>1844.0640000000001</v>
      </c>
      <c r="AB52" s="258">
        <f>AB53+AB54</f>
        <v>1844.0640000000001</v>
      </c>
      <c r="AC52" s="258">
        <f t="shared" si="88"/>
        <v>1185.25</v>
      </c>
      <c r="AD52" s="258">
        <f>AD53+AD54</f>
        <v>3029.3140000000003</v>
      </c>
    </row>
    <row r="53" spans="1:30" ht="32.25" customHeight="1" x14ac:dyDescent="0.2">
      <c r="A53" s="260" t="s">
        <v>1295</v>
      </c>
      <c r="B53" s="253" t="s">
        <v>73</v>
      </c>
      <c r="C53" s="253" t="s">
        <v>233</v>
      </c>
      <c r="D53" s="253" t="s">
        <v>190</v>
      </c>
      <c r="E53" s="253" t="s">
        <v>1260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>
        <v>0</v>
      </c>
      <c r="Z53" s="258">
        <f>X53+Y53</f>
        <v>0</v>
      </c>
      <c r="AA53" s="258">
        <v>1825.624</v>
      </c>
      <c r="AB53" s="258">
        <f>Z53+AA53</f>
        <v>1825.624</v>
      </c>
      <c r="AC53" s="258">
        <v>1173.4000000000001</v>
      </c>
      <c r="AD53" s="258">
        <f>AB53+AC53</f>
        <v>2999.0240000000003</v>
      </c>
    </row>
    <row r="54" spans="1:30" ht="32.25" customHeight="1" x14ac:dyDescent="0.2">
      <c r="A54" s="260" t="s">
        <v>1295</v>
      </c>
      <c r="B54" s="253" t="s">
        <v>73</v>
      </c>
      <c r="C54" s="253" t="s">
        <v>233</v>
      </c>
      <c r="D54" s="253" t="s">
        <v>190</v>
      </c>
      <c r="E54" s="253" t="s">
        <v>1260</v>
      </c>
      <c r="F54" s="253" t="s">
        <v>77</v>
      </c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>
        <v>0</v>
      </c>
      <c r="Z54" s="258">
        <f>X54+Y54</f>
        <v>0</v>
      </c>
      <c r="AA54" s="258">
        <v>18.440000000000001</v>
      </c>
      <c r="AB54" s="258">
        <f>Z54+AA54</f>
        <v>18.440000000000001</v>
      </c>
      <c r="AC54" s="258">
        <v>11.85</v>
      </c>
      <c r="AD54" s="258">
        <f>AB54+AC54</f>
        <v>30.29</v>
      </c>
    </row>
    <row r="55" spans="1:30" ht="32.25" customHeight="1" x14ac:dyDescent="0.2">
      <c r="A55" s="260" t="s">
        <v>997</v>
      </c>
      <c r="B55" s="253" t="s">
        <v>73</v>
      </c>
      <c r="C55" s="253" t="s">
        <v>233</v>
      </c>
      <c r="D55" s="253" t="s">
        <v>190</v>
      </c>
      <c r="E55" s="252" t="s">
        <v>747</v>
      </c>
      <c r="F55" s="253" t="s">
        <v>79</v>
      </c>
      <c r="G55" s="258"/>
      <c r="H55" s="258"/>
      <c r="I55" s="258"/>
      <c r="J55" s="258"/>
      <c r="K55" s="258"/>
      <c r="L55" s="258">
        <v>0</v>
      </c>
      <c r="M55" s="258">
        <v>0</v>
      </c>
      <c r="N55" s="258">
        <v>0</v>
      </c>
      <c r="O55" s="258">
        <f>M55+N55</f>
        <v>0</v>
      </c>
      <c r="P55" s="258">
        <v>0</v>
      </c>
      <c r="Q55" s="258">
        <v>0</v>
      </c>
      <c r="R55" s="258">
        <f>P55+Q55</f>
        <v>0</v>
      </c>
      <c r="S55" s="258">
        <v>500</v>
      </c>
      <c r="T55" s="258">
        <f t="shared" si="86"/>
        <v>500</v>
      </c>
      <c r="U55" s="258">
        <v>0</v>
      </c>
      <c r="V55" s="258">
        <v>500</v>
      </c>
      <c r="W55" s="258">
        <v>0</v>
      </c>
      <c r="X55" s="258">
        <v>500</v>
      </c>
      <c r="Y55" s="258">
        <v>0</v>
      </c>
      <c r="Z55" s="258">
        <f t="shared" si="83"/>
        <v>500</v>
      </c>
      <c r="AA55" s="258">
        <v>115</v>
      </c>
      <c r="AB55" s="258">
        <f t="shared" si="84"/>
        <v>615</v>
      </c>
      <c r="AC55" s="258">
        <v>0</v>
      </c>
      <c r="AD55" s="258">
        <f t="shared" ref="AD55" si="89">AB55+AC55</f>
        <v>615</v>
      </c>
    </row>
    <row r="56" spans="1:30" ht="32.25" customHeight="1" x14ac:dyDescent="0.2">
      <c r="A56" s="260" t="s">
        <v>1117</v>
      </c>
      <c r="B56" s="253" t="s">
        <v>73</v>
      </c>
      <c r="C56" s="253" t="s">
        <v>233</v>
      </c>
      <c r="D56" s="253" t="s">
        <v>190</v>
      </c>
      <c r="E56" s="252" t="s">
        <v>1118</v>
      </c>
      <c r="F56" s="253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>
        <f>R57+R58</f>
        <v>0</v>
      </c>
      <c r="S56" s="258">
        <f t="shared" ref="S56" si="90">S57+S58</f>
        <v>794.35</v>
      </c>
      <c r="T56" s="258">
        <f>T57+T58</f>
        <v>794.35</v>
      </c>
      <c r="U56" s="258">
        <f t="shared" ref="U56:W56" si="91">U57+U58</f>
        <v>-147.97999999999999</v>
      </c>
      <c r="V56" s="258">
        <f>V57+V58</f>
        <v>583</v>
      </c>
      <c r="W56" s="258">
        <f t="shared" si="91"/>
        <v>0</v>
      </c>
      <c r="X56" s="258">
        <v>583</v>
      </c>
      <c r="Y56" s="258">
        <f t="shared" ref="Y56:AA56" si="92">Y57+Y58</f>
        <v>-11.48</v>
      </c>
      <c r="Z56" s="258">
        <f>Z57+Z58</f>
        <v>571.5200000000001</v>
      </c>
      <c r="AA56" s="258">
        <f t="shared" si="92"/>
        <v>0</v>
      </c>
      <c r="AB56" s="258">
        <f>AB57+AB58</f>
        <v>571.5200000000001</v>
      </c>
      <c r="AC56" s="258">
        <f t="shared" ref="AC56" si="93">AC57+AC58</f>
        <v>-0.03</v>
      </c>
      <c r="AD56" s="258">
        <f>AD57+AD58</f>
        <v>571.49000000000012</v>
      </c>
    </row>
    <row r="57" spans="1:30" ht="16.5" customHeight="1" x14ac:dyDescent="0.2">
      <c r="A57" s="260" t="s">
        <v>78</v>
      </c>
      <c r="B57" s="253" t="s">
        <v>73</v>
      </c>
      <c r="C57" s="253" t="s">
        <v>233</v>
      </c>
      <c r="D57" s="253" t="s">
        <v>190</v>
      </c>
      <c r="E57" s="252" t="s">
        <v>1118</v>
      </c>
      <c r="F57" s="253" t="s">
        <v>79</v>
      </c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>
        <v>786.4</v>
      </c>
      <c r="T57" s="258">
        <f>R57+S57</f>
        <v>786.4</v>
      </c>
      <c r="U57" s="258">
        <v>-146.5</v>
      </c>
      <c r="V57" s="258">
        <v>577.1</v>
      </c>
      <c r="W57" s="258">
        <v>0</v>
      </c>
      <c r="X57" s="258">
        <v>577.1</v>
      </c>
      <c r="Y57" s="258">
        <v>-11.3</v>
      </c>
      <c r="Z57" s="258">
        <f>X57+Y57</f>
        <v>565.80000000000007</v>
      </c>
      <c r="AA57" s="258">
        <v>0</v>
      </c>
      <c r="AB57" s="258">
        <f>Z57+AA57</f>
        <v>565.80000000000007</v>
      </c>
      <c r="AC57" s="258">
        <v>-0.02</v>
      </c>
      <c r="AD57" s="258">
        <f>AB57+AC57</f>
        <v>565.78000000000009</v>
      </c>
    </row>
    <row r="58" spans="1:30" ht="18.75" customHeight="1" x14ac:dyDescent="0.2">
      <c r="A58" s="260" t="s">
        <v>1119</v>
      </c>
      <c r="B58" s="253" t="s">
        <v>73</v>
      </c>
      <c r="C58" s="253" t="s">
        <v>233</v>
      </c>
      <c r="D58" s="253" t="s">
        <v>190</v>
      </c>
      <c r="E58" s="252" t="s">
        <v>1118</v>
      </c>
      <c r="F58" s="253" t="s">
        <v>79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>
        <v>7.95</v>
      </c>
      <c r="T58" s="258">
        <f>R58+S58</f>
        <v>7.95</v>
      </c>
      <c r="U58" s="258">
        <v>-1.48</v>
      </c>
      <c r="V58" s="258">
        <v>5.9</v>
      </c>
      <c r="W58" s="258">
        <v>0</v>
      </c>
      <c r="X58" s="258">
        <v>5.9</v>
      </c>
      <c r="Y58" s="258">
        <v>-0.18</v>
      </c>
      <c r="Z58" s="258">
        <f>X58+Y58</f>
        <v>5.7200000000000006</v>
      </c>
      <c r="AA58" s="258">
        <v>0</v>
      </c>
      <c r="AB58" s="258">
        <f>Z58+AA58</f>
        <v>5.7200000000000006</v>
      </c>
      <c r="AC58" s="258">
        <v>-0.01</v>
      </c>
      <c r="AD58" s="258">
        <f>AB58+AC58</f>
        <v>5.7100000000000009</v>
      </c>
    </row>
    <row r="59" spans="1:30" ht="31.5" customHeight="1" x14ac:dyDescent="0.2">
      <c r="A59" s="260" t="s">
        <v>1175</v>
      </c>
      <c r="B59" s="253" t="s">
        <v>73</v>
      </c>
      <c r="C59" s="253" t="s">
        <v>233</v>
      </c>
      <c r="D59" s="253" t="s">
        <v>190</v>
      </c>
      <c r="E59" s="252" t="s">
        <v>1179</v>
      </c>
      <c r="F59" s="253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>
        <f>T60+T61</f>
        <v>0</v>
      </c>
      <c r="U59" s="258">
        <f t="shared" ref="U59:V59" si="94">U60+U61</f>
        <v>51.01</v>
      </c>
      <c r="V59" s="258">
        <f t="shared" si="94"/>
        <v>0</v>
      </c>
      <c r="W59" s="258">
        <f t="shared" ref="W59:X59" si="95">W60+W61</f>
        <v>0</v>
      </c>
      <c r="X59" s="258">
        <f t="shared" si="95"/>
        <v>0</v>
      </c>
      <c r="Y59" s="258">
        <f t="shared" ref="Y59:Z59" si="96">Y60+Y61</f>
        <v>102.02</v>
      </c>
      <c r="Z59" s="258">
        <f t="shared" si="96"/>
        <v>102.02</v>
      </c>
      <c r="AA59" s="258">
        <f t="shared" ref="AA59:AB59" si="97">AA60+AA61</f>
        <v>-51.004799999999996</v>
      </c>
      <c r="AB59" s="258">
        <f t="shared" si="97"/>
        <v>51.0152</v>
      </c>
      <c r="AC59" s="258">
        <f t="shared" ref="AC59:AD59" si="98">AC60+AC61</f>
        <v>0</v>
      </c>
      <c r="AD59" s="258">
        <f t="shared" si="98"/>
        <v>51.0152</v>
      </c>
    </row>
    <row r="60" spans="1:30" ht="18.75" customHeight="1" x14ac:dyDescent="0.2">
      <c r="A60" s="260" t="s">
        <v>78</v>
      </c>
      <c r="B60" s="253" t="s">
        <v>73</v>
      </c>
      <c r="C60" s="253" t="s">
        <v>233</v>
      </c>
      <c r="D60" s="253" t="s">
        <v>190</v>
      </c>
      <c r="E60" s="252" t="s">
        <v>1228</v>
      </c>
      <c r="F60" s="253" t="s">
        <v>79</v>
      </c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>
        <v>0</v>
      </c>
      <c r="U60" s="258">
        <v>50.5</v>
      </c>
      <c r="V60" s="258">
        <v>0</v>
      </c>
      <c r="W60" s="258">
        <v>0</v>
      </c>
      <c r="X60" s="258">
        <f>V60+W60</f>
        <v>0</v>
      </c>
      <c r="Y60" s="258">
        <v>101</v>
      </c>
      <c r="Z60" s="258">
        <f>X60+Y60</f>
        <v>101</v>
      </c>
      <c r="AA60" s="258">
        <v>-50.494999999999997</v>
      </c>
      <c r="AB60" s="258">
        <f>Z60+AA60</f>
        <v>50.505000000000003</v>
      </c>
      <c r="AC60" s="258">
        <v>0</v>
      </c>
      <c r="AD60" s="258">
        <f>AB60+AC60</f>
        <v>50.505000000000003</v>
      </c>
    </row>
    <row r="61" spans="1:30" ht="18.75" customHeight="1" x14ac:dyDescent="0.2">
      <c r="A61" s="260" t="s">
        <v>1119</v>
      </c>
      <c r="B61" s="253" t="s">
        <v>73</v>
      </c>
      <c r="C61" s="253" t="s">
        <v>233</v>
      </c>
      <c r="D61" s="253" t="s">
        <v>190</v>
      </c>
      <c r="E61" s="252" t="s">
        <v>1228</v>
      </c>
      <c r="F61" s="253" t="s">
        <v>79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>
        <v>0</v>
      </c>
      <c r="U61" s="258">
        <v>0.51</v>
      </c>
      <c r="V61" s="258">
        <v>0</v>
      </c>
      <c r="W61" s="258">
        <v>0</v>
      </c>
      <c r="X61" s="258">
        <f>V61+W61</f>
        <v>0</v>
      </c>
      <c r="Y61" s="258">
        <v>1.02</v>
      </c>
      <c r="Z61" s="258">
        <f>X61+Y61</f>
        <v>1.02</v>
      </c>
      <c r="AA61" s="258">
        <v>-0.50980000000000003</v>
      </c>
      <c r="AB61" s="258">
        <f>Z61+AA61</f>
        <v>0.51019999999999999</v>
      </c>
      <c r="AC61" s="258">
        <v>0</v>
      </c>
      <c r="AD61" s="258">
        <f>AB61+AC61</f>
        <v>0.51019999999999999</v>
      </c>
    </row>
    <row r="62" spans="1:30" ht="25.5" customHeight="1" x14ac:dyDescent="0.2">
      <c r="A62" s="260" t="s">
        <v>1232</v>
      </c>
      <c r="B62" s="253" t="s">
        <v>73</v>
      </c>
      <c r="C62" s="253" t="s">
        <v>233</v>
      </c>
      <c r="D62" s="253" t="s">
        <v>190</v>
      </c>
      <c r="E62" s="252" t="s">
        <v>1233</v>
      </c>
      <c r="F62" s="253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>
        <v>0</v>
      </c>
      <c r="U62" s="258">
        <v>51.01</v>
      </c>
      <c r="V62" s="258">
        <v>0</v>
      </c>
      <c r="W62" s="258">
        <v>0</v>
      </c>
      <c r="X62" s="258">
        <f>X63+X64</f>
        <v>0</v>
      </c>
      <c r="Y62" s="258">
        <f t="shared" ref="Y62:Z62" si="99">Y63+Y64</f>
        <v>555.55999999999995</v>
      </c>
      <c r="Z62" s="258">
        <f t="shared" si="99"/>
        <v>555.55999999999995</v>
      </c>
      <c r="AA62" s="258">
        <f t="shared" ref="AA62:AB62" si="100">AA63+AA64</f>
        <v>-353.54</v>
      </c>
      <c r="AB62" s="258">
        <f t="shared" si="100"/>
        <v>202.02</v>
      </c>
      <c r="AC62" s="258">
        <f t="shared" ref="AC62:AD62" si="101">AC63+AC64</f>
        <v>0</v>
      </c>
      <c r="AD62" s="258">
        <f t="shared" si="101"/>
        <v>202.02</v>
      </c>
    </row>
    <row r="63" spans="1:30" ht="18.75" customHeight="1" x14ac:dyDescent="0.2">
      <c r="A63" s="260" t="s">
        <v>78</v>
      </c>
      <c r="B63" s="253" t="s">
        <v>73</v>
      </c>
      <c r="C63" s="253" t="s">
        <v>233</v>
      </c>
      <c r="D63" s="253" t="s">
        <v>190</v>
      </c>
      <c r="E63" s="252" t="s">
        <v>1233</v>
      </c>
      <c r="F63" s="253" t="s">
        <v>79</v>
      </c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>
        <v>0</v>
      </c>
      <c r="U63" s="258">
        <v>50.5</v>
      </c>
      <c r="V63" s="258">
        <v>0</v>
      </c>
      <c r="W63" s="258">
        <v>0</v>
      </c>
      <c r="X63" s="258">
        <v>0</v>
      </c>
      <c r="Y63" s="258">
        <v>550</v>
      </c>
      <c r="Z63" s="258">
        <f>X63+Y63</f>
        <v>550</v>
      </c>
      <c r="AA63" s="258">
        <v>-350</v>
      </c>
      <c r="AB63" s="258">
        <f>Z63+AA63</f>
        <v>200</v>
      </c>
      <c r="AC63" s="258">
        <v>0</v>
      </c>
      <c r="AD63" s="258">
        <f>AB63+AC63</f>
        <v>200</v>
      </c>
    </row>
    <row r="64" spans="1:30" ht="18.75" customHeight="1" x14ac:dyDescent="0.2">
      <c r="A64" s="260" t="s">
        <v>1119</v>
      </c>
      <c r="B64" s="253" t="s">
        <v>73</v>
      </c>
      <c r="C64" s="253" t="s">
        <v>233</v>
      </c>
      <c r="D64" s="253" t="s">
        <v>190</v>
      </c>
      <c r="E64" s="252" t="s">
        <v>1233</v>
      </c>
      <c r="F64" s="253" t="s">
        <v>79</v>
      </c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>
        <v>0</v>
      </c>
      <c r="U64" s="258">
        <v>0.51</v>
      </c>
      <c r="V64" s="258">
        <v>0</v>
      </c>
      <c r="W64" s="258">
        <v>0</v>
      </c>
      <c r="X64" s="258">
        <v>0</v>
      </c>
      <c r="Y64" s="258">
        <v>5.56</v>
      </c>
      <c r="Z64" s="258">
        <f>X64+Y64</f>
        <v>5.56</v>
      </c>
      <c r="AA64" s="258">
        <v>-3.54</v>
      </c>
      <c r="AB64" s="258">
        <f>Z64+AA64</f>
        <v>2.0199999999999996</v>
      </c>
      <c r="AC64" s="258">
        <v>0</v>
      </c>
      <c r="AD64" s="258">
        <f>AB64+AC64</f>
        <v>2.0199999999999996</v>
      </c>
    </row>
    <row r="65" spans="1:30" ht="24.75" customHeight="1" x14ac:dyDescent="0.2">
      <c r="A65" s="462" t="s">
        <v>1061</v>
      </c>
      <c r="B65" s="251" t="s">
        <v>73</v>
      </c>
      <c r="C65" s="251" t="s">
        <v>233</v>
      </c>
      <c r="D65" s="251" t="s">
        <v>190</v>
      </c>
      <c r="E65" s="254" t="s">
        <v>746</v>
      </c>
      <c r="F65" s="251"/>
      <c r="G65" s="258">
        <f>G66+G72</f>
        <v>0</v>
      </c>
      <c r="H65" s="258">
        <f>H66+H72</f>
        <v>5716</v>
      </c>
      <c r="I65" s="258">
        <f>I66+I72</f>
        <v>0</v>
      </c>
      <c r="J65" s="258">
        <f t="shared" si="76"/>
        <v>5716</v>
      </c>
      <c r="K65" s="258" t="e">
        <f>K66+K72+#REF!+K73</f>
        <v>#REF!</v>
      </c>
      <c r="L65" s="258" t="e">
        <f>L66+L72+#REF!+L73+L75</f>
        <v>#REF!</v>
      </c>
      <c r="M65" s="258" t="e">
        <f>M66+M72+#REF!+M73+M75</f>
        <v>#REF!</v>
      </c>
      <c r="N65" s="258" t="e">
        <f>N66+N72+#REF!+N73+N75</f>
        <v>#REF!</v>
      </c>
      <c r="O65" s="258" t="e">
        <f>O66+O72+#REF!+O73+O75</f>
        <v>#REF!</v>
      </c>
      <c r="P65" s="258" t="e">
        <f>P66+P72+#REF!+P73+P75</f>
        <v>#REF!</v>
      </c>
      <c r="Q65" s="258" t="e">
        <f>Q66+Q72+#REF!+Q73+Q75</f>
        <v>#REF!</v>
      </c>
      <c r="R65" s="258" t="e">
        <f>R66+R67+R71+R72+#REF!</f>
        <v>#REF!</v>
      </c>
      <c r="S65" s="258" t="e">
        <f>S66+S67+S71+S72+#REF!</f>
        <v>#REF!</v>
      </c>
      <c r="T65" s="258">
        <f>T66+T67+T71+T72+T73</f>
        <v>10984.9</v>
      </c>
      <c r="U65" s="258">
        <f t="shared" ref="U65:V65" si="102">U66+U67+U71+U72+U73</f>
        <v>612</v>
      </c>
      <c r="V65" s="258">
        <f t="shared" si="102"/>
        <v>8964.5</v>
      </c>
      <c r="W65" s="258">
        <f t="shared" ref="W65" si="103">W66+W67+W71+W72+W73</f>
        <v>2855.3679999999999</v>
      </c>
      <c r="X65" s="258">
        <f>X66+X67+X71+X72+X73</f>
        <v>11687.368</v>
      </c>
      <c r="Y65" s="258">
        <f>Y66+Y67+Y71+Y72+Y73+Y68+Y76</f>
        <v>-611.98</v>
      </c>
      <c r="Z65" s="258">
        <f t="shared" ref="Z65:AA65" si="104">Z66+Z67+Z71+Z72+Z73+Z68+Z76</f>
        <v>11075.39</v>
      </c>
      <c r="AA65" s="258">
        <f t="shared" si="104"/>
        <v>4439.7865000000002</v>
      </c>
      <c r="AB65" s="258">
        <f>AB66+AB67+AB71+AB72+AB73+AB68+AB76+AB79</f>
        <v>15515.1765</v>
      </c>
      <c r="AC65" s="258">
        <f t="shared" ref="AC65:AD65" si="105">AC66+AC67+AC71+AC72+AC73+AC68+AC76+AC79</f>
        <v>425.13</v>
      </c>
      <c r="AD65" s="258">
        <f t="shared" si="105"/>
        <v>15940.306500000001</v>
      </c>
    </row>
    <row r="66" spans="1:30" ht="32.25" customHeight="1" x14ac:dyDescent="0.2">
      <c r="A66" s="260" t="s">
        <v>1295</v>
      </c>
      <c r="B66" s="253" t="s">
        <v>73</v>
      </c>
      <c r="C66" s="253" t="s">
        <v>233</v>
      </c>
      <c r="D66" s="253" t="s">
        <v>190</v>
      </c>
      <c r="E66" s="252" t="s">
        <v>746</v>
      </c>
      <c r="F66" s="253" t="s">
        <v>77</v>
      </c>
      <c r="G66" s="258"/>
      <c r="H66" s="258">
        <v>5466</v>
      </c>
      <c r="I66" s="258">
        <v>0</v>
      </c>
      <c r="J66" s="258">
        <f t="shared" si="76"/>
        <v>5466</v>
      </c>
      <c r="K66" s="258">
        <v>1033.95</v>
      </c>
      <c r="L66" s="258">
        <f>6420-500</f>
        <v>5920</v>
      </c>
      <c r="M66" s="258">
        <f>6420-500</f>
        <v>5920</v>
      </c>
      <c r="N66" s="258">
        <v>630</v>
      </c>
      <c r="O66" s="258">
        <f>M66+N66</f>
        <v>6550</v>
      </c>
      <c r="P66" s="258">
        <v>6550</v>
      </c>
      <c r="Q66" s="258">
        <v>0</v>
      </c>
      <c r="R66" s="258">
        <f>P66+Q66</f>
        <v>6550</v>
      </c>
      <c r="S66" s="258">
        <f>1742+374</f>
        <v>2116</v>
      </c>
      <c r="T66" s="258">
        <v>8292</v>
      </c>
      <c r="U66" s="258">
        <v>612</v>
      </c>
      <c r="V66" s="258">
        <v>8292</v>
      </c>
      <c r="W66" s="258">
        <v>588</v>
      </c>
      <c r="X66" s="258">
        <v>10948</v>
      </c>
      <c r="Y66" s="258">
        <f>-963+1607-3448</f>
        <v>-2804</v>
      </c>
      <c r="Z66" s="258">
        <f t="shared" ref="Z66:Z71" si="106">X66+Y66</f>
        <v>8144</v>
      </c>
      <c r="AA66" s="258">
        <v>0</v>
      </c>
      <c r="AB66" s="258">
        <f t="shared" ref="AB66:AB71" si="107">Z66+AA66</f>
        <v>8144</v>
      </c>
      <c r="AC66" s="258">
        <v>0</v>
      </c>
      <c r="AD66" s="258">
        <f t="shared" ref="AD66:AD67" si="108">AB66+AC66</f>
        <v>8144</v>
      </c>
    </row>
    <row r="67" spans="1:30" ht="32.25" customHeight="1" x14ac:dyDescent="0.2">
      <c r="A67" s="260" t="s">
        <v>1295</v>
      </c>
      <c r="B67" s="253" t="s">
        <v>73</v>
      </c>
      <c r="C67" s="253" t="s">
        <v>233</v>
      </c>
      <c r="D67" s="253" t="s">
        <v>190</v>
      </c>
      <c r="E67" s="252" t="s">
        <v>1062</v>
      </c>
      <c r="F67" s="253" t="s">
        <v>77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>
        <f>2020</f>
        <v>2020</v>
      </c>
      <c r="T67" s="258">
        <f t="shared" ref="T67:T71" si="109">R67+S67</f>
        <v>2020</v>
      </c>
      <c r="U67" s="258">
        <v>0</v>
      </c>
      <c r="V67" s="258">
        <v>0</v>
      </c>
      <c r="W67" s="258">
        <v>2200</v>
      </c>
      <c r="X67" s="258">
        <v>0</v>
      </c>
      <c r="Y67" s="258">
        <v>2200</v>
      </c>
      <c r="Z67" s="258">
        <f t="shared" si="106"/>
        <v>2200</v>
      </c>
      <c r="AA67" s="258">
        <v>3448</v>
      </c>
      <c r="AB67" s="258">
        <f t="shared" si="107"/>
        <v>5648</v>
      </c>
      <c r="AC67" s="258">
        <v>0</v>
      </c>
      <c r="AD67" s="258">
        <f t="shared" si="108"/>
        <v>5648</v>
      </c>
    </row>
    <row r="68" spans="1:30" ht="21.75" customHeight="1" x14ac:dyDescent="0.2">
      <c r="A68" s="260" t="s">
        <v>1259</v>
      </c>
      <c r="B68" s="253" t="s">
        <v>73</v>
      </c>
      <c r="C68" s="253" t="s">
        <v>233</v>
      </c>
      <c r="D68" s="253" t="s">
        <v>190</v>
      </c>
      <c r="E68" s="253" t="s">
        <v>1261</v>
      </c>
      <c r="F68" s="253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>
        <f t="shared" ref="Y68" si="110">Y69+Y70</f>
        <v>0</v>
      </c>
      <c r="Z68" s="258">
        <f>Z69+Z70</f>
        <v>0</v>
      </c>
      <c r="AA68" s="258">
        <f t="shared" ref="AA68:AC68" si="111">AA69+AA70</f>
        <v>789.74650000000008</v>
      </c>
      <c r="AB68" s="258">
        <f>AB69+AB70</f>
        <v>789.74650000000008</v>
      </c>
      <c r="AC68" s="258">
        <f t="shared" si="111"/>
        <v>413.21</v>
      </c>
      <c r="AD68" s="258">
        <f>AD69+AD70</f>
        <v>1202.9565</v>
      </c>
    </row>
    <row r="69" spans="1:30" ht="32.25" customHeight="1" x14ac:dyDescent="0.2">
      <c r="A69" s="260" t="s">
        <v>1295</v>
      </c>
      <c r="B69" s="253" t="s">
        <v>73</v>
      </c>
      <c r="C69" s="253" t="s">
        <v>233</v>
      </c>
      <c r="D69" s="253" t="s">
        <v>190</v>
      </c>
      <c r="E69" s="253" t="s">
        <v>1261</v>
      </c>
      <c r="F69" s="253" t="s">
        <v>77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>
        <v>0</v>
      </c>
      <c r="Z69" s="258">
        <f>X69+Y69</f>
        <v>0</v>
      </c>
      <c r="AA69" s="258">
        <v>781.84900000000005</v>
      </c>
      <c r="AB69" s="258">
        <f>Z69+AA69</f>
        <v>781.84900000000005</v>
      </c>
      <c r="AC69" s="258">
        <v>409.08</v>
      </c>
      <c r="AD69" s="258">
        <f>AB69+AC69</f>
        <v>1190.9290000000001</v>
      </c>
    </row>
    <row r="70" spans="1:30" ht="32.25" customHeight="1" x14ac:dyDescent="0.2">
      <c r="A70" s="260" t="s">
        <v>1295</v>
      </c>
      <c r="B70" s="253" t="s">
        <v>73</v>
      </c>
      <c r="C70" s="253" t="s">
        <v>233</v>
      </c>
      <c r="D70" s="253" t="s">
        <v>190</v>
      </c>
      <c r="E70" s="253" t="s">
        <v>1261</v>
      </c>
      <c r="F70" s="253" t="s">
        <v>77</v>
      </c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>
        <v>0</v>
      </c>
      <c r="Z70" s="258">
        <f>X70+Y70</f>
        <v>0</v>
      </c>
      <c r="AA70" s="258">
        <v>7.8975</v>
      </c>
      <c r="AB70" s="258">
        <f>Z70+AA70</f>
        <v>7.8975</v>
      </c>
      <c r="AC70" s="258">
        <v>4.13</v>
      </c>
      <c r="AD70" s="258">
        <f>AB70+AC70</f>
        <v>12.0275</v>
      </c>
    </row>
    <row r="71" spans="1:30" ht="32.25" customHeight="1" x14ac:dyDescent="0.2">
      <c r="A71" s="260" t="s">
        <v>1295</v>
      </c>
      <c r="B71" s="253" t="s">
        <v>73</v>
      </c>
      <c r="C71" s="253" t="s">
        <v>233</v>
      </c>
      <c r="D71" s="253" t="s">
        <v>190</v>
      </c>
      <c r="E71" s="252" t="s">
        <v>1063</v>
      </c>
      <c r="F71" s="253" t="s">
        <v>77</v>
      </c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>
        <v>522.5</v>
      </c>
      <c r="T71" s="258">
        <f t="shared" si="109"/>
        <v>522.5</v>
      </c>
      <c r="U71" s="258">
        <v>0</v>
      </c>
      <c r="V71" s="258">
        <v>522.5</v>
      </c>
      <c r="W71" s="258">
        <v>0.5</v>
      </c>
      <c r="X71" s="258">
        <v>522.5</v>
      </c>
      <c r="Y71" s="258">
        <v>0.5</v>
      </c>
      <c r="Z71" s="258">
        <f t="shared" si="106"/>
        <v>523</v>
      </c>
      <c r="AA71" s="258">
        <v>0</v>
      </c>
      <c r="AB71" s="258">
        <f t="shared" si="107"/>
        <v>523</v>
      </c>
      <c r="AC71" s="258">
        <v>61.92</v>
      </c>
      <c r="AD71" s="258">
        <f t="shared" ref="AD71" si="112">AB71+AC71</f>
        <v>584.91999999999996</v>
      </c>
    </row>
    <row r="72" spans="1:30" ht="20.25" customHeight="1" x14ac:dyDescent="0.2">
      <c r="A72" s="260" t="s">
        <v>998</v>
      </c>
      <c r="B72" s="253" t="s">
        <v>73</v>
      </c>
      <c r="C72" s="253" t="s">
        <v>233</v>
      </c>
      <c r="D72" s="253" t="s">
        <v>190</v>
      </c>
      <c r="E72" s="252" t="s">
        <v>746</v>
      </c>
      <c r="F72" s="253" t="s">
        <v>79</v>
      </c>
      <c r="G72" s="258"/>
      <c r="H72" s="258">
        <v>250</v>
      </c>
      <c r="I72" s="258">
        <v>0</v>
      </c>
      <c r="J72" s="258">
        <f t="shared" si="76"/>
        <v>250</v>
      </c>
      <c r="K72" s="258">
        <v>0</v>
      </c>
      <c r="L72" s="258">
        <v>200</v>
      </c>
      <c r="M72" s="258">
        <v>200</v>
      </c>
      <c r="N72" s="258">
        <v>0</v>
      </c>
      <c r="O72" s="258">
        <f>M72+N72</f>
        <v>200</v>
      </c>
      <c r="P72" s="258">
        <v>200</v>
      </c>
      <c r="Q72" s="258">
        <v>0</v>
      </c>
      <c r="R72" s="258">
        <f>P72+Q72</f>
        <v>200</v>
      </c>
      <c r="S72" s="258">
        <v>-100</v>
      </c>
      <c r="T72" s="258">
        <v>150</v>
      </c>
      <c r="U72" s="258">
        <v>0</v>
      </c>
      <c r="V72" s="258">
        <v>150</v>
      </c>
      <c r="W72" s="258">
        <v>0</v>
      </c>
      <c r="X72" s="258">
        <v>150</v>
      </c>
      <c r="Y72" s="258">
        <v>0</v>
      </c>
      <c r="Z72" s="258">
        <f>X72+Y72</f>
        <v>150</v>
      </c>
      <c r="AA72" s="258">
        <v>0</v>
      </c>
      <c r="AB72" s="258">
        <f>Z72+AA72</f>
        <v>150</v>
      </c>
      <c r="AC72" s="258">
        <v>-50</v>
      </c>
      <c r="AD72" s="258">
        <f>AB72+AC72</f>
        <v>100</v>
      </c>
    </row>
    <row r="73" spans="1:30" ht="42" customHeight="1" x14ac:dyDescent="0.2">
      <c r="A73" s="260" t="s">
        <v>1196</v>
      </c>
      <c r="B73" s="253" t="s">
        <v>73</v>
      </c>
      <c r="C73" s="253" t="s">
        <v>233</v>
      </c>
      <c r="D73" s="253" t="s">
        <v>190</v>
      </c>
      <c r="E73" s="252" t="s">
        <v>1194</v>
      </c>
      <c r="F73" s="253"/>
      <c r="G73" s="258"/>
      <c r="H73" s="258">
        <v>3.8</v>
      </c>
      <c r="I73" s="258">
        <v>0</v>
      </c>
      <c r="J73" s="258">
        <v>3.8</v>
      </c>
      <c r="K73" s="258">
        <v>0</v>
      </c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0</v>
      </c>
      <c r="S73" s="258">
        <v>0.4</v>
      </c>
      <c r="T73" s="258">
        <v>0.4</v>
      </c>
      <c r="U73" s="258">
        <v>0</v>
      </c>
      <c r="V73" s="258">
        <f t="shared" ref="V73:W73" si="113">V74+V75</f>
        <v>0</v>
      </c>
      <c r="W73" s="258">
        <f t="shared" si="113"/>
        <v>66.868000000000009</v>
      </c>
      <c r="X73" s="258">
        <v>66.868000000000009</v>
      </c>
      <c r="Y73" s="258">
        <f t="shared" ref="Y73:Z73" si="114">Y74+Y75</f>
        <v>-8.48</v>
      </c>
      <c r="Z73" s="258">
        <f t="shared" si="114"/>
        <v>58.390000000000008</v>
      </c>
      <c r="AA73" s="258">
        <f t="shared" ref="AA73:AB73" si="115">AA74+AA75</f>
        <v>0.02</v>
      </c>
      <c r="AB73" s="258">
        <f t="shared" si="115"/>
        <v>58.410000000000011</v>
      </c>
      <c r="AC73" s="258">
        <f t="shared" ref="AC73:AD73" si="116">AC74+AC75</f>
        <v>0</v>
      </c>
      <c r="AD73" s="258">
        <f t="shared" si="116"/>
        <v>58.410000000000011</v>
      </c>
    </row>
    <row r="74" spans="1:30" ht="19.5" customHeight="1" x14ac:dyDescent="0.2">
      <c r="A74" s="260" t="s">
        <v>78</v>
      </c>
      <c r="B74" s="253" t="s">
        <v>73</v>
      </c>
      <c r="C74" s="253" t="s">
        <v>233</v>
      </c>
      <c r="D74" s="253" t="s">
        <v>190</v>
      </c>
      <c r="E74" s="252" t="s">
        <v>1194</v>
      </c>
      <c r="F74" s="253" t="s">
        <v>79</v>
      </c>
      <c r="G74" s="258"/>
      <c r="H74" s="258">
        <v>3.8</v>
      </c>
      <c r="I74" s="258"/>
      <c r="J74" s="258">
        <v>3.8</v>
      </c>
      <c r="K74" s="258">
        <v>0</v>
      </c>
      <c r="L74" s="258">
        <v>0</v>
      </c>
      <c r="M74" s="258">
        <v>0</v>
      </c>
      <c r="N74" s="258">
        <v>0</v>
      </c>
      <c r="O74" s="258">
        <v>0</v>
      </c>
      <c r="P74" s="258">
        <v>0</v>
      </c>
      <c r="Q74" s="258">
        <v>0</v>
      </c>
      <c r="R74" s="258">
        <v>0</v>
      </c>
      <c r="S74" s="258">
        <v>0.4</v>
      </c>
      <c r="T74" s="258">
        <v>0.4</v>
      </c>
      <c r="U74" s="258">
        <v>-0.4</v>
      </c>
      <c r="V74" s="258">
        <f>T74+U74</f>
        <v>0</v>
      </c>
      <c r="W74" s="258">
        <v>66.2</v>
      </c>
      <c r="X74" s="258">
        <v>66.2</v>
      </c>
      <c r="Y74" s="258">
        <v>-8.4</v>
      </c>
      <c r="Z74" s="258">
        <f>X74+Y74</f>
        <v>57.800000000000004</v>
      </c>
      <c r="AA74" s="258">
        <v>0.02</v>
      </c>
      <c r="AB74" s="258">
        <f>Z74+AA74</f>
        <v>57.820000000000007</v>
      </c>
      <c r="AC74" s="258">
        <v>0</v>
      </c>
      <c r="AD74" s="258">
        <f>AB74+AC74</f>
        <v>57.820000000000007</v>
      </c>
    </row>
    <row r="75" spans="1:30" ht="19.5" customHeight="1" x14ac:dyDescent="0.2">
      <c r="A75" s="260" t="s">
        <v>1074</v>
      </c>
      <c r="B75" s="253" t="s">
        <v>73</v>
      </c>
      <c r="C75" s="253" t="s">
        <v>233</v>
      </c>
      <c r="D75" s="253" t="s">
        <v>190</v>
      </c>
      <c r="E75" s="252" t="s">
        <v>1194</v>
      </c>
      <c r="F75" s="253" t="s">
        <v>79</v>
      </c>
      <c r="G75" s="258"/>
      <c r="H75" s="258"/>
      <c r="I75" s="258"/>
      <c r="J75" s="258"/>
      <c r="K75" s="258"/>
      <c r="L75" s="258">
        <v>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58">
        <v>0</v>
      </c>
      <c r="U75" s="258">
        <v>0</v>
      </c>
      <c r="V75" s="258">
        <f>T75+U75</f>
        <v>0</v>
      </c>
      <c r="W75" s="258">
        <v>0.66800000000000004</v>
      </c>
      <c r="X75" s="258">
        <v>0.67</v>
      </c>
      <c r="Y75" s="258">
        <v>-0.08</v>
      </c>
      <c r="Z75" s="258">
        <f>X75+Y75</f>
        <v>0.59000000000000008</v>
      </c>
      <c r="AA75" s="258">
        <v>0</v>
      </c>
      <c r="AB75" s="258">
        <f>Z75+AA75</f>
        <v>0.59000000000000008</v>
      </c>
      <c r="AC75" s="258">
        <v>0</v>
      </c>
      <c r="AD75" s="258">
        <f>AB75+AC75</f>
        <v>0.59000000000000008</v>
      </c>
    </row>
    <row r="76" spans="1:30" ht="19.5" customHeight="1" x14ac:dyDescent="0.2">
      <c r="A76" s="260" t="s">
        <v>1232</v>
      </c>
      <c r="B76" s="253" t="s">
        <v>73</v>
      </c>
      <c r="C76" s="253" t="s">
        <v>233</v>
      </c>
      <c r="D76" s="253" t="s">
        <v>190</v>
      </c>
      <c r="E76" s="252" t="s">
        <v>1262</v>
      </c>
      <c r="F76" s="253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>
        <v>0</v>
      </c>
      <c r="U76" s="258">
        <v>51.01</v>
      </c>
      <c r="V76" s="258">
        <v>0</v>
      </c>
      <c r="W76" s="258">
        <v>0</v>
      </c>
      <c r="X76" s="258">
        <f>X77+X78</f>
        <v>0</v>
      </c>
      <c r="Y76" s="258">
        <f t="shared" ref="Y76:AB76" si="117">Y77+Y78</f>
        <v>0</v>
      </c>
      <c r="Z76" s="258">
        <f t="shared" si="117"/>
        <v>0</v>
      </c>
      <c r="AA76" s="258">
        <f t="shared" si="117"/>
        <v>202.02</v>
      </c>
      <c r="AB76" s="258">
        <f t="shared" si="117"/>
        <v>202.02</v>
      </c>
      <c r="AC76" s="258">
        <f t="shared" ref="AC76:AD76" si="118">AC77+AC78</f>
        <v>0</v>
      </c>
      <c r="AD76" s="258">
        <f t="shared" si="118"/>
        <v>202.02</v>
      </c>
    </row>
    <row r="77" spans="1:30" ht="19.5" customHeight="1" x14ac:dyDescent="0.2">
      <c r="A77" s="260" t="s">
        <v>78</v>
      </c>
      <c r="B77" s="253" t="s">
        <v>73</v>
      </c>
      <c r="C77" s="253" t="s">
        <v>233</v>
      </c>
      <c r="D77" s="253" t="s">
        <v>190</v>
      </c>
      <c r="E77" s="252" t="s">
        <v>1262</v>
      </c>
      <c r="F77" s="253" t="s">
        <v>79</v>
      </c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>
        <v>0</v>
      </c>
      <c r="U77" s="258">
        <v>50.5</v>
      </c>
      <c r="V77" s="258">
        <v>0</v>
      </c>
      <c r="W77" s="258">
        <v>0</v>
      </c>
      <c r="X77" s="258">
        <v>0</v>
      </c>
      <c r="Y77" s="258">
        <v>0</v>
      </c>
      <c r="Z77" s="258">
        <f>X77+Y77</f>
        <v>0</v>
      </c>
      <c r="AA77" s="258">
        <v>200</v>
      </c>
      <c r="AB77" s="258">
        <f>Z77+AA77</f>
        <v>200</v>
      </c>
      <c r="AC77" s="258">
        <v>0</v>
      </c>
      <c r="AD77" s="258">
        <f>AB77+AC77</f>
        <v>200</v>
      </c>
    </row>
    <row r="78" spans="1:30" ht="19.5" customHeight="1" x14ac:dyDescent="0.2">
      <c r="A78" s="260" t="s">
        <v>1119</v>
      </c>
      <c r="B78" s="253" t="s">
        <v>73</v>
      </c>
      <c r="C78" s="253" t="s">
        <v>233</v>
      </c>
      <c r="D78" s="253" t="s">
        <v>190</v>
      </c>
      <c r="E78" s="252" t="s">
        <v>1262</v>
      </c>
      <c r="F78" s="253" t="s">
        <v>79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>
        <v>0</v>
      </c>
      <c r="U78" s="258">
        <v>0.51</v>
      </c>
      <c r="V78" s="258">
        <v>0</v>
      </c>
      <c r="W78" s="258">
        <v>0</v>
      </c>
      <c r="X78" s="258">
        <v>0</v>
      </c>
      <c r="Y78" s="258">
        <v>0</v>
      </c>
      <c r="Z78" s="258">
        <f>X78+Y78</f>
        <v>0</v>
      </c>
      <c r="AA78" s="258">
        <v>2.02</v>
      </c>
      <c r="AB78" s="258">
        <f>Z78+AA78</f>
        <v>2.02</v>
      </c>
      <c r="AC78" s="258">
        <v>0</v>
      </c>
      <c r="AD78" s="258">
        <f>AB78+AC78</f>
        <v>2.02</v>
      </c>
    </row>
    <row r="79" spans="1:30" ht="19.5" hidden="1" customHeight="1" x14ac:dyDescent="0.2">
      <c r="A79" s="260" t="s">
        <v>352</v>
      </c>
      <c r="B79" s="253" t="s">
        <v>73</v>
      </c>
      <c r="C79" s="253" t="s">
        <v>233</v>
      </c>
      <c r="D79" s="253" t="s">
        <v>190</v>
      </c>
      <c r="E79" s="253" t="s">
        <v>875</v>
      </c>
      <c r="F79" s="253" t="s">
        <v>79</v>
      </c>
      <c r="G79" s="258"/>
      <c r="H79" s="258"/>
      <c r="I79" s="258"/>
      <c r="J79" s="276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>
        <v>0</v>
      </c>
      <c r="Z79" s="258">
        <f>X79+Y79</f>
        <v>0</v>
      </c>
      <c r="AA79" s="258">
        <v>20</v>
      </c>
      <c r="AB79" s="258">
        <v>0</v>
      </c>
      <c r="AC79" s="258">
        <v>0</v>
      </c>
      <c r="AD79" s="258">
        <f>AB79+AC79</f>
        <v>0</v>
      </c>
    </row>
    <row r="80" spans="1:30" ht="31.5" customHeight="1" x14ac:dyDescent="0.2">
      <c r="A80" s="462" t="s">
        <v>1172</v>
      </c>
      <c r="B80" s="251" t="s">
        <v>73</v>
      </c>
      <c r="C80" s="251" t="s">
        <v>233</v>
      </c>
      <c r="D80" s="251" t="s">
        <v>190</v>
      </c>
      <c r="E80" s="254" t="s">
        <v>748</v>
      </c>
      <c r="F80" s="251"/>
      <c r="G80" s="258">
        <f>G81+G91</f>
        <v>0</v>
      </c>
      <c r="H80" s="258">
        <f>H81+H91</f>
        <v>6182</v>
      </c>
      <c r="I80" s="258">
        <f>I81+I91</f>
        <v>606.62</v>
      </c>
      <c r="J80" s="258">
        <f t="shared" ref="J80:J82" si="119">H80+I80</f>
        <v>6788.62</v>
      </c>
      <c r="K80" s="258">
        <f>K81+K91+K92+K98</f>
        <v>1033.95</v>
      </c>
      <c r="L80" s="258">
        <f t="shared" ref="L80:Q80" si="120">L81+L91+L92+L98+L100</f>
        <v>9325</v>
      </c>
      <c r="M80" s="258">
        <f t="shared" si="120"/>
        <v>9325</v>
      </c>
      <c r="N80" s="258">
        <f t="shared" si="120"/>
        <v>630</v>
      </c>
      <c r="O80" s="258">
        <f t="shared" si="120"/>
        <v>9955</v>
      </c>
      <c r="P80" s="258">
        <f t="shared" si="120"/>
        <v>9955</v>
      </c>
      <c r="Q80" s="258">
        <f t="shared" si="120"/>
        <v>0</v>
      </c>
      <c r="R80" s="258">
        <f>R81+R82+R90+R91+R92</f>
        <v>22068</v>
      </c>
      <c r="S80" s="258">
        <f>S81+S82+S90+S91+S92</f>
        <v>10528.5</v>
      </c>
      <c r="T80" s="258">
        <f>T81+T82</f>
        <v>0</v>
      </c>
      <c r="U80" s="258">
        <f>U81+U82+U93</f>
        <v>2000</v>
      </c>
      <c r="V80" s="276">
        <f>V81+V82+V93</f>
        <v>2000</v>
      </c>
      <c r="W80" s="276">
        <f>W81+W82+W93</f>
        <v>73</v>
      </c>
      <c r="X80" s="276">
        <f>X81+X82+X93</f>
        <v>2012</v>
      </c>
      <c r="Y80" s="276">
        <f t="shared" ref="Y80:AD80" si="121">Y81+Y82+Y93+Y83+Y86</f>
        <v>671</v>
      </c>
      <c r="Z80" s="276">
        <f t="shared" si="121"/>
        <v>2683</v>
      </c>
      <c r="AA80" s="276">
        <f t="shared" si="121"/>
        <v>895.78100000000006</v>
      </c>
      <c r="AB80" s="276">
        <f t="shared" si="121"/>
        <v>3578.7809999999999</v>
      </c>
      <c r="AC80" s="276">
        <f t="shared" si="121"/>
        <v>69.209999999999994</v>
      </c>
      <c r="AD80" s="276">
        <f t="shared" si="121"/>
        <v>3647.991</v>
      </c>
    </row>
    <row r="81" spans="1:30" ht="31.5" customHeight="1" x14ac:dyDescent="0.2">
      <c r="A81" s="260" t="s">
        <v>1295</v>
      </c>
      <c r="B81" s="253" t="s">
        <v>73</v>
      </c>
      <c r="C81" s="253" t="s">
        <v>233</v>
      </c>
      <c r="D81" s="253" t="s">
        <v>190</v>
      </c>
      <c r="E81" s="252" t="s">
        <v>748</v>
      </c>
      <c r="F81" s="253" t="s">
        <v>77</v>
      </c>
      <c r="G81" s="258"/>
      <c r="H81" s="258">
        <v>5466</v>
      </c>
      <c r="I81" s="258">
        <v>0</v>
      </c>
      <c r="J81" s="258">
        <f t="shared" si="119"/>
        <v>5466</v>
      </c>
      <c r="K81" s="258">
        <v>1033.95</v>
      </c>
      <c r="L81" s="258">
        <f>6420-500</f>
        <v>5920</v>
      </c>
      <c r="M81" s="258">
        <f>6420-500</f>
        <v>5920</v>
      </c>
      <c r="N81" s="258">
        <v>630</v>
      </c>
      <c r="O81" s="258">
        <f>M81+N81</f>
        <v>6550</v>
      </c>
      <c r="P81" s="258">
        <v>6550</v>
      </c>
      <c r="Q81" s="258">
        <v>0</v>
      </c>
      <c r="R81" s="258">
        <f>P81+Q81</f>
        <v>6550</v>
      </c>
      <c r="S81" s="258">
        <f>1742+374</f>
        <v>2116</v>
      </c>
      <c r="T81" s="258">
        <v>0</v>
      </c>
      <c r="U81" s="258">
        <v>1930</v>
      </c>
      <c r="V81" s="258">
        <v>1930</v>
      </c>
      <c r="W81" s="258">
        <v>73</v>
      </c>
      <c r="X81" s="258">
        <v>1942</v>
      </c>
      <c r="Y81" s="258">
        <f>339+132</f>
        <v>471</v>
      </c>
      <c r="Z81" s="258">
        <f t="shared" ref="Z81:Z82" si="122">X81+Y81</f>
        <v>2413</v>
      </c>
      <c r="AA81" s="258">
        <v>0</v>
      </c>
      <c r="AB81" s="258">
        <f t="shared" ref="AB81:AB82" si="123">Z81+AA81</f>
        <v>2413</v>
      </c>
      <c r="AC81" s="258">
        <v>0</v>
      </c>
      <c r="AD81" s="258">
        <f t="shared" ref="AD81:AD82" si="124">AB81+AC81</f>
        <v>2413</v>
      </c>
    </row>
    <row r="82" spans="1:30" ht="31.5" customHeight="1" x14ac:dyDescent="0.2">
      <c r="A82" s="260" t="s">
        <v>1295</v>
      </c>
      <c r="B82" s="253" t="s">
        <v>73</v>
      </c>
      <c r="C82" s="253" t="s">
        <v>233</v>
      </c>
      <c r="D82" s="253" t="s">
        <v>190</v>
      </c>
      <c r="E82" s="252" t="s">
        <v>744</v>
      </c>
      <c r="F82" s="253" t="s">
        <v>77</v>
      </c>
      <c r="G82" s="258"/>
      <c r="H82" s="258">
        <v>5466</v>
      </c>
      <c r="I82" s="258">
        <v>0</v>
      </c>
      <c r="J82" s="258">
        <f t="shared" si="119"/>
        <v>5466</v>
      </c>
      <c r="K82" s="258">
        <v>1033.95</v>
      </c>
      <c r="L82" s="258">
        <f>6420-500</f>
        <v>5920</v>
      </c>
      <c r="M82" s="258">
        <f>6420-500</f>
        <v>5920</v>
      </c>
      <c r="N82" s="258">
        <v>630</v>
      </c>
      <c r="O82" s="258">
        <f>M82+N82</f>
        <v>6550</v>
      </c>
      <c r="P82" s="258">
        <v>6550</v>
      </c>
      <c r="Q82" s="258">
        <v>0</v>
      </c>
      <c r="R82" s="258">
        <f>P82+Q82</f>
        <v>6550</v>
      </c>
      <c r="S82" s="258">
        <f>1742+374</f>
        <v>2116</v>
      </c>
      <c r="T82" s="258">
        <v>0</v>
      </c>
      <c r="U82" s="258">
        <v>70</v>
      </c>
      <c r="V82" s="258">
        <v>70</v>
      </c>
      <c r="W82" s="258">
        <v>0</v>
      </c>
      <c r="X82" s="258">
        <v>70</v>
      </c>
      <c r="Y82" s="258">
        <v>200</v>
      </c>
      <c r="Z82" s="258">
        <f t="shared" si="122"/>
        <v>270</v>
      </c>
      <c r="AA82" s="258">
        <v>0</v>
      </c>
      <c r="AB82" s="258">
        <f t="shared" si="123"/>
        <v>270</v>
      </c>
      <c r="AC82" s="258">
        <v>0</v>
      </c>
      <c r="AD82" s="258">
        <f t="shared" si="124"/>
        <v>270</v>
      </c>
    </row>
    <row r="83" spans="1:30" ht="24" customHeight="1" x14ac:dyDescent="0.2">
      <c r="A83" s="260" t="s">
        <v>1259</v>
      </c>
      <c r="B83" s="253" t="s">
        <v>73</v>
      </c>
      <c r="C83" s="253" t="s">
        <v>233</v>
      </c>
      <c r="D83" s="253" t="s">
        <v>190</v>
      </c>
      <c r="E83" s="253" t="s">
        <v>1263</v>
      </c>
      <c r="F83" s="253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>
        <f t="shared" ref="Y83" si="125">Y84+Y85</f>
        <v>0</v>
      </c>
      <c r="Z83" s="258">
        <f>Z84+Z85</f>
        <v>0</v>
      </c>
      <c r="AA83" s="258">
        <f t="shared" ref="AA83:AC83" si="126">AA84+AA85</f>
        <v>138.20599999999999</v>
      </c>
      <c r="AB83" s="258">
        <f>AB84+AB85</f>
        <v>138.20599999999999</v>
      </c>
      <c r="AC83" s="258">
        <f t="shared" si="126"/>
        <v>69.209999999999994</v>
      </c>
      <c r="AD83" s="258">
        <f>AD84+AD85</f>
        <v>207.416</v>
      </c>
    </row>
    <row r="84" spans="1:30" ht="31.5" customHeight="1" x14ac:dyDescent="0.2">
      <c r="A84" s="260" t="s">
        <v>1295</v>
      </c>
      <c r="B84" s="253" t="s">
        <v>73</v>
      </c>
      <c r="C84" s="253" t="s">
        <v>233</v>
      </c>
      <c r="D84" s="253" t="s">
        <v>190</v>
      </c>
      <c r="E84" s="253" t="s">
        <v>1263</v>
      </c>
      <c r="F84" s="253" t="s">
        <v>77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>
        <v>0</v>
      </c>
      <c r="Z84" s="258">
        <f>X84+Y84</f>
        <v>0</v>
      </c>
      <c r="AA84" s="258">
        <v>136.82599999999999</v>
      </c>
      <c r="AB84" s="258">
        <f>Z84+AA84</f>
        <v>136.82599999999999</v>
      </c>
      <c r="AC84" s="258">
        <v>68.52</v>
      </c>
      <c r="AD84" s="258">
        <f>AB84+AC84</f>
        <v>205.346</v>
      </c>
    </row>
    <row r="85" spans="1:30" ht="31.5" customHeight="1" x14ac:dyDescent="0.2">
      <c r="A85" s="260" t="s">
        <v>1295</v>
      </c>
      <c r="B85" s="253" t="s">
        <v>73</v>
      </c>
      <c r="C85" s="253" t="s">
        <v>233</v>
      </c>
      <c r="D85" s="253" t="s">
        <v>190</v>
      </c>
      <c r="E85" s="253" t="s">
        <v>1263</v>
      </c>
      <c r="F85" s="253" t="s">
        <v>77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>
        <v>0</v>
      </c>
      <c r="Z85" s="258">
        <f>X85+Y85</f>
        <v>0</v>
      </c>
      <c r="AA85" s="258">
        <v>1.38</v>
      </c>
      <c r="AB85" s="258">
        <f>Z85+AA85</f>
        <v>1.38</v>
      </c>
      <c r="AC85" s="258">
        <v>0.69</v>
      </c>
      <c r="AD85" s="258">
        <f>AB85+AC85</f>
        <v>2.0699999999999998</v>
      </c>
    </row>
    <row r="86" spans="1:30" ht="17.25" customHeight="1" x14ac:dyDescent="0.2">
      <c r="A86" s="260" t="s">
        <v>1232</v>
      </c>
      <c r="B86" s="253" t="s">
        <v>73</v>
      </c>
      <c r="C86" s="253" t="s">
        <v>233</v>
      </c>
      <c r="D86" s="253" t="s">
        <v>190</v>
      </c>
      <c r="E86" s="252" t="s">
        <v>1258</v>
      </c>
      <c r="F86" s="253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>
        <v>0</v>
      </c>
      <c r="U86" s="258">
        <v>51.01</v>
      </c>
      <c r="V86" s="258">
        <v>0</v>
      </c>
      <c r="W86" s="258">
        <v>0</v>
      </c>
      <c r="X86" s="258">
        <f>X87+X88</f>
        <v>0</v>
      </c>
      <c r="Y86" s="258">
        <f t="shared" ref="Y86:AB86" si="127">Y87+Y88</f>
        <v>0</v>
      </c>
      <c r="Z86" s="258">
        <f t="shared" si="127"/>
        <v>0</v>
      </c>
      <c r="AA86" s="258">
        <f t="shared" si="127"/>
        <v>757.57500000000005</v>
      </c>
      <c r="AB86" s="258">
        <f t="shared" si="127"/>
        <v>757.57500000000005</v>
      </c>
      <c r="AC86" s="258">
        <f t="shared" ref="AC86:AD86" si="128">AC87+AC88</f>
        <v>0</v>
      </c>
      <c r="AD86" s="258">
        <f t="shared" si="128"/>
        <v>757.57500000000005</v>
      </c>
    </row>
    <row r="87" spans="1:30" ht="17.25" customHeight="1" x14ac:dyDescent="0.2">
      <c r="A87" s="260" t="s">
        <v>78</v>
      </c>
      <c r="B87" s="253" t="s">
        <v>73</v>
      </c>
      <c r="C87" s="253" t="s">
        <v>233</v>
      </c>
      <c r="D87" s="253" t="s">
        <v>190</v>
      </c>
      <c r="E87" s="252" t="s">
        <v>1258</v>
      </c>
      <c r="F87" s="253" t="s">
        <v>79</v>
      </c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>
        <v>0</v>
      </c>
      <c r="U87" s="258">
        <v>50.5</v>
      </c>
      <c r="V87" s="258">
        <v>0</v>
      </c>
      <c r="W87" s="258">
        <v>0</v>
      </c>
      <c r="X87" s="258">
        <v>0</v>
      </c>
      <c r="Y87" s="258">
        <v>0</v>
      </c>
      <c r="Z87" s="258">
        <f>X87+Y87</f>
        <v>0</v>
      </c>
      <c r="AA87" s="258">
        <v>750</v>
      </c>
      <c r="AB87" s="258">
        <f>Z87+AA87</f>
        <v>750</v>
      </c>
      <c r="AC87" s="258">
        <v>0</v>
      </c>
      <c r="AD87" s="258">
        <f>AB87+AC87</f>
        <v>750</v>
      </c>
    </row>
    <row r="88" spans="1:30" ht="17.25" customHeight="1" x14ac:dyDescent="0.2">
      <c r="A88" s="260" t="s">
        <v>1119</v>
      </c>
      <c r="B88" s="253" t="s">
        <v>73</v>
      </c>
      <c r="C88" s="253" t="s">
        <v>233</v>
      </c>
      <c r="D88" s="253" t="s">
        <v>190</v>
      </c>
      <c r="E88" s="252" t="s">
        <v>1258</v>
      </c>
      <c r="F88" s="253" t="s">
        <v>79</v>
      </c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>
        <v>0</v>
      </c>
      <c r="U88" s="258">
        <v>0.51</v>
      </c>
      <c r="V88" s="258">
        <v>0</v>
      </c>
      <c r="W88" s="258">
        <v>0</v>
      </c>
      <c r="X88" s="258">
        <v>0</v>
      </c>
      <c r="Y88" s="258">
        <v>0</v>
      </c>
      <c r="Z88" s="258">
        <f>X88+Y88</f>
        <v>0</v>
      </c>
      <c r="AA88" s="258">
        <v>7.5750000000000002</v>
      </c>
      <c r="AB88" s="258">
        <f>Z88+AA88</f>
        <v>7.5750000000000002</v>
      </c>
      <c r="AC88" s="258">
        <v>0</v>
      </c>
      <c r="AD88" s="258">
        <f>AB88+AC88</f>
        <v>7.5750000000000002</v>
      </c>
    </row>
    <row r="89" spans="1:30" ht="17.25" customHeight="1" x14ac:dyDescent="0.2">
      <c r="A89" s="260" t="s">
        <v>352</v>
      </c>
      <c r="B89" s="253" t="s">
        <v>73</v>
      </c>
      <c r="C89" s="253" t="s">
        <v>233</v>
      </c>
      <c r="D89" s="253" t="s">
        <v>190</v>
      </c>
      <c r="E89" s="253" t="s">
        <v>875</v>
      </c>
      <c r="F89" s="253" t="s">
        <v>79</v>
      </c>
      <c r="G89" s="258"/>
      <c r="H89" s="258"/>
      <c r="I89" s="258"/>
      <c r="J89" s="276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>
        <v>0</v>
      </c>
      <c r="Z89" s="258">
        <f>X89+Y89</f>
        <v>0</v>
      </c>
      <c r="AA89" s="258">
        <v>254.69</v>
      </c>
      <c r="AB89" s="258">
        <f>Z89+AA89</f>
        <v>254.69</v>
      </c>
      <c r="AC89" s="258">
        <f>60+80</f>
        <v>140</v>
      </c>
      <c r="AD89" s="258">
        <f>AB89+AC89</f>
        <v>394.69</v>
      </c>
    </row>
    <row r="90" spans="1:30" ht="15" customHeight="1" x14ac:dyDescent="0.2">
      <c r="A90" s="462" t="s">
        <v>235</v>
      </c>
      <c r="B90" s="251" t="s">
        <v>73</v>
      </c>
      <c r="C90" s="251" t="s">
        <v>233</v>
      </c>
      <c r="D90" s="251" t="s">
        <v>196</v>
      </c>
      <c r="E90" s="251"/>
      <c r="F90" s="251"/>
      <c r="G90" s="276" t="e">
        <f>#REF!+#REF!+#REF!+#REF!</f>
        <v>#REF!</v>
      </c>
      <c r="H90" s="276" t="e">
        <f>#REF!+#REF!</f>
        <v>#REF!</v>
      </c>
      <c r="I90" s="276" t="e">
        <f>#REF!+#REF!</f>
        <v>#REF!</v>
      </c>
      <c r="J90" s="276" t="e">
        <f>#REF!+#REF!</f>
        <v>#REF!</v>
      </c>
      <c r="K90" s="276" t="e">
        <f>#REF!+#REF!</f>
        <v>#REF!</v>
      </c>
      <c r="L90" s="276" t="e">
        <f>#REF!+#REF!</f>
        <v>#REF!</v>
      </c>
      <c r="M90" s="276" t="e">
        <f>#REF!+#REF!</f>
        <v>#REF!</v>
      </c>
      <c r="N90" s="276" t="e">
        <f>#REF!+#REF!</f>
        <v>#REF!</v>
      </c>
      <c r="O90" s="276" t="e">
        <f>#REF!+#REF!</f>
        <v>#REF!</v>
      </c>
      <c r="P90" s="276" t="e">
        <f>#REF!+#REF!</f>
        <v>#REF!</v>
      </c>
      <c r="Q90" s="276" t="e">
        <f>#REF!+#REF!</f>
        <v>#REF!</v>
      </c>
      <c r="R90" s="276">
        <f>R91+R103</f>
        <v>6629</v>
      </c>
      <c r="S90" s="276">
        <f t="shared" ref="S90" si="129">S91+S103</f>
        <v>3330</v>
      </c>
      <c r="T90" s="276" t="e">
        <f>T91+T103</f>
        <v>#REF!</v>
      </c>
      <c r="U90" s="276" t="e">
        <f t="shared" ref="U90:V90" si="130">U91+U103</f>
        <v>#REF!</v>
      </c>
      <c r="V90" s="276" t="e">
        <f t="shared" si="130"/>
        <v>#REF!</v>
      </c>
      <c r="W90" s="276" t="e">
        <f t="shared" ref="W90:X90" si="131">W91+W103</f>
        <v>#REF!</v>
      </c>
      <c r="X90" s="276" t="e">
        <f t="shared" si="131"/>
        <v>#REF!</v>
      </c>
      <c r="Y90" s="276" t="e">
        <f t="shared" ref="Y90:Z90" si="132">Y91+Y103</f>
        <v>#REF!</v>
      </c>
      <c r="Z90" s="276" t="e">
        <f t="shared" si="132"/>
        <v>#REF!</v>
      </c>
      <c r="AA90" s="276" t="e">
        <f t="shared" ref="AA90:AB90" si="133">AA91+AA103</f>
        <v>#REF!</v>
      </c>
      <c r="AB90" s="276">
        <f t="shared" si="133"/>
        <v>13811</v>
      </c>
      <c r="AC90" s="276">
        <f t="shared" ref="AC90:AD90" si="134">AC91+AC103</f>
        <v>1385.5500000000002</v>
      </c>
      <c r="AD90" s="276">
        <f t="shared" si="134"/>
        <v>15196.550000000003</v>
      </c>
    </row>
    <row r="91" spans="1:30" ht="36" customHeight="1" x14ac:dyDescent="0.2">
      <c r="A91" s="424" t="s">
        <v>1178</v>
      </c>
      <c r="B91" s="251" t="s">
        <v>73</v>
      </c>
      <c r="C91" s="251" t="s">
        <v>233</v>
      </c>
      <c r="D91" s="251" t="s">
        <v>196</v>
      </c>
      <c r="E91" s="254" t="s">
        <v>1019</v>
      </c>
      <c r="F91" s="251"/>
      <c r="G91" s="276"/>
      <c r="H91" s="276">
        <f t="shared" ref="H91:Q91" si="135">H92+H94</f>
        <v>716</v>
      </c>
      <c r="I91" s="276">
        <f t="shared" si="135"/>
        <v>606.62</v>
      </c>
      <c r="J91" s="276">
        <f t="shared" si="135"/>
        <v>1322.6200000000001</v>
      </c>
      <c r="K91" s="276">
        <f t="shared" si="135"/>
        <v>0</v>
      </c>
      <c r="L91" s="276">
        <f t="shared" si="135"/>
        <v>1323</v>
      </c>
      <c r="M91" s="276">
        <f t="shared" si="135"/>
        <v>1323</v>
      </c>
      <c r="N91" s="276">
        <f t="shared" si="135"/>
        <v>0</v>
      </c>
      <c r="O91" s="276">
        <f t="shared" si="135"/>
        <v>1323</v>
      </c>
      <c r="P91" s="276">
        <f t="shared" si="135"/>
        <v>1323</v>
      </c>
      <c r="Q91" s="276">
        <f t="shared" si="135"/>
        <v>0</v>
      </c>
      <c r="R91" s="276">
        <f>R92+R94+R93+R98+R99</f>
        <v>1323</v>
      </c>
      <c r="S91" s="276">
        <f t="shared" ref="S91" si="136">S92+S94+S93+S98+S99</f>
        <v>2596.5</v>
      </c>
      <c r="T91" s="276">
        <f>T92+T94+T93+T98+T99+T96+T97+T100</f>
        <v>10792</v>
      </c>
      <c r="U91" s="276">
        <f t="shared" ref="U91:V91" si="137">U92+U94+U93+U98+U99+U96+U97+U100</f>
        <v>-6676</v>
      </c>
      <c r="V91" s="276">
        <f t="shared" si="137"/>
        <v>9452</v>
      </c>
      <c r="W91" s="276">
        <f t="shared" ref="W91:X91" si="138">W92+W94+W93+W98+W99+W96+W97+W100</f>
        <v>-5188</v>
      </c>
      <c r="X91" s="276">
        <f t="shared" si="138"/>
        <v>4164</v>
      </c>
      <c r="Y91" s="276">
        <f>Y92+Y94+Y93+Y98+Y99+Y96+Y97+Y100+Y101+Y102</f>
        <v>538</v>
      </c>
      <c r="Z91" s="276">
        <f t="shared" ref="Z91:AB91" si="139">Z92+Z94+Z93+Z98+Z99+Z96+Z97+Z100+Z101+Z102</f>
        <v>4702</v>
      </c>
      <c r="AA91" s="276">
        <f t="shared" si="139"/>
        <v>71</v>
      </c>
      <c r="AB91" s="276">
        <f t="shared" si="139"/>
        <v>4773</v>
      </c>
      <c r="AC91" s="276">
        <f t="shared" ref="AC91:AD91" si="140">AC92+AC94+AC93+AC98+AC99+AC96+AC97+AC100+AC101+AC102</f>
        <v>430.79999999999995</v>
      </c>
      <c r="AD91" s="276">
        <f t="shared" si="140"/>
        <v>5203.8</v>
      </c>
    </row>
    <row r="92" spans="1:30" ht="19.5" customHeight="1" x14ac:dyDescent="0.2">
      <c r="A92" s="260" t="s">
        <v>95</v>
      </c>
      <c r="B92" s="253" t="s">
        <v>73</v>
      </c>
      <c r="C92" s="253" t="s">
        <v>233</v>
      </c>
      <c r="D92" s="253" t="s">
        <v>196</v>
      </c>
      <c r="E92" s="252" t="s">
        <v>1019</v>
      </c>
      <c r="F92" s="253" t="s">
        <v>96</v>
      </c>
      <c r="G92" s="258"/>
      <c r="H92" s="258">
        <v>716</v>
      </c>
      <c r="I92" s="258">
        <f>299.92</f>
        <v>299.92</v>
      </c>
      <c r="J92" s="258">
        <f>H92+I92</f>
        <v>1015.9200000000001</v>
      </c>
      <c r="K92" s="258">
        <v>0</v>
      </c>
      <c r="L92" s="258">
        <v>1016</v>
      </c>
      <c r="M92" s="258">
        <v>1016</v>
      </c>
      <c r="N92" s="258">
        <v>0</v>
      </c>
      <c r="O92" s="258">
        <f>M92+N92</f>
        <v>1016</v>
      </c>
      <c r="P92" s="258">
        <v>1016</v>
      </c>
      <c r="Q92" s="258">
        <v>0</v>
      </c>
      <c r="R92" s="258">
        <f>P92+Q92</f>
        <v>1016</v>
      </c>
      <c r="S92" s="258">
        <v>370</v>
      </c>
      <c r="T92" s="258">
        <f t="shared" ref="T92" si="141">R92+S92</f>
        <v>1386</v>
      </c>
      <c r="U92" s="258">
        <v>80</v>
      </c>
      <c r="V92" s="258">
        <v>1386</v>
      </c>
      <c r="W92" s="258">
        <v>155</v>
      </c>
      <c r="X92" s="258">
        <v>1466</v>
      </c>
      <c r="Y92" s="258">
        <v>198</v>
      </c>
      <c r="Z92" s="258">
        <f t="shared" ref="Z92:Z94" si="142">X92+Y92</f>
        <v>1664</v>
      </c>
      <c r="AA92" s="258">
        <v>0</v>
      </c>
      <c r="AB92" s="258">
        <f t="shared" ref="AB92:AB94" si="143">Z92+AA92</f>
        <v>1664</v>
      </c>
      <c r="AC92" s="258">
        <v>285.48</v>
      </c>
      <c r="AD92" s="258">
        <f t="shared" ref="AD92:AD94" si="144">AB92+AC92</f>
        <v>1949.48</v>
      </c>
    </row>
    <row r="93" spans="1:30" ht="19.5" hidden="1" customHeight="1" x14ac:dyDescent="0.2">
      <c r="A93" s="260" t="s">
        <v>97</v>
      </c>
      <c r="B93" s="253" t="s">
        <v>73</v>
      </c>
      <c r="C93" s="253" t="s">
        <v>233</v>
      </c>
      <c r="D93" s="253" t="s">
        <v>196</v>
      </c>
      <c r="E93" s="252" t="s">
        <v>1019</v>
      </c>
      <c r="F93" s="253" t="s">
        <v>98</v>
      </c>
      <c r="G93" s="258"/>
      <c r="H93" s="258">
        <v>115</v>
      </c>
      <c r="I93" s="258">
        <v>-65</v>
      </c>
      <c r="J93" s="258">
        <f t="shared" ref="J93" si="145">H93+I93</f>
        <v>50</v>
      </c>
      <c r="K93" s="258">
        <v>-44.4</v>
      </c>
      <c r="L93" s="258">
        <v>50</v>
      </c>
      <c r="M93" s="258">
        <v>50</v>
      </c>
      <c r="N93" s="258">
        <v>0</v>
      </c>
      <c r="O93" s="258">
        <f t="shared" ref="O93" si="146">M93+N93</f>
        <v>50</v>
      </c>
      <c r="P93" s="258">
        <v>50</v>
      </c>
      <c r="Q93" s="258">
        <v>0</v>
      </c>
      <c r="R93" s="258">
        <v>0</v>
      </c>
      <c r="S93" s="258">
        <v>30</v>
      </c>
      <c r="T93" s="258">
        <v>0</v>
      </c>
      <c r="U93" s="258">
        <v>0</v>
      </c>
      <c r="V93" s="258">
        <f t="shared" ref="V93:V97" si="147">T93+U93</f>
        <v>0</v>
      </c>
      <c r="W93" s="258">
        <v>0</v>
      </c>
      <c r="X93" s="258">
        <v>0</v>
      </c>
      <c r="Y93" s="258">
        <v>0</v>
      </c>
      <c r="Z93" s="258">
        <f t="shared" si="142"/>
        <v>0</v>
      </c>
      <c r="AA93" s="258">
        <v>0</v>
      </c>
      <c r="AB93" s="258">
        <f t="shared" si="143"/>
        <v>0</v>
      </c>
      <c r="AC93" s="258">
        <v>0</v>
      </c>
      <c r="AD93" s="258">
        <f t="shared" si="144"/>
        <v>0</v>
      </c>
    </row>
    <row r="94" spans="1:30" ht="38.25" customHeight="1" x14ac:dyDescent="0.2">
      <c r="A94" s="274" t="s">
        <v>898</v>
      </c>
      <c r="B94" s="253" t="s">
        <v>73</v>
      </c>
      <c r="C94" s="253" t="s">
        <v>233</v>
      </c>
      <c r="D94" s="253" t="s">
        <v>196</v>
      </c>
      <c r="E94" s="252" t="s">
        <v>1019</v>
      </c>
      <c r="F94" s="253" t="s">
        <v>896</v>
      </c>
      <c r="G94" s="258"/>
      <c r="H94" s="258">
        <v>0</v>
      </c>
      <c r="I94" s="258">
        <f>166+140.7</f>
        <v>306.7</v>
      </c>
      <c r="J94" s="258">
        <f>H94+I94</f>
        <v>306.7</v>
      </c>
      <c r="K94" s="258">
        <v>0</v>
      </c>
      <c r="L94" s="258">
        <v>307</v>
      </c>
      <c r="M94" s="258">
        <v>307</v>
      </c>
      <c r="N94" s="258">
        <v>0</v>
      </c>
      <c r="O94" s="258">
        <f>M94+N94</f>
        <v>307</v>
      </c>
      <c r="P94" s="258">
        <v>307</v>
      </c>
      <c r="Q94" s="258">
        <v>0</v>
      </c>
      <c r="R94" s="258">
        <f>P94+Q94</f>
        <v>307</v>
      </c>
      <c r="S94" s="258">
        <v>112</v>
      </c>
      <c r="T94" s="258">
        <f t="shared" ref="T94" si="148">R94+S94</f>
        <v>419</v>
      </c>
      <c r="U94" s="258">
        <v>24</v>
      </c>
      <c r="V94" s="258">
        <v>419</v>
      </c>
      <c r="W94" s="258">
        <v>47</v>
      </c>
      <c r="X94" s="258">
        <v>443</v>
      </c>
      <c r="Y94" s="258">
        <v>60</v>
      </c>
      <c r="Z94" s="258">
        <f t="shared" si="142"/>
        <v>503</v>
      </c>
      <c r="AA94" s="258">
        <v>0</v>
      </c>
      <c r="AB94" s="258">
        <f t="shared" si="143"/>
        <v>503</v>
      </c>
      <c r="AC94" s="258">
        <v>39.96</v>
      </c>
      <c r="AD94" s="258">
        <f t="shared" si="144"/>
        <v>542.96</v>
      </c>
    </row>
    <row r="95" spans="1:30" ht="38.25" hidden="1" customHeight="1" x14ac:dyDescent="0.2">
      <c r="A95" s="274"/>
      <c r="B95" s="253"/>
      <c r="C95" s="253"/>
      <c r="D95" s="253"/>
      <c r="E95" s="252"/>
      <c r="F95" s="25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</row>
    <row r="96" spans="1:30" ht="17.25" hidden="1" customHeight="1" x14ac:dyDescent="0.2">
      <c r="A96" s="260" t="s">
        <v>95</v>
      </c>
      <c r="B96" s="253" t="s">
        <v>73</v>
      </c>
      <c r="C96" s="253" t="s">
        <v>233</v>
      </c>
      <c r="D96" s="253" t="s">
        <v>196</v>
      </c>
      <c r="E96" s="252" t="s">
        <v>1146</v>
      </c>
      <c r="F96" s="253" t="s">
        <v>96</v>
      </c>
      <c r="G96" s="258"/>
      <c r="H96" s="258">
        <v>0</v>
      </c>
      <c r="I96" s="258">
        <f>3475.42-465.92</f>
        <v>3009.5</v>
      </c>
      <c r="J96" s="258">
        <f>H96+I96</f>
        <v>3009.5</v>
      </c>
      <c r="K96" s="258">
        <v>75.38</v>
      </c>
      <c r="L96" s="258">
        <v>3606</v>
      </c>
      <c r="M96" s="258">
        <v>3606</v>
      </c>
      <c r="N96" s="258">
        <v>0</v>
      </c>
      <c r="O96" s="258">
        <f>M96+N96</f>
        <v>3606</v>
      </c>
      <c r="P96" s="258">
        <v>3606</v>
      </c>
      <c r="Q96" s="258">
        <v>0</v>
      </c>
      <c r="R96" s="258">
        <v>0</v>
      </c>
      <c r="S96" s="258">
        <v>0</v>
      </c>
      <c r="T96" s="258">
        <v>1200</v>
      </c>
      <c r="U96" s="258">
        <v>-1200</v>
      </c>
      <c r="V96" s="258">
        <f t="shared" si="147"/>
        <v>0</v>
      </c>
      <c r="W96" s="258">
        <v>0</v>
      </c>
      <c r="X96" s="258">
        <v>0</v>
      </c>
      <c r="Y96" s="258">
        <v>0</v>
      </c>
      <c r="Z96" s="258">
        <f t="shared" ref="Z96:Z102" si="149">X96+Y96</f>
        <v>0</v>
      </c>
      <c r="AA96" s="258">
        <v>0</v>
      </c>
      <c r="AB96" s="258">
        <f t="shared" ref="AB96:AB102" si="150">Z96+AA96</f>
        <v>0</v>
      </c>
      <c r="AC96" s="258">
        <v>0</v>
      </c>
      <c r="AD96" s="258">
        <f t="shared" ref="AD96:AD102" si="151">AB96+AC96</f>
        <v>0</v>
      </c>
    </row>
    <row r="97" spans="1:30" ht="31.5" hidden="1" customHeight="1" x14ac:dyDescent="0.2">
      <c r="A97" s="274" t="s">
        <v>898</v>
      </c>
      <c r="B97" s="253" t="s">
        <v>73</v>
      </c>
      <c r="C97" s="253" t="s">
        <v>233</v>
      </c>
      <c r="D97" s="253" t="s">
        <v>196</v>
      </c>
      <c r="E97" s="252" t="s">
        <v>1146</v>
      </c>
      <c r="F97" s="253" t="s">
        <v>896</v>
      </c>
      <c r="G97" s="258"/>
      <c r="H97" s="258">
        <v>0</v>
      </c>
      <c r="I97" s="258">
        <f>1049.58-140.7</f>
        <v>908.87999999999988</v>
      </c>
      <c r="J97" s="258">
        <f>H97+I97</f>
        <v>908.87999999999988</v>
      </c>
      <c r="K97" s="258">
        <v>22.754000000000001</v>
      </c>
      <c r="L97" s="258">
        <v>1090</v>
      </c>
      <c r="M97" s="258">
        <v>1090</v>
      </c>
      <c r="N97" s="258">
        <v>0</v>
      </c>
      <c r="O97" s="258">
        <f t="shared" ref="O97" si="152">M97+N97</f>
        <v>1090</v>
      </c>
      <c r="P97" s="258">
        <v>1090</v>
      </c>
      <c r="Q97" s="258">
        <v>0</v>
      </c>
      <c r="R97" s="258">
        <v>0</v>
      </c>
      <c r="S97" s="258">
        <v>0</v>
      </c>
      <c r="T97" s="258">
        <v>140</v>
      </c>
      <c r="U97" s="258">
        <v>-140</v>
      </c>
      <c r="V97" s="258">
        <f t="shared" si="147"/>
        <v>0</v>
      </c>
      <c r="W97" s="258">
        <v>0</v>
      </c>
      <c r="X97" s="258">
        <v>0</v>
      </c>
      <c r="Y97" s="258">
        <v>0</v>
      </c>
      <c r="Z97" s="258">
        <f t="shared" si="149"/>
        <v>0</v>
      </c>
      <c r="AA97" s="258">
        <v>0</v>
      </c>
      <c r="AB97" s="258">
        <f t="shared" si="150"/>
        <v>0</v>
      </c>
      <c r="AC97" s="258">
        <v>0</v>
      </c>
      <c r="AD97" s="258">
        <f t="shared" si="151"/>
        <v>0</v>
      </c>
    </row>
    <row r="98" spans="1:30" ht="18.75" customHeight="1" x14ac:dyDescent="0.2">
      <c r="A98" s="260" t="s">
        <v>95</v>
      </c>
      <c r="B98" s="253" t="s">
        <v>73</v>
      </c>
      <c r="C98" s="253" t="s">
        <v>233</v>
      </c>
      <c r="D98" s="253" t="s">
        <v>196</v>
      </c>
      <c r="E98" s="252" t="s">
        <v>845</v>
      </c>
      <c r="F98" s="253" t="s">
        <v>96</v>
      </c>
      <c r="G98" s="258"/>
      <c r="H98" s="258">
        <v>716</v>
      </c>
      <c r="I98" s="258">
        <f>299.92</f>
        <v>299.92</v>
      </c>
      <c r="J98" s="258">
        <f>H98+I98</f>
        <v>1015.9200000000001</v>
      </c>
      <c r="K98" s="258">
        <v>0</v>
      </c>
      <c r="L98" s="258">
        <v>1016</v>
      </c>
      <c r="M98" s="258">
        <v>1016</v>
      </c>
      <c r="N98" s="258">
        <v>0</v>
      </c>
      <c r="O98" s="258">
        <f>M98+N98</f>
        <v>1016</v>
      </c>
      <c r="P98" s="258">
        <v>1016</v>
      </c>
      <c r="Q98" s="258">
        <v>0</v>
      </c>
      <c r="R98" s="258">
        <v>0</v>
      </c>
      <c r="S98" s="258">
        <v>1601</v>
      </c>
      <c r="T98" s="258">
        <v>4742</v>
      </c>
      <c r="U98" s="258">
        <v>-3070</v>
      </c>
      <c r="V98" s="258">
        <v>4742</v>
      </c>
      <c r="W98" s="258">
        <v>-3032</v>
      </c>
      <c r="X98" s="258">
        <v>1732</v>
      </c>
      <c r="Y98" s="258">
        <v>192</v>
      </c>
      <c r="Z98" s="258">
        <f t="shared" si="149"/>
        <v>1924</v>
      </c>
      <c r="AA98" s="258">
        <v>0</v>
      </c>
      <c r="AB98" s="258">
        <f t="shared" si="150"/>
        <v>1924</v>
      </c>
      <c r="AC98" s="258">
        <v>75.260000000000005</v>
      </c>
      <c r="AD98" s="258">
        <f t="shared" si="151"/>
        <v>1999.26</v>
      </c>
    </row>
    <row r="99" spans="1:30" ht="30.75" customHeight="1" x14ac:dyDescent="0.2">
      <c r="A99" s="274" t="s">
        <v>898</v>
      </c>
      <c r="B99" s="253" t="s">
        <v>73</v>
      </c>
      <c r="C99" s="253" t="s">
        <v>233</v>
      </c>
      <c r="D99" s="253" t="s">
        <v>196</v>
      </c>
      <c r="E99" s="252" t="s">
        <v>845</v>
      </c>
      <c r="F99" s="253" t="s">
        <v>896</v>
      </c>
      <c r="G99" s="258"/>
      <c r="H99" s="258">
        <v>0</v>
      </c>
      <c r="I99" s="258">
        <f>166+140.7</f>
        <v>306.7</v>
      </c>
      <c r="J99" s="258">
        <f>H99+I99</f>
        <v>306.7</v>
      </c>
      <c r="K99" s="258">
        <v>0</v>
      </c>
      <c r="L99" s="258">
        <v>307</v>
      </c>
      <c r="M99" s="258">
        <v>307</v>
      </c>
      <c r="N99" s="258">
        <v>0</v>
      </c>
      <c r="O99" s="258">
        <f>M99+N99</f>
        <v>307</v>
      </c>
      <c r="P99" s="258">
        <v>307</v>
      </c>
      <c r="Q99" s="258">
        <v>0</v>
      </c>
      <c r="R99" s="258">
        <v>0</v>
      </c>
      <c r="S99" s="258">
        <v>483.5</v>
      </c>
      <c r="T99" s="258">
        <v>1655</v>
      </c>
      <c r="U99" s="258">
        <v>-1150</v>
      </c>
      <c r="V99" s="258">
        <v>1655</v>
      </c>
      <c r="W99" s="258">
        <v>-1138</v>
      </c>
      <c r="X99" s="258">
        <v>523</v>
      </c>
      <c r="Y99" s="258">
        <v>58</v>
      </c>
      <c r="Z99" s="258">
        <f t="shared" si="149"/>
        <v>581</v>
      </c>
      <c r="AA99" s="258">
        <v>0</v>
      </c>
      <c r="AB99" s="258">
        <f t="shared" si="150"/>
        <v>581</v>
      </c>
      <c r="AC99" s="258">
        <v>22.72</v>
      </c>
      <c r="AD99" s="258">
        <f t="shared" si="151"/>
        <v>603.72</v>
      </c>
    </row>
    <row r="100" spans="1:30" ht="19.5" customHeight="1" x14ac:dyDescent="0.2">
      <c r="A100" s="260" t="s">
        <v>97</v>
      </c>
      <c r="B100" s="253" t="s">
        <v>73</v>
      </c>
      <c r="C100" s="253" t="s">
        <v>233</v>
      </c>
      <c r="D100" s="253" t="s">
        <v>196</v>
      </c>
      <c r="E100" s="252" t="s">
        <v>845</v>
      </c>
      <c r="F100" s="253" t="s">
        <v>98</v>
      </c>
      <c r="G100" s="258"/>
      <c r="H100" s="258">
        <v>115</v>
      </c>
      <c r="I100" s="258">
        <v>-65</v>
      </c>
      <c r="J100" s="258">
        <f t="shared" ref="J100" si="153">H100+I100</f>
        <v>50</v>
      </c>
      <c r="K100" s="258">
        <v>-44.4</v>
      </c>
      <c r="L100" s="258">
        <v>50</v>
      </c>
      <c r="M100" s="258">
        <v>50</v>
      </c>
      <c r="N100" s="258">
        <v>0</v>
      </c>
      <c r="O100" s="258">
        <f t="shared" ref="O100" si="154">M100+N100</f>
        <v>50</v>
      </c>
      <c r="P100" s="258">
        <v>50</v>
      </c>
      <c r="Q100" s="258">
        <v>0</v>
      </c>
      <c r="R100" s="258">
        <v>1250</v>
      </c>
      <c r="S100" s="258">
        <v>0</v>
      </c>
      <c r="T100" s="258">
        <f t="shared" ref="T100" si="155">R100+S100</f>
        <v>1250</v>
      </c>
      <c r="U100" s="258">
        <v>-1220</v>
      </c>
      <c r="V100" s="258">
        <v>1250</v>
      </c>
      <c r="W100" s="258">
        <v>-1220</v>
      </c>
      <c r="X100" s="258">
        <v>0</v>
      </c>
      <c r="Y100" s="258">
        <v>30</v>
      </c>
      <c r="Z100" s="258">
        <f t="shared" si="149"/>
        <v>30</v>
      </c>
      <c r="AA100" s="258">
        <v>-15</v>
      </c>
      <c r="AB100" s="258">
        <f t="shared" si="150"/>
        <v>15</v>
      </c>
      <c r="AC100" s="258">
        <v>7.38</v>
      </c>
      <c r="AD100" s="258">
        <f t="shared" si="151"/>
        <v>22.38</v>
      </c>
    </row>
    <row r="101" spans="1:30" ht="19.5" customHeight="1" x14ac:dyDescent="0.2">
      <c r="A101" s="377" t="s">
        <v>897</v>
      </c>
      <c r="B101" s="253" t="s">
        <v>73</v>
      </c>
      <c r="C101" s="253" t="s">
        <v>233</v>
      </c>
      <c r="D101" s="253" t="s">
        <v>196</v>
      </c>
      <c r="E101" s="252" t="s">
        <v>1146</v>
      </c>
      <c r="F101" s="253" t="s">
        <v>96</v>
      </c>
      <c r="G101" s="258"/>
      <c r="H101" s="258">
        <v>0</v>
      </c>
      <c r="I101" s="258">
        <f>3475.42-465.92</f>
        <v>3009.5</v>
      </c>
      <c r="J101" s="258">
        <f>H101+I101</f>
        <v>3009.5</v>
      </c>
      <c r="K101" s="258">
        <v>75.38</v>
      </c>
      <c r="L101" s="258">
        <v>3606</v>
      </c>
      <c r="M101" s="258">
        <v>3606</v>
      </c>
      <c r="N101" s="258">
        <v>0</v>
      </c>
      <c r="O101" s="258">
        <f>M101+N101</f>
        <v>3606</v>
      </c>
      <c r="P101" s="258">
        <v>3606</v>
      </c>
      <c r="Q101" s="258">
        <v>0</v>
      </c>
      <c r="R101" s="258">
        <v>0</v>
      </c>
      <c r="S101" s="258">
        <f>1200</f>
        <v>1200</v>
      </c>
      <c r="T101" s="258">
        <v>0</v>
      </c>
      <c r="U101" s="258">
        <v>1200</v>
      </c>
      <c r="V101" s="258">
        <v>0</v>
      </c>
      <c r="W101" s="258">
        <v>1200</v>
      </c>
      <c r="X101" s="258">
        <v>0</v>
      </c>
      <c r="Y101" s="258">
        <v>0</v>
      </c>
      <c r="Z101" s="258">
        <f t="shared" si="149"/>
        <v>0</v>
      </c>
      <c r="AA101" s="258">
        <v>66</v>
      </c>
      <c r="AB101" s="258">
        <f t="shared" si="150"/>
        <v>66</v>
      </c>
      <c r="AC101" s="258">
        <v>0</v>
      </c>
      <c r="AD101" s="258">
        <f t="shared" si="151"/>
        <v>66</v>
      </c>
    </row>
    <row r="102" spans="1:30" ht="30" customHeight="1" x14ac:dyDescent="0.2">
      <c r="A102" s="274" t="s">
        <v>900</v>
      </c>
      <c r="B102" s="253" t="s">
        <v>73</v>
      </c>
      <c r="C102" s="253" t="s">
        <v>233</v>
      </c>
      <c r="D102" s="253" t="s">
        <v>196</v>
      </c>
      <c r="E102" s="252" t="s">
        <v>1146</v>
      </c>
      <c r="F102" s="253" t="s">
        <v>896</v>
      </c>
      <c r="G102" s="258"/>
      <c r="H102" s="258">
        <v>0</v>
      </c>
      <c r="I102" s="258">
        <f>1049.58-140.7</f>
        <v>908.87999999999988</v>
      </c>
      <c r="J102" s="258">
        <f>H102+I102</f>
        <v>908.87999999999988</v>
      </c>
      <c r="K102" s="258">
        <v>22.754000000000001</v>
      </c>
      <c r="L102" s="258">
        <v>1090</v>
      </c>
      <c r="M102" s="258">
        <v>1090</v>
      </c>
      <c r="N102" s="258">
        <v>0</v>
      </c>
      <c r="O102" s="258">
        <f t="shared" ref="O102" si="156">M102+N102</f>
        <v>1090</v>
      </c>
      <c r="P102" s="258">
        <v>1090</v>
      </c>
      <c r="Q102" s="258">
        <v>0</v>
      </c>
      <c r="R102" s="258">
        <v>0</v>
      </c>
      <c r="S102" s="258">
        <f>140</f>
        <v>140</v>
      </c>
      <c r="T102" s="258">
        <v>0</v>
      </c>
      <c r="U102" s="258">
        <v>360</v>
      </c>
      <c r="V102" s="258">
        <v>0</v>
      </c>
      <c r="W102" s="258">
        <v>360</v>
      </c>
      <c r="X102" s="258">
        <v>0</v>
      </c>
      <c r="Y102" s="258">
        <v>0</v>
      </c>
      <c r="Z102" s="258">
        <f t="shared" si="149"/>
        <v>0</v>
      </c>
      <c r="AA102" s="258">
        <v>20</v>
      </c>
      <c r="AB102" s="258">
        <f t="shared" si="150"/>
        <v>20</v>
      </c>
      <c r="AC102" s="258">
        <v>0</v>
      </c>
      <c r="AD102" s="258">
        <f t="shared" si="151"/>
        <v>20</v>
      </c>
    </row>
    <row r="103" spans="1:30" s="434" customFormat="1" ht="27.75" customHeight="1" x14ac:dyDescent="0.2">
      <c r="A103" s="462" t="s">
        <v>1149</v>
      </c>
      <c r="B103" s="251" t="s">
        <v>73</v>
      </c>
      <c r="C103" s="251" t="s">
        <v>233</v>
      </c>
      <c r="D103" s="251" t="s">
        <v>196</v>
      </c>
      <c r="E103" s="254" t="s">
        <v>845</v>
      </c>
      <c r="F103" s="251"/>
      <c r="G103" s="276"/>
      <c r="H103" s="276">
        <f>H104+H105+H106+H109+H110+H111+H113+H114</f>
        <v>5125</v>
      </c>
      <c r="I103" s="276">
        <f>I104+I105+I106+I109+I110+I111+I113+I114</f>
        <v>-606.62000000000012</v>
      </c>
      <c r="J103" s="276">
        <f>J104+J105+J106+J109+J110+J111+J113+J114</f>
        <v>4518.38</v>
      </c>
      <c r="K103" s="276">
        <f>K104+K105+K106+K109+K110+K111+K113+K114+K115</f>
        <v>98.134</v>
      </c>
      <c r="L103" s="276">
        <f>L105+L106+L109+L110+L111+L113+L114</f>
        <v>5306</v>
      </c>
      <c r="M103" s="276">
        <f>M104+M105+M106+M109+M110+M111+M113+M114+M115</f>
        <v>5306</v>
      </c>
      <c r="N103" s="276">
        <f>N104+N105+N106+N109+N110+N111+N113+N114+N115</f>
        <v>0</v>
      </c>
      <c r="O103" s="276">
        <f>O104+O105+O106+O109+O110+O111+O113+O114+O115</f>
        <v>5306</v>
      </c>
      <c r="P103" s="276">
        <f>P104+P105+P106+P109+P110+P111+P113+P114+P115</f>
        <v>5306</v>
      </c>
      <c r="Q103" s="276">
        <f>Q104+Q105+Q106+Q109+Q110+Q111+Q113+Q114+Q115</f>
        <v>0</v>
      </c>
      <c r="R103" s="276">
        <f>R104+R105+R106+R109+R110+R111+R113+R114+R115+R107+R108</f>
        <v>5306</v>
      </c>
      <c r="S103" s="276">
        <f>S104+S105+S106+S109+S110+S111+S113+S114+S115+S107+S108</f>
        <v>733.5</v>
      </c>
      <c r="T103" s="276" t="e">
        <f>T104+T105+T106+T109+T110+T111+T113+T114+T115+T107+T108+#REF!</f>
        <v>#REF!</v>
      </c>
      <c r="U103" s="276" t="e">
        <f>U104+U105+U106+U109+U110+U111+U113+U114+U115+U107+U108+#REF!</f>
        <v>#REF!</v>
      </c>
      <c r="V103" s="276" t="e">
        <f>V104+V105+V106+V109+V110+V111+V113+V114+V115+V107+V108+#REF!</f>
        <v>#REF!</v>
      </c>
      <c r="W103" s="276" t="e">
        <f>W104+W105+W106+W109+W110+W111+W113+W114+W115+W107+W108+#REF!</f>
        <v>#REF!</v>
      </c>
      <c r="X103" s="276" t="e">
        <f>X104+X105+X106+X109+X110+X111+X113+X114+X115+X107+X108+#REF!</f>
        <v>#REF!</v>
      </c>
      <c r="Y103" s="276" t="e">
        <f>Y104+Y105+Y106+Y109+Y110+Y111+Y113+Y114+Y115+Y107+Y108+#REF!+Y112</f>
        <v>#REF!</v>
      </c>
      <c r="Z103" s="276" t="e">
        <f>Z104+Z105+Z106+Z109+Z110+Z111+Z113+Z114+Z115+Z107+Z108+#REF!+Z112</f>
        <v>#REF!</v>
      </c>
      <c r="AA103" s="276" t="e">
        <f>AA104+AA105+AA106+AA109+AA110+AA111+AA113+AA114+AA115+AA107+AA108+#REF!+AA112</f>
        <v>#REF!</v>
      </c>
      <c r="AB103" s="276">
        <f>AB104+AB105+AB106+AB109+AB110+AB111+AB113+AB114+AB115+AB107+AB108+AB112+AB116</f>
        <v>9038</v>
      </c>
      <c r="AC103" s="276">
        <f t="shared" ref="AC103:AD103" si="157">AC104+AC105+AC106+AC109+AC110+AC111+AC113+AC114+AC115+AC107+AC108+AC112+AC116</f>
        <v>954.75000000000011</v>
      </c>
      <c r="AD103" s="276">
        <f t="shared" si="157"/>
        <v>9992.7500000000018</v>
      </c>
    </row>
    <row r="104" spans="1:30" ht="18.75" hidden="1" customHeight="1" x14ac:dyDescent="0.2">
      <c r="A104" s="260" t="s">
        <v>95</v>
      </c>
      <c r="B104" s="253" t="s">
        <v>73</v>
      </c>
      <c r="C104" s="253" t="s">
        <v>233</v>
      </c>
      <c r="D104" s="253" t="s">
        <v>196</v>
      </c>
      <c r="E104" s="252" t="s">
        <v>845</v>
      </c>
      <c r="F104" s="253" t="s">
        <v>96</v>
      </c>
      <c r="G104" s="258"/>
      <c r="H104" s="258">
        <v>4525</v>
      </c>
      <c r="I104" s="258">
        <v>-4525</v>
      </c>
      <c r="J104" s="258">
        <f t="shared" ref="J104:J114" si="158">H104+I104</f>
        <v>0</v>
      </c>
      <c r="K104" s="258">
        <v>0</v>
      </c>
      <c r="L104" s="258">
        <f>I104+J104</f>
        <v>-4525</v>
      </c>
      <c r="M104" s="258">
        <f>J104+K104</f>
        <v>0</v>
      </c>
      <c r="N104" s="258">
        <v>0</v>
      </c>
      <c r="O104" s="258">
        <f>M104+N104</f>
        <v>0</v>
      </c>
      <c r="P104" s="258">
        <f t="shared" ref="P104" si="159">M104+N104</f>
        <v>0</v>
      </c>
      <c r="Q104" s="258">
        <v>0</v>
      </c>
      <c r="R104" s="258">
        <f>P104+Q104</f>
        <v>0</v>
      </c>
      <c r="S104" s="258">
        <f t="shared" ref="S104:T104" si="160">Q104+R104</f>
        <v>0</v>
      </c>
      <c r="T104" s="258">
        <f t="shared" si="160"/>
        <v>0</v>
      </c>
      <c r="U104" s="258">
        <f t="shared" ref="U104" si="161">S104+T104</f>
        <v>0</v>
      </c>
      <c r="V104" s="258">
        <f t="shared" ref="V104:V115" si="162">T104+U104</f>
        <v>0</v>
      </c>
      <c r="W104" s="258">
        <f t="shared" ref="W104" si="163">U104+V104</f>
        <v>0</v>
      </c>
      <c r="X104" s="258">
        <f t="shared" ref="X104:X115" si="164">V104+W104</f>
        <v>0</v>
      </c>
      <c r="Y104" s="258">
        <f t="shared" ref="Y104" si="165">W104+X104</f>
        <v>0</v>
      </c>
      <c r="Z104" s="258">
        <f t="shared" ref="Z104:Z115" si="166">X104+Y104</f>
        <v>0</v>
      </c>
      <c r="AA104" s="258">
        <f t="shared" ref="AA104" si="167">Y104+Z104</f>
        <v>0</v>
      </c>
      <c r="AB104" s="258">
        <f t="shared" ref="AB104:AB115" si="168">Z104+AA104</f>
        <v>0</v>
      </c>
      <c r="AC104" s="258">
        <f t="shared" ref="AC104" si="169">AA104+AB104</f>
        <v>0</v>
      </c>
      <c r="AD104" s="258">
        <f t="shared" ref="AD104:AD115" si="170">AB104+AC104</f>
        <v>0</v>
      </c>
    </row>
    <row r="105" spans="1:30" ht="18.75" customHeight="1" x14ac:dyDescent="0.2">
      <c r="A105" s="377" t="s">
        <v>897</v>
      </c>
      <c r="B105" s="253" t="s">
        <v>73</v>
      </c>
      <c r="C105" s="253" t="s">
        <v>233</v>
      </c>
      <c r="D105" s="253" t="s">
        <v>196</v>
      </c>
      <c r="E105" s="252" t="s">
        <v>845</v>
      </c>
      <c r="F105" s="253" t="s">
        <v>832</v>
      </c>
      <c r="G105" s="258"/>
      <c r="H105" s="258">
        <v>0</v>
      </c>
      <c r="I105" s="258">
        <f>3475.42-465.92</f>
        <v>3009.5</v>
      </c>
      <c r="J105" s="258">
        <f>H105+I105</f>
        <v>3009.5</v>
      </c>
      <c r="K105" s="258">
        <v>75.38</v>
      </c>
      <c r="L105" s="258">
        <v>3606</v>
      </c>
      <c r="M105" s="258">
        <v>3606</v>
      </c>
      <c r="N105" s="258">
        <v>0</v>
      </c>
      <c r="O105" s="258">
        <f>M105+N105</f>
        <v>3606</v>
      </c>
      <c r="P105" s="258">
        <v>3606</v>
      </c>
      <c r="Q105" s="258">
        <v>0</v>
      </c>
      <c r="R105" s="258">
        <f t="shared" ref="R105:R114" si="171">P105+Q105</f>
        <v>3606</v>
      </c>
      <c r="S105" s="258">
        <f>2336-1200-1601+1</f>
        <v>-464</v>
      </c>
      <c r="T105" s="258">
        <v>0</v>
      </c>
      <c r="U105" s="258">
        <v>4026</v>
      </c>
      <c r="V105" s="258">
        <v>0</v>
      </c>
      <c r="W105" s="258">
        <v>4638</v>
      </c>
      <c r="X105" s="258">
        <v>5196</v>
      </c>
      <c r="Y105" s="258">
        <v>102</v>
      </c>
      <c r="Z105" s="258">
        <f t="shared" si="166"/>
        <v>5298</v>
      </c>
      <c r="AA105" s="258">
        <v>0</v>
      </c>
      <c r="AB105" s="258">
        <f t="shared" si="168"/>
        <v>5298</v>
      </c>
      <c r="AC105" s="258">
        <v>777.94</v>
      </c>
      <c r="AD105" s="258">
        <f t="shared" si="170"/>
        <v>6075.9400000000005</v>
      </c>
    </row>
    <row r="106" spans="1:30" ht="37.5" customHeight="1" x14ac:dyDescent="0.2">
      <c r="A106" s="274" t="s">
        <v>900</v>
      </c>
      <c r="B106" s="253" t="s">
        <v>73</v>
      </c>
      <c r="C106" s="253" t="s">
        <v>233</v>
      </c>
      <c r="D106" s="253" t="s">
        <v>196</v>
      </c>
      <c r="E106" s="252" t="s">
        <v>845</v>
      </c>
      <c r="F106" s="253" t="s">
        <v>899</v>
      </c>
      <c r="G106" s="258"/>
      <c r="H106" s="258">
        <v>0</v>
      </c>
      <c r="I106" s="258">
        <f>1049.58-140.7</f>
        <v>908.87999999999988</v>
      </c>
      <c r="J106" s="258">
        <f>H106+I106</f>
        <v>908.87999999999988</v>
      </c>
      <c r="K106" s="258">
        <v>22.754000000000001</v>
      </c>
      <c r="L106" s="258">
        <v>1090</v>
      </c>
      <c r="M106" s="258">
        <v>1090</v>
      </c>
      <c r="N106" s="258">
        <v>0</v>
      </c>
      <c r="O106" s="258">
        <f t="shared" ref="O106:O114" si="172">M106+N106</f>
        <v>1090</v>
      </c>
      <c r="P106" s="258">
        <v>1090</v>
      </c>
      <c r="Q106" s="258">
        <v>0</v>
      </c>
      <c r="R106" s="258">
        <f t="shared" si="171"/>
        <v>1090</v>
      </c>
      <c r="S106" s="258">
        <f>705-140-483.5</f>
        <v>81.5</v>
      </c>
      <c r="T106" s="258">
        <v>0</v>
      </c>
      <c r="U106" s="258">
        <v>1198</v>
      </c>
      <c r="V106" s="258">
        <v>0</v>
      </c>
      <c r="W106" s="258">
        <v>1403</v>
      </c>
      <c r="X106" s="258">
        <v>1569</v>
      </c>
      <c r="Y106" s="258">
        <v>34</v>
      </c>
      <c r="Z106" s="258">
        <f t="shared" si="166"/>
        <v>1603</v>
      </c>
      <c r="AA106" s="258">
        <v>0</v>
      </c>
      <c r="AB106" s="258">
        <f t="shared" si="168"/>
        <v>1603</v>
      </c>
      <c r="AC106" s="258">
        <v>18.95</v>
      </c>
      <c r="AD106" s="258">
        <f t="shared" si="170"/>
        <v>1621.95</v>
      </c>
    </row>
    <row r="107" spans="1:30" ht="16.5" customHeight="1" x14ac:dyDescent="0.2">
      <c r="A107" s="377" t="s">
        <v>897</v>
      </c>
      <c r="B107" s="253" t="s">
        <v>73</v>
      </c>
      <c r="C107" s="253" t="s">
        <v>233</v>
      </c>
      <c r="D107" s="253" t="s">
        <v>196</v>
      </c>
      <c r="E107" s="252" t="s">
        <v>1146</v>
      </c>
      <c r="F107" s="253" t="s">
        <v>832</v>
      </c>
      <c r="G107" s="258"/>
      <c r="H107" s="258">
        <v>0</v>
      </c>
      <c r="I107" s="258">
        <f>3475.42-465.92</f>
        <v>3009.5</v>
      </c>
      <c r="J107" s="258">
        <f>H107+I107</f>
        <v>3009.5</v>
      </c>
      <c r="K107" s="258">
        <v>75.38</v>
      </c>
      <c r="L107" s="258">
        <v>3606</v>
      </c>
      <c r="M107" s="258">
        <v>3606</v>
      </c>
      <c r="N107" s="258">
        <v>0</v>
      </c>
      <c r="O107" s="258">
        <f>M107+N107</f>
        <v>3606</v>
      </c>
      <c r="P107" s="258">
        <v>3606</v>
      </c>
      <c r="Q107" s="258">
        <v>0</v>
      </c>
      <c r="R107" s="258">
        <v>0</v>
      </c>
      <c r="S107" s="258">
        <f>1200</f>
        <v>1200</v>
      </c>
      <c r="T107" s="258">
        <v>0</v>
      </c>
      <c r="U107" s="258">
        <v>1200</v>
      </c>
      <c r="V107" s="258">
        <v>0</v>
      </c>
      <c r="W107" s="258">
        <v>1200</v>
      </c>
      <c r="X107" s="258">
        <v>0</v>
      </c>
      <c r="Y107" s="258">
        <v>1200</v>
      </c>
      <c r="Z107" s="258">
        <f t="shared" si="166"/>
        <v>1200</v>
      </c>
      <c r="AA107" s="258">
        <v>0</v>
      </c>
      <c r="AB107" s="258">
        <f t="shared" si="168"/>
        <v>1200</v>
      </c>
      <c r="AC107" s="258">
        <v>0</v>
      </c>
      <c r="AD107" s="258">
        <f t="shared" si="170"/>
        <v>1200</v>
      </c>
    </row>
    <row r="108" spans="1:30" ht="37.5" customHeight="1" x14ac:dyDescent="0.2">
      <c r="A108" s="274" t="s">
        <v>900</v>
      </c>
      <c r="B108" s="253" t="s">
        <v>73</v>
      </c>
      <c r="C108" s="253" t="s">
        <v>233</v>
      </c>
      <c r="D108" s="253" t="s">
        <v>196</v>
      </c>
      <c r="E108" s="252" t="s">
        <v>1146</v>
      </c>
      <c r="F108" s="253" t="s">
        <v>899</v>
      </c>
      <c r="G108" s="258"/>
      <c r="H108" s="258">
        <v>0</v>
      </c>
      <c r="I108" s="258">
        <f>1049.58-140.7</f>
        <v>908.87999999999988</v>
      </c>
      <c r="J108" s="258">
        <f>H108+I108</f>
        <v>908.87999999999988</v>
      </c>
      <c r="K108" s="258">
        <v>22.754000000000001</v>
      </c>
      <c r="L108" s="258">
        <v>1090</v>
      </c>
      <c r="M108" s="258">
        <v>1090</v>
      </c>
      <c r="N108" s="258">
        <v>0</v>
      </c>
      <c r="O108" s="258">
        <f t="shared" ref="O108" si="173">M108+N108</f>
        <v>1090</v>
      </c>
      <c r="P108" s="258">
        <v>1090</v>
      </c>
      <c r="Q108" s="258">
        <v>0</v>
      </c>
      <c r="R108" s="258">
        <v>0</v>
      </c>
      <c r="S108" s="258">
        <f>140</f>
        <v>140</v>
      </c>
      <c r="T108" s="258">
        <v>0</v>
      </c>
      <c r="U108" s="258">
        <v>360</v>
      </c>
      <c r="V108" s="258">
        <v>0</v>
      </c>
      <c r="W108" s="258">
        <v>360</v>
      </c>
      <c r="X108" s="258">
        <v>0</v>
      </c>
      <c r="Y108" s="258">
        <v>360</v>
      </c>
      <c r="Z108" s="258">
        <f t="shared" si="166"/>
        <v>360</v>
      </c>
      <c r="AA108" s="258">
        <v>0</v>
      </c>
      <c r="AB108" s="258">
        <f t="shared" si="168"/>
        <v>360</v>
      </c>
      <c r="AC108" s="258">
        <v>0</v>
      </c>
      <c r="AD108" s="258">
        <f t="shared" si="170"/>
        <v>360</v>
      </c>
    </row>
    <row r="109" spans="1:30" ht="15.75" customHeight="1" x14ac:dyDescent="0.2">
      <c r="A109" s="260" t="s">
        <v>952</v>
      </c>
      <c r="B109" s="253" t="s">
        <v>73</v>
      </c>
      <c r="C109" s="253" t="s">
        <v>233</v>
      </c>
      <c r="D109" s="253" t="s">
        <v>196</v>
      </c>
      <c r="E109" s="252" t="s">
        <v>845</v>
      </c>
      <c r="F109" s="253" t="s">
        <v>919</v>
      </c>
      <c r="G109" s="258"/>
      <c r="H109" s="258">
        <v>115</v>
      </c>
      <c r="I109" s="258">
        <v>-65</v>
      </c>
      <c r="J109" s="258">
        <f t="shared" si="158"/>
        <v>50</v>
      </c>
      <c r="K109" s="258">
        <v>-44.4</v>
      </c>
      <c r="L109" s="258">
        <v>50</v>
      </c>
      <c r="M109" s="258">
        <v>50</v>
      </c>
      <c r="N109" s="258">
        <v>0</v>
      </c>
      <c r="O109" s="258">
        <f t="shared" si="172"/>
        <v>50</v>
      </c>
      <c r="P109" s="258">
        <v>50</v>
      </c>
      <c r="Q109" s="258">
        <v>0</v>
      </c>
      <c r="R109" s="258">
        <f t="shared" si="171"/>
        <v>50</v>
      </c>
      <c r="S109" s="258">
        <v>20</v>
      </c>
      <c r="T109" s="258">
        <v>0</v>
      </c>
      <c r="U109" s="258">
        <v>30</v>
      </c>
      <c r="V109" s="258">
        <v>0</v>
      </c>
      <c r="W109" s="258">
        <v>30</v>
      </c>
      <c r="X109" s="258">
        <v>0</v>
      </c>
      <c r="Y109" s="258">
        <v>10</v>
      </c>
      <c r="Z109" s="258">
        <f t="shared" si="166"/>
        <v>10</v>
      </c>
      <c r="AA109" s="258">
        <v>-4.5</v>
      </c>
      <c r="AB109" s="258">
        <f t="shared" si="168"/>
        <v>5.5</v>
      </c>
      <c r="AC109" s="258">
        <v>-2.5</v>
      </c>
      <c r="AD109" s="258">
        <f t="shared" si="170"/>
        <v>3</v>
      </c>
    </row>
    <row r="110" spans="1:30" ht="21" hidden="1" customHeight="1" x14ac:dyDescent="0.2">
      <c r="A110" s="260" t="s">
        <v>99</v>
      </c>
      <c r="B110" s="253" t="s">
        <v>73</v>
      </c>
      <c r="C110" s="253" t="s">
        <v>233</v>
      </c>
      <c r="D110" s="253" t="s">
        <v>196</v>
      </c>
      <c r="E110" s="252" t="s">
        <v>845</v>
      </c>
      <c r="F110" s="253" t="s">
        <v>100</v>
      </c>
      <c r="G110" s="258"/>
      <c r="H110" s="258">
        <v>80</v>
      </c>
      <c r="I110" s="258">
        <v>-30</v>
      </c>
      <c r="J110" s="258">
        <f t="shared" si="158"/>
        <v>50</v>
      </c>
      <c r="K110" s="258">
        <v>0</v>
      </c>
      <c r="L110" s="258">
        <v>105</v>
      </c>
      <c r="M110" s="258">
        <v>105</v>
      </c>
      <c r="N110" s="258">
        <v>0</v>
      </c>
      <c r="O110" s="258">
        <f t="shared" si="172"/>
        <v>105</v>
      </c>
      <c r="P110" s="258">
        <v>105</v>
      </c>
      <c r="Q110" s="258">
        <v>0</v>
      </c>
      <c r="R110" s="258">
        <f t="shared" si="171"/>
        <v>105</v>
      </c>
      <c r="S110" s="258">
        <v>-105</v>
      </c>
      <c r="T110" s="258">
        <v>245</v>
      </c>
      <c r="U110" s="258">
        <v>0</v>
      </c>
      <c r="V110" s="258">
        <v>245</v>
      </c>
      <c r="W110" s="258">
        <v>-245</v>
      </c>
      <c r="X110" s="258">
        <v>0</v>
      </c>
      <c r="Y110" s="258">
        <v>0</v>
      </c>
      <c r="Z110" s="258">
        <f t="shared" si="166"/>
        <v>0</v>
      </c>
      <c r="AA110" s="258">
        <v>0</v>
      </c>
      <c r="AB110" s="258">
        <f t="shared" si="168"/>
        <v>0</v>
      </c>
      <c r="AC110" s="258">
        <v>0</v>
      </c>
      <c r="AD110" s="258">
        <f t="shared" si="170"/>
        <v>0</v>
      </c>
    </row>
    <row r="111" spans="1:30" ht="23.25" customHeight="1" x14ac:dyDescent="0.2">
      <c r="A111" s="260" t="s">
        <v>1296</v>
      </c>
      <c r="B111" s="253" t="s">
        <v>73</v>
      </c>
      <c r="C111" s="253" t="s">
        <v>233</v>
      </c>
      <c r="D111" s="253" t="s">
        <v>196</v>
      </c>
      <c r="E111" s="252" t="s">
        <v>845</v>
      </c>
      <c r="F111" s="253" t="s">
        <v>94</v>
      </c>
      <c r="G111" s="258"/>
      <c r="H111" s="258">
        <v>350</v>
      </c>
      <c r="I111" s="258">
        <v>95</v>
      </c>
      <c r="J111" s="258">
        <f t="shared" si="158"/>
        <v>445</v>
      </c>
      <c r="K111" s="258">
        <v>44.4</v>
      </c>
      <c r="L111" s="258">
        <v>400</v>
      </c>
      <c r="M111" s="258">
        <v>400</v>
      </c>
      <c r="N111" s="258">
        <v>0</v>
      </c>
      <c r="O111" s="258">
        <f t="shared" si="172"/>
        <v>400</v>
      </c>
      <c r="P111" s="258">
        <v>400</v>
      </c>
      <c r="Q111" s="258">
        <v>0</v>
      </c>
      <c r="R111" s="258">
        <f t="shared" si="171"/>
        <v>400</v>
      </c>
      <c r="S111" s="258">
        <v>-100</v>
      </c>
      <c r="T111" s="258">
        <f>400-150</f>
        <v>250</v>
      </c>
      <c r="U111" s="258">
        <v>0</v>
      </c>
      <c r="V111" s="258">
        <v>252</v>
      </c>
      <c r="W111" s="258">
        <v>168</v>
      </c>
      <c r="X111" s="258">
        <v>497</v>
      </c>
      <c r="Y111" s="258">
        <v>0</v>
      </c>
      <c r="Z111" s="258">
        <f t="shared" si="166"/>
        <v>497</v>
      </c>
      <c r="AA111" s="258">
        <v>0</v>
      </c>
      <c r="AB111" s="258">
        <f t="shared" si="168"/>
        <v>497</v>
      </c>
      <c r="AC111" s="258">
        <v>55.14</v>
      </c>
      <c r="AD111" s="258">
        <f t="shared" si="170"/>
        <v>552.14</v>
      </c>
    </row>
    <row r="112" spans="1:30" ht="23.25" customHeight="1" x14ac:dyDescent="0.2">
      <c r="A112" s="260" t="s">
        <v>1265</v>
      </c>
      <c r="B112" s="253" t="s">
        <v>73</v>
      </c>
      <c r="C112" s="253" t="s">
        <v>233</v>
      </c>
      <c r="D112" s="253" t="s">
        <v>196</v>
      </c>
      <c r="E112" s="252" t="s">
        <v>845</v>
      </c>
      <c r="F112" s="253" t="s">
        <v>1264</v>
      </c>
      <c r="G112" s="258"/>
      <c r="H112" s="258">
        <v>34</v>
      </c>
      <c r="I112" s="258">
        <v>0</v>
      </c>
      <c r="J112" s="258">
        <f t="shared" ref="J112" si="174">H112+I112</f>
        <v>34</v>
      </c>
      <c r="K112" s="258">
        <v>0</v>
      </c>
      <c r="L112" s="258">
        <f>I112+J112</f>
        <v>34</v>
      </c>
      <c r="M112" s="258">
        <f>J112+K112</f>
        <v>34</v>
      </c>
      <c r="N112" s="258">
        <v>0</v>
      </c>
      <c r="O112" s="258">
        <f t="shared" ref="O112" si="175">M112+N112</f>
        <v>34</v>
      </c>
      <c r="P112" s="258">
        <f t="shared" ref="P112" si="176">M112+N112</f>
        <v>34</v>
      </c>
      <c r="Q112" s="258">
        <v>0</v>
      </c>
      <c r="R112" s="258">
        <f t="shared" ref="R112" si="177">P112+Q112</f>
        <v>34</v>
      </c>
      <c r="S112" s="258">
        <v>-18</v>
      </c>
      <c r="T112" s="258">
        <v>0</v>
      </c>
      <c r="U112" s="258">
        <v>30</v>
      </c>
      <c r="V112" s="258">
        <v>0</v>
      </c>
      <c r="W112" s="258">
        <v>30</v>
      </c>
      <c r="X112" s="258">
        <v>0</v>
      </c>
      <c r="Y112" s="258">
        <v>0</v>
      </c>
      <c r="Z112" s="258">
        <f t="shared" ref="Z112" si="178">X112+Y112</f>
        <v>0</v>
      </c>
      <c r="AA112" s="258">
        <v>44.5</v>
      </c>
      <c r="AB112" s="258">
        <f t="shared" ref="AB112" si="179">Z112+AA112</f>
        <v>44.5</v>
      </c>
      <c r="AC112" s="258">
        <v>-0.14000000000000001</v>
      </c>
      <c r="AD112" s="258">
        <f t="shared" si="170"/>
        <v>44.36</v>
      </c>
    </row>
    <row r="113" spans="1:30" ht="15.75" customHeight="1" x14ac:dyDescent="0.2">
      <c r="A113" s="260" t="s">
        <v>103</v>
      </c>
      <c r="B113" s="253" t="s">
        <v>73</v>
      </c>
      <c r="C113" s="253" t="s">
        <v>233</v>
      </c>
      <c r="D113" s="253" t="s">
        <v>196</v>
      </c>
      <c r="E113" s="252" t="s">
        <v>845</v>
      </c>
      <c r="F113" s="253" t="s">
        <v>104</v>
      </c>
      <c r="G113" s="258"/>
      <c r="H113" s="258">
        <v>34</v>
      </c>
      <c r="I113" s="258">
        <v>0</v>
      </c>
      <c r="J113" s="258">
        <f t="shared" si="158"/>
        <v>34</v>
      </c>
      <c r="K113" s="258">
        <v>0</v>
      </c>
      <c r="L113" s="258">
        <f>I113+J113</f>
        <v>34</v>
      </c>
      <c r="M113" s="258">
        <f>J113+K113</f>
        <v>34</v>
      </c>
      <c r="N113" s="258">
        <v>0</v>
      </c>
      <c r="O113" s="258">
        <f t="shared" si="172"/>
        <v>34</v>
      </c>
      <c r="P113" s="258">
        <f t="shared" ref="P113" si="180">M113+N113</f>
        <v>34</v>
      </c>
      <c r="Q113" s="258">
        <v>0</v>
      </c>
      <c r="R113" s="258">
        <f t="shared" si="171"/>
        <v>34</v>
      </c>
      <c r="S113" s="258">
        <v>-18</v>
      </c>
      <c r="T113" s="258">
        <v>0</v>
      </c>
      <c r="U113" s="258">
        <v>30</v>
      </c>
      <c r="V113" s="258">
        <v>0</v>
      </c>
      <c r="W113" s="258">
        <v>30</v>
      </c>
      <c r="X113" s="258">
        <v>0</v>
      </c>
      <c r="Y113" s="258">
        <v>30</v>
      </c>
      <c r="Z113" s="258">
        <f t="shared" si="166"/>
        <v>30</v>
      </c>
      <c r="AA113" s="258">
        <v>0</v>
      </c>
      <c r="AB113" s="258">
        <f t="shared" si="168"/>
        <v>30</v>
      </c>
      <c r="AC113" s="258">
        <v>0</v>
      </c>
      <c r="AD113" s="258">
        <f t="shared" si="170"/>
        <v>30</v>
      </c>
    </row>
    <row r="114" spans="1:30" ht="13.5" hidden="1" customHeight="1" x14ac:dyDescent="0.2">
      <c r="A114" s="260" t="s">
        <v>105</v>
      </c>
      <c r="B114" s="253" t="s">
        <v>73</v>
      </c>
      <c r="C114" s="253" t="s">
        <v>233</v>
      </c>
      <c r="D114" s="253" t="s">
        <v>196</v>
      </c>
      <c r="E114" s="252" t="s">
        <v>845</v>
      </c>
      <c r="F114" s="253" t="s">
        <v>106</v>
      </c>
      <c r="G114" s="258"/>
      <c r="H114" s="258">
        <v>21</v>
      </c>
      <c r="I114" s="258">
        <v>0</v>
      </c>
      <c r="J114" s="258">
        <f t="shared" si="158"/>
        <v>21</v>
      </c>
      <c r="K114" s="258">
        <v>-3</v>
      </c>
      <c r="L114" s="258">
        <v>21</v>
      </c>
      <c r="M114" s="258">
        <v>21</v>
      </c>
      <c r="N114" s="258">
        <v>0</v>
      </c>
      <c r="O114" s="258">
        <f t="shared" si="172"/>
        <v>21</v>
      </c>
      <c r="P114" s="258">
        <v>21</v>
      </c>
      <c r="Q114" s="258">
        <v>0</v>
      </c>
      <c r="R114" s="258">
        <f t="shared" si="171"/>
        <v>21</v>
      </c>
      <c r="S114" s="258">
        <v>-21</v>
      </c>
      <c r="T114" s="258">
        <v>0</v>
      </c>
      <c r="U114" s="258">
        <v>0</v>
      </c>
      <c r="V114" s="258">
        <f t="shared" si="162"/>
        <v>0</v>
      </c>
      <c r="W114" s="258">
        <v>0</v>
      </c>
      <c r="X114" s="258">
        <f t="shared" si="164"/>
        <v>0</v>
      </c>
      <c r="Y114" s="258">
        <v>0</v>
      </c>
      <c r="Z114" s="258">
        <f t="shared" si="166"/>
        <v>0</v>
      </c>
      <c r="AA114" s="258">
        <v>0</v>
      </c>
      <c r="AB114" s="258">
        <f t="shared" si="168"/>
        <v>0</v>
      </c>
      <c r="AC114" s="258">
        <v>0</v>
      </c>
      <c r="AD114" s="258">
        <f t="shared" si="170"/>
        <v>0</v>
      </c>
    </row>
    <row r="115" spans="1:30" ht="15.75" customHeight="1" x14ac:dyDescent="0.2">
      <c r="A115" s="260" t="s">
        <v>906</v>
      </c>
      <c r="B115" s="253" t="s">
        <v>73</v>
      </c>
      <c r="C115" s="253" t="s">
        <v>233</v>
      </c>
      <c r="D115" s="253" t="s">
        <v>196</v>
      </c>
      <c r="E115" s="252" t="s">
        <v>845</v>
      </c>
      <c r="F115" s="253" t="s">
        <v>905</v>
      </c>
      <c r="G115" s="258"/>
      <c r="H115" s="258"/>
      <c r="I115" s="258"/>
      <c r="J115" s="258"/>
      <c r="K115" s="258">
        <v>3</v>
      </c>
      <c r="L115" s="258">
        <v>0</v>
      </c>
      <c r="M115" s="258">
        <v>0</v>
      </c>
      <c r="N115" s="258">
        <v>0</v>
      </c>
      <c r="O115" s="258">
        <v>0</v>
      </c>
      <c r="P115" s="258">
        <v>0</v>
      </c>
      <c r="Q115" s="258">
        <v>0</v>
      </c>
      <c r="R115" s="258">
        <v>0</v>
      </c>
      <c r="S115" s="258">
        <v>0</v>
      </c>
      <c r="T115" s="258">
        <v>2</v>
      </c>
      <c r="U115" s="258">
        <v>-2</v>
      </c>
      <c r="V115" s="258">
        <f t="shared" si="162"/>
        <v>0</v>
      </c>
      <c r="W115" s="258">
        <v>0</v>
      </c>
      <c r="X115" s="258">
        <f t="shared" si="164"/>
        <v>0</v>
      </c>
      <c r="Y115" s="258">
        <v>0</v>
      </c>
      <c r="Z115" s="258">
        <f t="shared" si="166"/>
        <v>0</v>
      </c>
      <c r="AA115" s="258">
        <v>0</v>
      </c>
      <c r="AB115" s="258">
        <f t="shared" si="168"/>
        <v>0</v>
      </c>
      <c r="AC115" s="258">
        <v>20</v>
      </c>
      <c r="AD115" s="258">
        <f t="shared" si="170"/>
        <v>20</v>
      </c>
    </row>
    <row r="116" spans="1:30" ht="29.25" customHeight="1" x14ac:dyDescent="0.2">
      <c r="A116" s="260" t="s">
        <v>1201</v>
      </c>
      <c r="B116" s="253" t="s">
        <v>73</v>
      </c>
      <c r="C116" s="253" t="s">
        <v>233</v>
      </c>
      <c r="D116" s="253" t="s">
        <v>196</v>
      </c>
      <c r="E116" s="253" t="s">
        <v>1292</v>
      </c>
      <c r="F116" s="253" t="s">
        <v>94</v>
      </c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>
        <v>945</v>
      </c>
      <c r="T116" s="258">
        <f>R116+S116</f>
        <v>945</v>
      </c>
      <c r="U116" s="258">
        <v>0</v>
      </c>
      <c r="V116" s="258">
        <v>945</v>
      </c>
      <c r="W116" s="258">
        <v>0</v>
      </c>
      <c r="X116" s="258">
        <v>945</v>
      </c>
      <c r="Y116" s="258">
        <v>0</v>
      </c>
      <c r="Z116" s="258">
        <f>X116+Y116</f>
        <v>945</v>
      </c>
      <c r="AA116" s="258">
        <v>0</v>
      </c>
      <c r="AB116" s="258">
        <v>0</v>
      </c>
      <c r="AC116" s="258">
        <v>85.36</v>
      </c>
      <c r="AD116" s="258">
        <f>AB116+AC116</f>
        <v>85.36</v>
      </c>
    </row>
    <row r="117" spans="1:30" s="434" customFormat="1" ht="20.25" customHeight="1" x14ac:dyDescent="0.2">
      <c r="A117" s="462" t="s">
        <v>65</v>
      </c>
      <c r="B117" s="251" t="s">
        <v>73</v>
      </c>
      <c r="C117" s="251">
        <v>10</v>
      </c>
      <c r="D117" s="251"/>
      <c r="E117" s="254"/>
      <c r="F117" s="251"/>
      <c r="G117" s="276">
        <f t="shared" ref="G117:K118" si="181">G118</f>
        <v>0</v>
      </c>
      <c r="H117" s="276">
        <f>H118</f>
        <v>485</v>
      </c>
      <c r="I117" s="276">
        <f t="shared" si="181"/>
        <v>0</v>
      </c>
      <c r="J117" s="276">
        <f t="shared" ref="J117:J129" si="182">H117+I117</f>
        <v>485</v>
      </c>
      <c r="K117" s="276" t="e">
        <f t="shared" si="181"/>
        <v>#REF!</v>
      </c>
      <c r="L117" s="276">
        <f>L118</f>
        <v>776</v>
      </c>
      <c r="M117" s="276">
        <f>M118</f>
        <v>776</v>
      </c>
      <c r="N117" s="276">
        <f t="shared" ref="N117:AC118" si="183">N118</f>
        <v>0</v>
      </c>
      <c r="O117" s="276">
        <f t="shared" si="183"/>
        <v>776</v>
      </c>
      <c r="P117" s="276">
        <f t="shared" si="183"/>
        <v>776</v>
      </c>
      <c r="Q117" s="276">
        <f t="shared" si="183"/>
        <v>0</v>
      </c>
      <c r="R117" s="276">
        <f t="shared" si="183"/>
        <v>388</v>
      </c>
      <c r="S117" s="276">
        <f t="shared" si="183"/>
        <v>3279.4</v>
      </c>
      <c r="T117" s="276">
        <f t="shared" si="183"/>
        <v>4713.7</v>
      </c>
      <c r="U117" s="276">
        <f t="shared" si="183"/>
        <v>-3066.7</v>
      </c>
      <c r="V117" s="276">
        <f t="shared" si="183"/>
        <v>1643.1</v>
      </c>
      <c r="W117" s="276">
        <f t="shared" si="183"/>
        <v>84.2</v>
      </c>
      <c r="X117" s="276">
        <f>X118+X122</f>
        <v>1849</v>
      </c>
      <c r="Y117" s="276">
        <f t="shared" ref="Y117:Z117" si="184">Y118+Y122</f>
        <v>-265.59999999999991</v>
      </c>
      <c r="Z117" s="276">
        <f t="shared" si="184"/>
        <v>1583.4</v>
      </c>
      <c r="AA117" s="276">
        <f t="shared" ref="AA117:AB117" si="185">AA118+AA122</f>
        <v>-432.74300000000005</v>
      </c>
      <c r="AB117" s="276">
        <f t="shared" si="185"/>
        <v>1150.6570000000002</v>
      </c>
      <c r="AC117" s="276">
        <f t="shared" ref="AC117:AD117" si="186">AC118+AC122</f>
        <v>0</v>
      </c>
      <c r="AD117" s="276">
        <f t="shared" si="186"/>
        <v>1150.6570000000002</v>
      </c>
    </row>
    <row r="118" spans="1:30" ht="20.25" hidden="1" customHeight="1" x14ac:dyDescent="0.2">
      <c r="A118" s="462" t="s">
        <v>277</v>
      </c>
      <c r="B118" s="251" t="s">
        <v>73</v>
      </c>
      <c r="C118" s="251">
        <v>10</v>
      </c>
      <c r="D118" s="251" t="s">
        <v>194</v>
      </c>
      <c r="E118" s="254"/>
      <c r="F118" s="251"/>
      <c r="G118" s="276">
        <f t="shared" si="181"/>
        <v>0</v>
      </c>
      <c r="H118" s="276">
        <f>H119</f>
        <v>485</v>
      </c>
      <c r="I118" s="276">
        <f t="shared" si="181"/>
        <v>0</v>
      </c>
      <c r="J118" s="276">
        <f t="shared" si="182"/>
        <v>485</v>
      </c>
      <c r="K118" s="276" t="e">
        <f t="shared" si="181"/>
        <v>#REF!</v>
      </c>
      <c r="L118" s="276">
        <f>L119</f>
        <v>776</v>
      </c>
      <c r="M118" s="276">
        <f>M119</f>
        <v>776</v>
      </c>
      <c r="N118" s="276">
        <f t="shared" si="183"/>
        <v>0</v>
      </c>
      <c r="O118" s="276">
        <f t="shared" si="183"/>
        <v>776</v>
      </c>
      <c r="P118" s="276">
        <f t="shared" si="183"/>
        <v>776</v>
      </c>
      <c r="Q118" s="276">
        <f t="shared" si="183"/>
        <v>0</v>
      </c>
      <c r="R118" s="276">
        <f t="shared" si="183"/>
        <v>388</v>
      </c>
      <c r="S118" s="276">
        <f t="shared" si="183"/>
        <v>3279.4</v>
      </c>
      <c r="T118" s="276">
        <f t="shared" si="183"/>
        <v>4713.7</v>
      </c>
      <c r="U118" s="276">
        <f t="shared" si="183"/>
        <v>-3066.7</v>
      </c>
      <c r="V118" s="276">
        <f t="shared" si="183"/>
        <v>1643.1</v>
      </c>
      <c r="W118" s="276">
        <f t="shared" si="183"/>
        <v>84.2</v>
      </c>
      <c r="X118" s="276">
        <f t="shared" si="183"/>
        <v>1849</v>
      </c>
      <c r="Y118" s="276">
        <f t="shared" si="183"/>
        <v>-1849</v>
      </c>
      <c r="Z118" s="276">
        <f t="shared" si="183"/>
        <v>0</v>
      </c>
      <c r="AA118" s="276">
        <f t="shared" si="183"/>
        <v>0</v>
      </c>
      <c r="AB118" s="276">
        <f t="shared" si="183"/>
        <v>0</v>
      </c>
      <c r="AC118" s="276">
        <f t="shared" si="183"/>
        <v>0</v>
      </c>
      <c r="AD118" s="276">
        <f t="shared" ref="AD118" si="187">AD119</f>
        <v>0</v>
      </c>
    </row>
    <row r="119" spans="1:30" ht="20.25" hidden="1" customHeight="1" x14ac:dyDescent="0.2">
      <c r="A119" s="260" t="s">
        <v>501</v>
      </c>
      <c r="B119" s="253" t="s">
        <v>73</v>
      </c>
      <c r="C119" s="253">
        <v>10</v>
      </c>
      <c r="D119" s="253" t="s">
        <v>194</v>
      </c>
      <c r="E119" s="252" t="s">
        <v>755</v>
      </c>
      <c r="F119" s="253"/>
      <c r="G119" s="258">
        <v>0</v>
      </c>
      <c r="H119" s="258">
        <f>H121</f>
        <v>485</v>
      </c>
      <c r="I119" s="258">
        <f>I121</f>
        <v>0</v>
      </c>
      <c r="J119" s="258">
        <f t="shared" si="182"/>
        <v>485</v>
      </c>
      <c r="K119" s="258" t="e">
        <f>K121+#REF!+K125</f>
        <v>#REF!</v>
      </c>
      <c r="L119" s="258">
        <f>L121+L125</f>
        <v>776</v>
      </c>
      <c r="M119" s="258">
        <f>M121+M125</f>
        <v>776</v>
      </c>
      <c r="N119" s="258">
        <f t="shared" ref="N119:Q119" si="188">N121+N125</f>
        <v>0</v>
      </c>
      <c r="O119" s="258">
        <f t="shared" si="188"/>
        <v>776</v>
      </c>
      <c r="P119" s="258">
        <f t="shared" si="188"/>
        <v>776</v>
      </c>
      <c r="Q119" s="258">
        <f t="shared" si="188"/>
        <v>0</v>
      </c>
      <c r="R119" s="258">
        <f>R120+R121</f>
        <v>388</v>
      </c>
      <c r="S119" s="258">
        <f t="shared" ref="S119:T119" si="189">S120+S121</f>
        <v>3279.4</v>
      </c>
      <c r="T119" s="258">
        <f t="shared" si="189"/>
        <v>4713.7</v>
      </c>
      <c r="U119" s="258">
        <f t="shared" ref="U119:V119" si="190">U120+U121</f>
        <v>-3066.7</v>
      </c>
      <c r="V119" s="258">
        <f t="shared" si="190"/>
        <v>1643.1</v>
      </c>
      <c r="W119" s="258">
        <f t="shared" ref="W119:X119" si="191">W120+W121</f>
        <v>84.2</v>
      </c>
      <c r="X119" s="258">
        <f t="shared" si="191"/>
        <v>1849</v>
      </c>
      <c r="Y119" s="258">
        <f t="shared" ref="Y119:Z119" si="192">Y120+Y121</f>
        <v>-1849</v>
      </c>
      <c r="Z119" s="258">
        <f t="shared" si="192"/>
        <v>0</v>
      </c>
      <c r="AA119" s="258">
        <f t="shared" ref="AA119:AB119" si="193">AA120+AA121</f>
        <v>0</v>
      </c>
      <c r="AB119" s="258">
        <f t="shared" si="193"/>
        <v>0</v>
      </c>
      <c r="AC119" s="258">
        <f t="shared" ref="AC119:AD119" si="194">AC120+AC121</f>
        <v>0</v>
      </c>
      <c r="AD119" s="258">
        <f t="shared" si="194"/>
        <v>0</v>
      </c>
    </row>
    <row r="120" spans="1:30" ht="20.25" hidden="1" customHeight="1" x14ac:dyDescent="0.2">
      <c r="A120" s="260" t="s">
        <v>1120</v>
      </c>
      <c r="B120" s="253" t="s">
        <v>73</v>
      </c>
      <c r="C120" s="253">
        <v>10</v>
      </c>
      <c r="D120" s="253" t="s">
        <v>194</v>
      </c>
      <c r="E120" s="252" t="s">
        <v>1121</v>
      </c>
      <c r="F120" s="253" t="s">
        <v>305</v>
      </c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>
        <v>3267.4</v>
      </c>
      <c r="T120" s="258">
        <v>4313.7</v>
      </c>
      <c r="U120" s="258">
        <v>-3066.7</v>
      </c>
      <c r="V120" s="258">
        <v>1243.0999999999999</v>
      </c>
      <c r="W120" s="258">
        <v>84.2</v>
      </c>
      <c r="X120" s="258">
        <v>1549</v>
      </c>
      <c r="Y120" s="258">
        <v>-1549</v>
      </c>
      <c r="Z120" s="258">
        <f t="shared" ref="Z120:Z121" si="195">X120+Y120</f>
        <v>0</v>
      </c>
      <c r="AA120" s="258">
        <v>0</v>
      </c>
      <c r="AB120" s="258">
        <f t="shared" ref="AB120:AB121" si="196">Z120+AA120</f>
        <v>0</v>
      </c>
      <c r="AC120" s="258">
        <v>0</v>
      </c>
      <c r="AD120" s="258">
        <f t="shared" ref="AD120:AD121" si="197">AB120+AC120</f>
        <v>0</v>
      </c>
    </row>
    <row r="121" spans="1:30" ht="20.25" hidden="1" customHeight="1" x14ac:dyDescent="0.2">
      <c r="A121" s="260" t="s">
        <v>1122</v>
      </c>
      <c r="B121" s="253" t="s">
        <v>73</v>
      </c>
      <c r="C121" s="253">
        <v>10</v>
      </c>
      <c r="D121" s="253" t="s">
        <v>194</v>
      </c>
      <c r="E121" s="252" t="s">
        <v>1121</v>
      </c>
      <c r="F121" s="253" t="s">
        <v>305</v>
      </c>
      <c r="G121" s="258"/>
      <c r="H121" s="258">
        <v>485</v>
      </c>
      <c r="I121" s="258">
        <v>0</v>
      </c>
      <c r="J121" s="258">
        <f t="shared" si="182"/>
        <v>485</v>
      </c>
      <c r="K121" s="258">
        <v>0</v>
      </c>
      <c r="L121" s="258">
        <v>388</v>
      </c>
      <c r="M121" s="258">
        <v>388</v>
      </c>
      <c r="N121" s="258">
        <v>0</v>
      </c>
      <c r="O121" s="258">
        <f>M121+N121</f>
        <v>388</v>
      </c>
      <c r="P121" s="258">
        <v>388</v>
      </c>
      <c r="Q121" s="258">
        <v>0</v>
      </c>
      <c r="R121" s="258">
        <f>P121+Q121</f>
        <v>388</v>
      </c>
      <c r="S121" s="258">
        <v>12</v>
      </c>
      <c r="T121" s="258">
        <f t="shared" ref="T121" si="198">R121+S121</f>
        <v>400</v>
      </c>
      <c r="U121" s="258">
        <v>0</v>
      </c>
      <c r="V121" s="258">
        <v>400</v>
      </c>
      <c r="W121" s="258">
        <v>0</v>
      </c>
      <c r="X121" s="258">
        <v>300</v>
      </c>
      <c r="Y121" s="258">
        <v>-300</v>
      </c>
      <c r="Z121" s="258">
        <f t="shared" si="195"/>
        <v>0</v>
      </c>
      <c r="AA121" s="258">
        <v>0</v>
      </c>
      <c r="AB121" s="258">
        <f t="shared" si="196"/>
        <v>0</v>
      </c>
      <c r="AC121" s="258">
        <v>0</v>
      </c>
      <c r="AD121" s="258">
        <f t="shared" si="197"/>
        <v>0</v>
      </c>
    </row>
    <row r="122" spans="1:30" ht="20.25" customHeight="1" x14ac:dyDescent="0.2">
      <c r="A122" s="462" t="s">
        <v>278</v>
      </c>
      <c r="B122" s="251" t="s">
        <v>73</v>
      </c>
      <c r="C122" s="251">
        <v>10</v>
      </c>
      <c r="D122" s="251" t="s">
        <v>196</v>
      </c>
      <c r="E122" s="254"/>
      <c r="F122" s="251"/>
      <c r="G122" s="276">
        <f t="shared" ref="G122:K122" si="199">G123</f>
        <v>0</v>
      </c>
      <c r="H122" s="276">
        <f>H123</f>
        <v>485</v>
      </c>
      <c r="I122" s="276">
        <f t="shared" si="199"/>
        <v>0</v>
      </c>
      <c r="J122" s="276">
        <f t="shared" ref="J122:J123" si="200">H122+I122</f>
        <v>485</v>
      </c>
      <c r="K122" s="276" t="e">
        <f t="shared" si="199"/>
        <v>#REF!</v>
      </c>
      <c r="L122" s="276">
        <f>L123</f>
        <v>888</v>
      </c>
      <c r="M122" s="276">
        <f>M123</f>
        <v>888</v>
      </c>
      <c r="N122" s="276">
        <f t="shared" ref="N122:AD122" si="201">N123</f>
        <v>0</v>
      </c>
      <c r="O122" s="276">
        <f t="shared" si="201"/>
        <v>888</v>
      </c>
      <c r="P122" s="276">
        <f t="shared" si="201"/>
        <v>888</v>
      </c>
      <c r="Q122" s="276">
        <f t="shared" si="201"/>
        <v>0</v>
      </c>
      <c r="R122" s="276">
        <f t="shared" si="201"/>
        <v>388</v>
      </c>
      <c r="S122" s="276">
        <f t="shared" si="201"/>
        <v>3279.4</v>
      </c>
      <c r="T122" s="276">
        <f t="shared" si="201"/>
        <v>4713.7</v>
      </c>
      <c r="U122" s="276">
        <f t="shared" si="201"/>
        <v>-3066.7</v>
      </c>
      <c r="V122" s="276">
        <f t="shared" si="201"/>
        <v>1643.1</v>
      </c>
      <c r="W122" s="276">
        <f t="shared" si="201"/>
        <v>84.2</v>
      </c>
      <c r="X122" s="276">
        <f t="shared" si="201"/>
        <v>0</v>
      </c>
      <c r="Y122" s="276">
        <f t="shared" si="201"/>
        <v>1583.4</v>
      </c>
      <c r="Z122" s="276">
        <f t="shared" si="201"/>
        <v>1583.4</v>
      </c>
      <c r="AA122" s="276">
        <f t="shared" si="201"/>
        <v>-432.74300000000005</v>
      </c>
      <c r="AB122" s="276">
        <f t="shared" si="201"/>
        <v>1150.6570000000002</v>
      </c>
      <c r="AC122" s="276">
        <f t="shared" si="201"/>
        <v>0</v>
      </c>
      <c r="AD122" s="276">
        <f t="shared" si="201"/>
        <v>1150.6570000000002</v>
      </c>
    </row>
    <row r="123" spans="1:30" ht="20.25" customHeight="1" x14ac:dyDescent="0.2">
      <c r="A123" s="260" t="s">
        <v>501</v>
      </c>
      <c r="B123" s="253" t="s">
        <v>73</v>
      </c>
      <c r="C123" s="253">
        <v>10</v>
      </c>
      <c r="D123" s="253" t="s">
        <v>196</v>
      </c>
      <c r="E123" s="252" t="s">
        <v>755</v>
      </c>
      <c r="F123" s="253"/>
      <c r="G123" s="258">
        <v>0</v>
      </c>
      <c r="H123" s="258">
        <f>H125</f>
        <v>485</v>
      </c>
      <c r="I123" s="258">
        <f>I125</f>
        <v>0</v>
      </c>
      <c r="J123" s="258">
        <f t="shared" si="200"/>
        <v>485</v>
      </c>
      <c r="K123" s="258" t="e">
        <f>K125+#REF!+K129</f>
        <v>#REF!</v>
      </c>
      <c r="L123" s="258">
        <f>L125+L129</f>
        <v>888</v>
      </c>
      <c r="M123" s="258">
        <f>M125+M129</f>
        <v>888</v>
      </c>
      <c r="N123" s="258">
        <f t="shared" ref="N123:Q123" si="202">N125+N129</f>
        <v>0</v>
      </c>
      <c r="O123" s="258">
        <f t="shared" si="202"/>
        <v>888</v>
      </c>
      <c r="P123" s="258">
        <f t="shared" si="202"/>
        <v>888</v>
      </c>
      <c r="Q123" s="258">
        <f t="shared" si="202"/>
        <v>0</v>
      </c>
      <c r="R123" s="258">
        <f>R124+R125</f>
        <v>388</v>
      </c>
      <c r="S123" s="258">
        <f t="shared" ref="S123:Z123" si="203">S124+S125</f>
        <v>3279.4</v>
      </c>
      <c r="T123" s="258">
        <f t="shared" si="203"/>
        <v>4713.7</v>
      </c>
      <c r="U123" s="258">
        <f t="shared" si="203"/>
        <v>-3066.7</v>
      </c>
      <c r="V123" s="258">
        <f t="shared" si="203"/>
        <v>1643.1</v>
      </c>
      <c r="W123" s="258">
        <f t="shared" si="203"/>
        <v>84.2</v>
      </c>
      <c r="X123" s="258">
        <f t="shared" si="203"/>
        <v>0</v>
      </c>
      <c r="Y123" s="258">
        <f t="shared" si="203"/>
        <v>1583.4</v>
      </c>
      <c r="Z123" s="258">
        <f t="shared" si="203"/>
        <v>1583.4</v>
      </c>
      <c r="AA123" s="258">
        <f t="shared" ref="AA123:AB123" si="204">AA124+AA125</f>
        <v>-432.74300000000005</v>
      </c>
      <c r="AB123" s="258">
        <f t="shared" si="204"/>
        <v>1150.6570000000002</v>
      </c>
      <c r="AC123" s="258">
        <f t="shared" ref="AC123:AD123" si="205">AC124+AC125</f>
        <v>0</v>
      </c>
      <c r="AD123" s="258">
        <f t="shared" si="205"/>
        <v>1150.6570000000002</v>
      </c>
    </row>
    <row r="124" spans="1:30" ht="20.25" customHeight="1" x14ac:dyDescent="0.2">
      <c r="A124" s="260" t="s">
        <v>1120</v>
      </c>
      <c r="B124" s="253" t="s">
        <v>73</v>
      </c>
      <c r="C124" s="253">
        <v>10</v>
      </c>
      <c r="D124" s="253" t="s">
        <v>196</v>
      </c>
      <c r="E124" s="252" t="s">
        <v>1121</v>
      </c>
      <c r="F124" s="253" t="s">
        <v>305</v>
      </c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>
        <v>3267.4</v>
      </c>
      <c r="T124" s="258">
        <v>4313.7</v>
      </c>
      <c r="U124" s="258">
        <v>-3066.7</v>
      </c>
      <c r="V124" s="258">
        <v>1243.0999999999999</v>
      </c>
      <c r="W124" s="258">
        <v>84.2</v>
      </c>
      <c r="X124" s="258">
        <v>0</v>
      </c>
      <c r="Y124" s="258">
        <v>1183.4000000000001</v>
      </c>
      <c r="Z124" s="258">
        <f t="shared" ref="Z124:Z125" si="206">X124+Y124</f>
        <v>1183.4000000000001</v>
      </c>
      <c r="AA124" s="258">
        <v>-144.489</v>
      </c>
      <c r="AB124" s="258">
        <f t="shared" ref="AB124:AB125" si="207">Z124+AA124</f>
        <v>1038.9110000000001</v>
      </c>
      <c r="AC124" s="258">
        <v>0</v>
      </c>
      <c r="AD124" s="258">
        <f t="shared" ref="AD124:AD125" si="208">AB124+AC124</f>
        <v>1038.9110000000001</v>
      </c>
    </row>
    <row r="125" spans="1:30" ht="20.25" customHeight="1" x14ac:dyDescent="0.2">
      <c r="A125" s="260" t="s">
        <v>1122</v>
      </c>
      <c r="B125" s="253" t="s">
        <v>73</v>
      </c>
      <c r="C125" s="253">
        <v>10</v>
      </c>
      <c r="D125" s="253" t="s">
        <v>196</v>
      </c>
      <c r="E125" s="252" t="s">
        <v>1121</v>
      </c>
      <c r="F125" s="253" t="s">
        <v>305</v>
      </c>
      <c r="G125" s="258"/>
      <c r="H125" s="258">
        <v>485</v>
      </c>
      <c r="I125" s="258">
        <v>0</v>
      </c>
      <c r="J125" s="258">
        <f t="shared" ref="J125" si="209">H125+I125</f>
        <v>485</v>
      </c>
      <c r="K125" s="258">
        <v>0</v>
      </c>
      <c r="L125" s="258">
        <v>388</v>
      </c>
      <c r="M125" s="258">
        <v>388</v>
      </c>
      <c r="N125" s="258">
        <v>0</v>
      </c>
      <c r="O125" s="258">
        <f>M125+N125</f>
        <v>388</v>
      </c>
      <c r="P125" s="258">
        <v>388</v>
      </c>
      <c r="Q125" s="258">
        <v>0</v>
      </c>
      <c r="R125" s="258">
        <f>P125+Q125</f>
        <v>388</v>
      </c>
      <c r="S125" s="258">
        <v>12</v>
      </c>
      <c r="T125" s="258">
        <f t="shared" ref="T125" si="210">R125+S125</f>
        <v>400</v>
      </c>
      <c r="U125" s="258">
        <v>0</v>
      </c>
      <c r="V125" s="258">
        <v>400</v>
      </c>
      <c r="W125" s="258">
        <v>0</v>
      </c>
      <c r="X125" s="258">
        <v>0</v>
      </c>
      <c r="Y125" s="258">
        <v>400</v>
      </c>
      <c r="Z125" s="258">
        <f t="shared" si="206"/>
        <v>400</v>
      </c>
      <c r="AA125" s="258">
        <v>-288.25400000000002</v>
      </c>
      <c r="AB125" s="258">
        <f t="shared" si="207"/>
        <v>111.74599999999998</v>
      </c>
      <c r="AC125" s="258">
        <v>0</v>
      </c>
      <c r="AD125" s="258">
        <f t="shared" si="208"/>
        <v>111.74599999999998</v>
      </c>
    </row>
    <row r="126" spans="1:30" s="434" customFormat="1" ht="20.25" customHeight="1" x14ac:dyDescent="0.2">
      <c r="A126" s="462" t="s">
        <v>271</v>
      </c>
      <c r="B126" s="251" t="s">
        <v>73</v>
      </c>
      <c r="C126" s="251" t="s">
        <v>204</v>
      </c>
      <c r="D126" s="251"/>
      <c r="E126" s="254"/>
      <c r="F126" s="251"/>
      <c r="G126" s="276">
        <f t="shared" ref="G126:AC128" si="211">G127</f>
        <v>0</v>
      </c>
      <c r="H126" s="276">
        <f>H127</f>
        <v>700</v>
      </c>
      <c r="I126" s="276">
        <f t="shared" si="211"/>
        <v>0</v>
      </c>
      <c r="J126" s="276">
        <f t="shared" si="182"/>
        <v>700</v>
      </c>
      <c r="K126" s="276">
        <f t="shared" si="211"/>
        <v>50</v>
      </c>
      <c r="L126" s="276">
        <f t="shared" si="211"/>
        <v>500</v>
      </c>
      <c r="M126" s="276">
        <f t="shared" si="211"/>
        <v>500</v>
      </c>
      <c r="N126" s="276">
        <f t="shared" si="211"/>
        <v>0</v>
      </c>
      <c r="O126" s="276">
        <f t="shared" si="211"/>
        <v>500</v>
      </c>
      <c r="P126" s="276">
        <f t="shared" si="211"/>
        <v>500</v>
      </c>
      <c r="Q126" s="276">
        <f t="shared" si="211"/>
        <v>0</v>
      </c>
      <c r="R126" s="276">
        <f>R127+R130</f>
        <v>500</v>
      </c>
      <c r="S126" s="276">
        <f t="shared" ref="S126:T126" si="212">S127+S130</f>
        <v>-200</v>
      </c>
      <c r="T126" s="276">
        <f t="shared" si="212"/>
        <v>500</v>
      </c>
      <c r="U126" s="276">
        <f t="shared" ref="U126:V126" si="213">U127+U130</f>
        <v>0</v>
      </c>
      <c r="V126" s="276">
        <f t="shared" si="213"/>
        <v>500</v>
      </c>
      <c r="W126" s="276">
        <f t="shared" ref="W126:X126" si="214">W127+W130</f>
        <v>0</v>
      </c>
      <c r="X126" s="276">
        <f t="shared" si="214"/>
        <v>500</v>
      </c>
      <c r="Y126" s="276">
        <f t="shared" ref="Y126:Z126" si="215">Y127+Y130</f>
        <v>0</v>
      </c>
      <c r="Z126" s="276">
        <f t="shared" si="215"/>
        <v>500</v>
      </c>
      <c r="AA126" s="276">
        <f t="shared" ref="AA126:AB126" si="216">AA127+AA130</f>
        <v>208.78200000000001</v>
      </c>
      <c r="AB126" s="276">
        <f t="shared" si="216"/>
        <v>708.78200000000004</v>
      </c>
      <c r="AC126" s="276">
        <f t="shared" ref="AC126:AD126" si="217">AC127+AC130</f>
        <v>55</v>
      </c>
      <c r="AD126" s="276">
        <f t="shared" si="217"/>
        <v>763.78200000000004</v>
      </c>
    </row>
    <row r="127" spans="1:30" ht="20.25" hidden="1" customHeight="1" x14ac:dyDescent="0.2">
      <c r="A127" s="260" t="s">
        <v>280</v>
      </c>
      <c r="B127" s="253" t="s">
        <v>73</v>
      </c>
      <c r="C127" s="253" t="s">
        <v>204</v>
      </c>
      <c r="D127" s="253" t="s">
        <v>190</v>
      </c>
      <c r="E127" s="252"/>
      <c r="F127" s="253"/>
      <c r="G127" s="258">
        <f t="shared" si="211"/>
        <v>0</v>
      </c>
      <c r="H127" s="258">
        <f>H128</f>
        <v>700</v>
      </c>
      <c r="I127" s="258">
        <f t="shared" si="211"/>
        <v>0</v>
      </c>
      <c r="J127" s="258">
        <f t="shared" si="182"/>
        <v>700</v>
      </c>
      <c r="K127" s="258">
        <f t="shared" si="211"/>
        <v>50</v>
      </c>
      <c r="L127" s="258">
        <f t="shared" si="211"/>
        <v>500</v>
      </c>
      <c r="M127" s="258">
        <f t="shared" si="211"/>
        <v>500</v>
      </c>
      <c r="N127" s="258">
        <f t="shared" si="211"/>
        <v>0</v>
      </c>
      <c r="O127" s="258">
        <f t="shared" si="211"/>
        <v>500</v>
      </c>
      <c r="P127" s="258">
        <f t="shared" si="211"/>
        <v>500</v>
      </c>
      <c r="Q127" s="258">
        <f t="shared" si="211"/>
        <v>0</v>
      </c>
      <c r="R127" s="258">
        <f t="shared" si="211"/>
        <v>500</v>
      </c>
      <c r="S127" s="258">
        <f t="shared" si="211"/>
        <v>-500</v>
      </c>
      <c r="T127" s="258">
        <f t="shared" si="211"/>
        <v>500</v>
      </c>
      <c r="U127" s="258">
        <f t="shared" si="211"/>
        <v>-500</v>
      </c>
      <c r="V127" s="258">
        <f t="shared" si="211"/>
        <v>0</v>
      </c>
      <c r="W127" s="258">
        <f t="shared" si="211"/>
        <v>0</v>
      </c>
      <c r="X127" s="258">
        <f t="shared" ref="W127:AD128" si="218">X128</f>
        <v>0</v>
      </c>
      <c r="Y127" s="258">
        <f t="shared" si="211"/>
        <v>0</v>
      </c>
      <c r="Z127" s="258">
        <f t="shared" si="218"/>
        <v>0</v>
      </c>
      <c r="AA127" s="258">
        <f t="shared" si="211"/>
        <v>0</v>
      </c>
      <c r="AB127" s="258">
        <f t="shared" si="218"/>
        <v>0</v>
      </c>
      <c r="AC127" s="258">
        <f t="shared" si="211"/>
        <v>0</v>
      </c>
      <c r="AD127" s="258">
        <f t="shared" si="218"/>
        <v>0</v>
      </c>
    </row>
    <row r="128" spans="1:30" ht="20.25" hidden="1" customHeight="1" x14ac:dyDescent="0.2">
      <c r="A128" s="260" t="s">
        <v>502</v>
      </c>
      <c r="B128" s="253" t="s">
        <v>73</v>
      </c>
      <c r="C128" s="253" t="s">
        <v>204</v>
      </c>
      <c r="D128" s="253" t="s">
        <v>190</v>
      </c>
      <c r="E128" s="252" t="s">
        <v>756</v>
      </c>
      <c r="F128" s="253"/>
      <c r="G128" s="258">
        <f t="shared" si="211"/>
        <v>0</v>
      </c>
      <c r="H128" s="258">
        <f>H129</f>
        <v>700</v>
      </c>
      <c r="I128" s="258">
        <f t="shared" si="211"/>
        <v>0</v>
      </c>
      <c r="J128" s="258">
        <f t="shared" si="182"/>
        <v>700</v>
      </c>
      <c r="K128" s="258">
        <f t="shared" si="211"/>
        <v>50</v>
      </c>
      <c r="L128" s="258">
        <f t="shared" si="211"/>
        <v>500</v>
      </c>
      <c r="M128" s="258">
        <f t="shared" si="211"/>
        <v>500</v>
      </c>
      <c r="N128" s="258">
        <f t="shared" si="211"/>
        <v>0</v>
      </c>
      <c r="O128" s="258">
        <f t="shared" si="211"/>
        <v>500</v>
      </c>
      <c r="P128" s="258">
        <f t="shared" si="211"/>
        <v>500</v>
      </c>
      <c r="Q128" s="258">
        <f t="shared" si="211"/>
        <v>0</v>
      </c>
      <c r="R128" s="258">
        <f t="shared" si="211"/>
        <v>500</v>
      </c>
      <c r="S128" s="258">
        <f t="shared" si="211"/>
        <v>-500</v>
      </c>
      <c r="T128" s="258">
        <f t="shared" si="211"/>
        <v>500</v>
      </c>
      <c r="U128" s="258">
        <f t="shared" si="211"/>
        <v>-500</v>
      </c>
      <c r="V128" s="258">
        <f t="shared" si="211"/>
        <v>0</v>
      </c>
      <c r="W128" s="258">
        <f t="shared" si="218"/>
        <v>0</v>
      </c>
      <c r="X128" s="258">
        <f t="shared" si="218"/>
        <v>0</v>
      </c>
      <c r="Y128" s="258">
        <f t="shared" si="218"/>
        <v>0</v>
      </c>
      <c r="Z128" s="258">
        <f t="shared" si="218"/>
        <v>0</v>
      </c>
      <c r="AA128" s="258">
        <f t="shared" si="218"/>
        <v>0</v>
      </c>
      <c r="AB128" s="258">
        <f t="shared" si="218"/>
        <v>0</v>
      </c>
      <c r="AC128" s="258">
        <f t="shared" si="218"/>
        <v>0</v>
      </c>
      <c r="AD128" s="258">
        <f t="shared" si="218"/>
        <v>0</v>
      </c>
    </row>
    <row r="129" spans="1:30" ht="20.25" hidden="1" customHeight="1" x14ac:dyDescent="0.2">
      <c r="A129" s="260" t="s">
        <v>1296</v>
      </c>
      <c r="B129" s="253" t="s">
        <v>73</v>
      </c>
      <c r="C129" s="253" t="s">
        <v>204</v>
      </c>
      <c r="D129" s="253" t="s">
        <v>190</v>
      </c>
      <c r="E129" s="252" t="s">
        <v>756</v>
      </c>
      <c r="F129" s="253" t="s">
        <v>94</v>
      </c>
      <c r="G129" s="258"/>
      <c r="H129" s="258">
        <v>700</v>
      </c>
      <c r="I129" s="258">
        <v>0</v>
      </c>
      <c r="J129" s="258">
        <f t="shared" si="182"/>
        <v>700</v>
      </c>
      <c r="K129" s="258">
        <v>50</v>
      </c>
      <c r="L129" s="258">
        <v>500</v>
      </c>
      <c r="M129" s="258">
        <v>500</v>
      </c>
      <c r="N129" s="258">
        <v>0</v>
      </c>
      <c r="O129" s="258">
        <f>M129+N129</f>
        <v>500</v>
      </c>
      <c r="P129" s="258">
        <v>500</v>
      </c>
      <c r="Q129" s="258">
        <v>0</v>
      </c>
      <c r="R129" s="258">
        <f>P129+Q129</f>
        <v>500</v>
      </c>
      <c r="S129" s="258">
        <v>-500</v>
      </c>
      <c r="T129" s="258">
        <v>500</v>
      </c>
      <c r="U129" s="258">
        <v>-500</v>
      </c>
      <c r="V129" s="258">
        <f t="shared" ref="V129" si="219">T129+U129</f>
        <v>0</v>
      </c>
      <c r="W129" s="258">
        <v>0</v>
      </c>
      <c r="X129" s="258">
        <f t="shared" ref="X129" si="220">V129+W129</f>
        <v>0</v>
      </c>
      <c r="Y129" s="258">
        <v>0</v>
      </c>
      <c r="Z129" s="258">
        <f t="shared" ref="Z129" si="221">X129+Y129</f>
        <v>0</v>
      </c>
      <c r="AA129" s="258">
        <v>0</v>
      </c>
      <c r="AB129" s="258">
        <f t="shared" ref="AB129" si="222">Z129+AA129</f>
        <v>0</v>
      </c>
      <c r="AC129" s="258">
        <v>0</v>
      </c>
      <c r="AD129" s="258">
        <f t="shared" ref="AD129" si="223">AB129+AC129</f>
        <v>0</v>
      </c>
    </row>
    <row r="130" spans="1:30" ht="20.25" customHeight="1" x14ac:dyDescent="0.2">
      <c r="A130" s="462" t="s">
        <v>656</v>
      </c>
      <c r="B130" s="251" t="s">
        <v>73</v>
      </c>
      <c r="C130" s="251" t="s">
        <v>204</v>
      </c>
      <c r="D130" s="251" t="s">
        <v>192</v>
      </c>
      <c r="E130" s="254"/>
      <c r="F130" s="251"/>
      <c r="G130" s="276"/>
      <c r="H130" s="276">
        <f>H131</f>
        <v>80.099999999999994</v>
      </c>
      <c r="I130" s="276">
        <f>I131</f>
        <v>-80.099999999999994</v>
      </c>
      <c r="J130" s="276">
        <f>H130+I130</f>
        <v>0</v>
      </c>
      <c r="K130" s="276">
        <f>K131</f>
        <v>0</v>
      </c>
      <c r="L130" s="276">
        <f>I130+J130</f>
        <v>-80.099999999999994</v>
      </c>
      <c r="M130" s="276">
        <f>J130+K130</f>
        <v>0</v>
      </c>
      <c r="N130" s="276">
        <f>N131</f>
        <v>0</v>
      </c>
      <c r="O130" s="276">
        <f>O131</f>
        <v>0</v>
      </c>
      <c r="P130" s="276">
        <f t="shared" ref="P130:P131" si="224">M130+N130</f>
        <v>0</v>
      </c>
      <c r="Q130" s="276">
        <f t="shared" ref="Q130:Q131" si="225">N130+O130</f>
        <v>0</v>
      </c>
      <c r="R130" s="276">
        <f t="shared" ref="R130:R131" si="226">P130+Q130</f>
        <v>0</v>
      </c>
      <c r="S130" s="276">
        <f t="shared" ref="S130:X130" si="227">S131</f>
        <v>300</v>
      </c>
      <c r="T130" s="276">
        <f t="shared" si="227"/>
        <v>0</v>
      </c>
      <c r="U130" s="276">
        <f t="shared" si="227"/>
        <v>500</v>
      </c>
      <c r="V130" s="276">
        <f t="shared" si="227"/>
        <v>500</v>
      </c>
      <c r="W130" s="276">
        <f t="shared" si="227"/>
        <v>0</v>
      </c>
      <c r="X130" s="276">
        <f t="shared" si="227"/>
        <v>500</v>
      </c>
      <c r="Y130" s="276">
        <f>Y131+Y133</f>
        <v>0</v>
      </c>
      <c r="Z130" s="276">
        <f t="shared" ref="Z130:AA130" si="228">Z131+Z133</f>
        <v>500</v>
      </c>
      <c r="AA130" s="276">
        <f t="shared" si="228"/>
        <v>208.78200000000001</v>
      </c>
      <c r="AB130" s="276">
        <f>AB131+AB133+AB132</f>
        <v>708.78200000000004</v>
      </c>
      <c r="AC130" s="276">
        <f t="shared" ref="AC130:AD130" si="229">AC131+AC133+AC132</f>
        <v>55</v>
      </c>
      <c r="AD130" s="276">
        <f t="shared" si="229"/>
        <v>763.78200000000004</v>
      </c>
    </row>
    <row r="131" spans="1:30" ht="20.25" customHeight="1" x14ac:dyDescent="0.2">
      <c r="A131" s="260" t="s">
        <v>502</v>
      </c>
      <c r="B131" s="253" t="s">
        <v>73</v>
      </c>
      <c r="C131" s="253" t="s">
        <v>204</v>
      </c>
      <c r="D131" s="253" t="s">
        <v>192</v>
      </c>
      <c r="E131" s="252" t="s">
        <v>756</v>
      </c>
      <c r="F131" s="253" t="s">
        <v>94</v>
      </c>
      <c r="G131" s="258"/>
      <c r="H131" s="258">
        <v>80.099999999999994</v>
      </c>
      <c r="I131" s="258">
        <v>-80.099999999999994</v>
      </c>
      <c r="J131" s="258">
        <f>H131+I131</f>
        <v>0</v>
      </c>
      <c r="K131" s="258">
        <v>0</v>
      </c>
      <c r="L131" s="258">
        <f>I131+J131</f>
        <v>-80.099999999999994</v>
      </c>
      <c r="M131" s="258">
        <f>J131+K131</f>
        <v>0</v>
      </c>
      <c r="N131" s="258">
        <v>0</v>
      </c>
      <c r="O131" s="258">
        <f>M131+N131</f>
        <v>0</v>
      </c>
      <c r="P131" s="258">
        <f t="shared" si="224"/>
        <v>0</v>
      </c>
      <c r="Q131" s="258">
        <f t="shared" si="225"/>
        <v>0</v>
      </c>
      <c r="R131" s="258">
        <f t="shared" si="226"/>
        <v>0</v>
      </c>
      <c r="S131" s="258">
        <v>300</v>
      </c>
      <c r="T131" s="258">
        <v>0</v>
      </c>
      <c r="U131" s="258">
        <v>500</v>
      </c>
      <c r="V131" s="258">
        <v>500</v>
      </c>
      <c r="W131" s="258">
        <v>0</v>
      </c>
      <c r="X131" s="258">
        <f t="shared" ref="X131" si="230">V131+W131</f>
        <v>500</v>
      </c>
      <c r="Y131" s="258">
        <v>0</v>
      </c>
      <c r="Z131" s="258">
        <f t="shared" ref="Z131" si="231">X131+Y131</f>
        <v>500</v>
      </c>
      <c r="AA131" s="258">
        <v>128.78200000000001</v>
      </c>
      <c r="AB131" s="258">
        <f t="shared" ref="AB131" si="232">Z131+AA131</f>
        <v>628.78200000000004</v>
      </c>
      <c r="AC131" s="258">
        <v>15</v>
      </c>
      <c r="AD131" s="258">
        <f t="shared" ref="AD131" si="233">AB131+AC131</f>
        <v>643.78200000000004</v>
      </c>
    </row>
    <row r="132" spans="1:30" ht="20.25" customHeight="1" x14ac:dyDescent="0.2">
      <c r="A132" s="260" t="s">
        <v>352</v>
      </c>
      <c r="B132" s="253" t="s">
        <v>73</v>
      </c>
      <c r="C132" s="253" t="s">
        <v>204</v>
      </c>
      <c r="D132" s="253" t="s">
        <v>192</v>
      </c>
      <c r="E132" s="253" t="s">
        <v>875</v>
      </c>
      <c r="F132" s="253" t="s">
        <v>94</v>
      </c>
      <c r="G132" s="258"/>
      <c r="H132" s="258"/>
      <c r="I132" s="258"/>
      <c r="J132" s="276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>
        <v>0</v>
      </c>
      <c r="Z132" s="258">
        <f>X132+Y132</f>
        <v>0</v>
      </c>
      <c r="AA132" s="258">
        <v>80</v>
      </c>
      <c r="AB132" s="258">
        <v>0</v>
      </c>
      <c r="AC132" s="258">
        <v>40</v>
      </c>
      <c r="AD132" s="258">
        <f>AB132+AC132</f>
        <v>40</v>
      </c>
    </row>
    <row r="133" spans="1:30" ht="20.25" customHeight="1" x14ac:dyDescent="0.2">
      <c r="A133" s="260" t="s">
        <v>352</v>
      </c>
      <c r="B133" s="253" t="s">
        <v>73</v>
      </c>
      <c r="C133" s="253" t="s">
        <v>204</v>
      </c>
      <c r="D133" s="253" t="s">
        <v>192</v>
      </c>
      <c r="E133" s="253" t="s">
        <v>875</v>
      </c>
      <c r="F133" s="253" t="s">
        <v>1266</v>
      </c>
      <c r="G133" s="258"/>
      <c r="H133" s="258"/>
      <c r="I133" s="258"/>
      <c r="J133" s="276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>
        <v>0</v>
      </c>
      <c r="Z133" s="258">
        <f>X133+Y133</f>
        <v>0</v>
      </c>
      <c r="AA133" s="258">
        <v>80</v>
      </c>
      <c r="AB133" s="258">
        <f>Z133+AA133</f>
        <v>80</v>
      </c>
      <c r="AC133" s="258">
        <v>0</v>
      </c>
      <c r="AD133" s="258">
        <f>AB133+AC133</f>
        <v>80</v>
      </c>
    </row>
    <row r="134" spans="1:30" s="432" customFormat="1" ht="19.5" customHeight="1" x14ac:dyDescent="0.2">
      <c r="A134" s="554" t="s">
        <v>911</v>
      </c>
      <c r="B134" s="554"/>
      <c r="C134" s="554"/>
      <c r="D134" s="554"/>
      <c r="E134" s="554"/>
      <c r="F134" s="554"/>
      <c r="G134" s="455" t="e">
        <f>G151+G317+G321</f>
        <v>#REF!</v>
      </c>
      <c r="H134" s="455" t="e">
        <f t="shared" ref="H134:W134" si="234">H151+H317</f>
        <v>#REF!</v>
      </c>
      <c r="I134" s="455" t="e">
        <f t="shared" si="234"/>
        <v>#REF!</v>
      </c>
      <c r="J134" s="455" t="e">
        <f t="shared" si="234"/>
        <v>#REF!</v>
      </c>
      <c r="K134" s="455" t="e">
        <f t="shared" si="234"/>
        <v>#REF!</v>
      </c>
      <c r="L134" s="455" t="e">
        <f t="shared" si="234"/>
        <v>#REF!</v>
      </c>
      <c r="M134" s="455" t="e">
        <f t="shared" si="234"/>
        <v>#REF!</v>
      </c>
      <c r="N134" s="455" t="e">
        <f t="shared" si="234"/>
        <v>#REF!</v>
      </c>
      <c r="O134" s="455" t="e">
        <f t="shared" si="234"/>
        <v>#REF!</v>
      </c>
      <c r="P134" s="455" t="e">
        <f t="shared" si="234"/>
        <v>#REF!</v>
      </c>
      <c r="Q134" s="455" t="e">
        <f t="shared" si="234"/>
        <v>#REF!</v>
      </c>
      <c r="R134" s="455" t="e">
        <f t="shared" si="234"/>
        <v>#REF!</v>
      </c>
      <c r="S134" s="455" t="e">
        <f t="shared" si="234"/>
        <v>#REF!</v>
      </c>
      <c r="T134" s="455" t="e">
        <f t="shared" si="234"/>
        <v>#REF!</v>
      </c>
      <c r="U134" s="455" t="e">
        <f t="shared" si="234"/>
        <v>#REF!</v>
      </c>
      <c r="V134" s="455" t="e">
        <f t="shared" si="234"/>
        <v>#REF!</v>
      </c>
      <c r="W134" s="455" t="e">
        <f t="shared" si="234"/>
        <v>#REF!</v>
      </c>
      <c r="X134" s="455">
        <f t="shared" ref="X134:AD134" si="235">X151+X317+X321</f>
        <v>246958.94999999998</v>
      </c>
      <c r="Y134" s="455">
        <f t="shared" si="235"/>
        <v>354034.45</v>
      </c>
      <c r="Z134" s="455">
        <f t="shared" si="235"/>
        <v>602313.4</v>
      </c>
      <c r="AA134" s="455">
        <f t="shared" si="235"/>
        <v>97944.697999999975</v>
      </c>
      <c r="AB134" s="455">
        <f t="shared" si="235"/>
        <v>700258.098</v>
      </c>
      <c r="AC134" s="455">
        <f t="shared" si="235"/>
        <v>34921.005999999994</v>
      </c>
      <c r="AD134" s="455">
        <f t="shared" si="235"/>
        <v>735179.10399999993</v>
      </c>
    </row>
    <row r="135" spans="1:30" s="434" customFormat="1" ht="12.75" hidden="1" customHeight="1" x14ac:dyDescent="0.2">
      <c r="A135" s="462" t="s">
        <v>72</v>
      </c>
      <c r="B135" s="251" t="s">
        <v>130</v>
      </c>
      <c r="C135" s="251" t="s">
        <v>190</v>
      </c>
      <c r="D135" s="251"/>
      <c r="E135" s="251"/>
      <c r="F135" s="251"/>
      <c r="G135" s="276"/>
      <c r="H135" s="276"/>
      <c r="I135" s="276"/>
      <c r="J135" s="276" t="e">
        <f>J136+J143</f>
        <v>#REF!</v>
      </c>
      <c r="K135" s="276"/>
      <c r="L135" s="276" t="e">
        <f>L136+L143</f>
        <v>#REF!</v>
      </c>
      <c r="M135" s="276">
        <f>M136+M143</f>
        <v>0</v>
      </c>
      <c r="N135" s="276" t="e">
        <f t="shared" ref="N135:R135" si="236">N136+N143</f>
        <v>#REF!</v>
      </c>
      <c r="O135" s="276">
        <f t="shared" si="236"/>
        <v>0</v>
      </c>
      <c r="P135" s="276" t="e">
        <f t="shared" si="236"/>
        <v>#REF!</v>
      </c>
      <c r="Q135" s="276">
        <f t="shared" si="236"/>
        <v>0</v>
      </c>
      <c r="R135" s="276" t="e">
        <f t="shared" si="236"/>
        <v>#REF!</v>
      </c>
      <c r="S135" s="276">
        <f t="shared" ref="S135:T135" si="237">S136+S143</f>
        <v>0</v>
      </c>
      <c r="T135" s="276" t="e">
        <f t="shared" si="237"/>
        <v>#REF!</v>
      </c>
      <c r="U135" s="276">
        <f t="shared" ref="U135:V135" si="238">U136+U143</f>
        <v>0</v>
      </c>
      <c r="V135" s="276" t="e">
        <f t="shared" si="238"/>
        <v>#REF!</v>
      </c>
      <c r="W135" s="276">
        <f t="shared" ref="W135:X135" si="239">W136+W143</f>
        <v>0</v>
      </c>
      <c r="X135" s="276" t="e">
        <f t="shared" si="239"/>
        <v>#REF!</v>
      </c>
      <c r="Y135" s="276">
        <f t="shared" ref="Y135:Z135" si="240">Y136+Y143</f>
        <v>0</v>
      </c>
      <c r="Z135" s="276" t="e">
        <f t="shared" si="240"/>
        <v>#REF!</v>
      </c>
      <c r="AA135" s="276">
        <f t="shared" ref="AA135:AB135" si="241">AA136+AA143</f>
        <v>0</v>
      </c>
      <c r="AB135" s="276" t="e">
        <f t="shared" si="241"/>
        <v>#REF!</v>
      </c>
      <c r="AC135" s="276">
        <f t="shared" ref="AC135:AD135" si="242">AC136+AC143</f>
        <v>0</v>
      </c>
      <c r="AD135" s="276" t="e">
        <f t="shared" si="242"/>
        <v>#REF!</v>
      </c>
    </row>
    <row r="136" spans="1:30" ht="25.5" hidden="1" customHeight="1" x14ac:dyDescent="0.2">
      <c r="A136" s="462" t="s">
        <v>368</v>
      </c>
      <c r="B136" s="251" t="s">
        <v>130</v>
      </c>
      <c r="C136" s="251" t="s">
        <v>190</v>
      </c>
      <c r="D136" s="251" t="s">
        <v>205</v>
      </c>
      <c r="E136" s="251"/>
      <c r="F136" s="251"/>
      <c r="G136" s="258"/>
      <c r="H136" s="258"/>
      <c r="I136" s="258"/>
      <c r="J136" s="258" t="e">
        <f>J137</f>
        <v>#REF!</v>
      </c>
      <c r="K136" s="258"/>
      <c r="L136" s="258" t="e">
        <f>L137</f>
        <v>#REF!</v>
      </c>
      <c r="M136" s="258">
        <f>M137</f>
        <v>0</v>
      </c>
      <c r="N136" s="258" t="e">
        <f t="shared" ref="N136:AC137" si="243">N137</f>
        <v>#REF!</v>
      </c>
      <c r="O136" s="258">
        <f t="shared" si="243"/>
        <v>0</v>
      </c>
      <c r="P136" s="258" t="e">
        <f t="shared" si="243"/>
        <v>#REF!</v>
      </c>
      <c r="Q136" s="258">
        <f t="shared" si="243"/>
        <v>0</v>
      </c>
      <c r="R136" s="258" t="e">
        <f t="shared" si="243"/>
        <v>#REF!</v>
      </c>
      <c r="S136" s="258">
        <f t="shared" si="243"/>
        <v>0</v>
      </c>
      <c r="T136" s="258" t="e">
        <f t="shared" si="243"/>
        <v>#REF!</v>
      </c>
      <c r="U136" s="258">
        <f t="shared" si="243"/>
        <v>0</v>
      </c>
      <c r="V136" s="258" t="e">
        <f t="shared" si="243"/>
        <v>#REF!</v>
      </c>
      <c r="W136" s="258">
        <f t="shared" si="243"/>
        <v>0</v>
      </c>
      <c r="X136" s="258" t="e">
        <f t="shared" si="243"/>
        <v>#REF!</v>
      </c>
      <c r="Y136" s="258">
        <f t="shared" si="243"/>
        <v>0</v>
      </c>
      <c r="Z136" s="258" t="e">
        <f t="shared" si="243"/>
        <v>#REF!</v>
      </c>
      <c r="AA136" s="258">
        <f t="shared" si="243"/>
        <v>0</v>
      </c>
      <c r="AB136" s="258" t="e">
        <f t="shared" si="243"/>
        <v>#REF!</v>
      </c>
      <c r="AC136" s="258">
        <f t="shared" si="243"/>
        <v>0</v>
      </c>
      <c r="AD136" s="258" t="e">
        <f t="shared" ref="AC136:AD137" si="244">AD137</f>
        <v>#REF!</v>
      </c>
    </row>
    <row r="137" spans="1:30" ht="12.75" hidden="1" customHeight="1" x14ac:dyDescent="0.2">
      <c r="A137" s="260" t="s">
        <v>324</v>
      </c>
      <c r="B137" s="253" t="s">
        <v>130</v>
      </c>
      <c r="C137" s="253" t="s">
        <v>190</v>
      </c>
      <c r="D137" s="253" t="s">
        <v>205</v>
      </c>
      <c r="E137" s="253" t="s">
        <v>325</v>
      </c>
      <c r="F137" s="253"/>
      <c r="G137" s="258"/>
      <c r="H137" s="258"/>
      <c r="I137" s="258"/>
      <c r="J137" s="258" t="e">
        <f>J138</f>
        <v>#REF!</v>
      </c>
      <c r="K137" s="258"/>
      <c r="L137" s="258" t="e">
        <f>L138</f>
        <v>#REF!</v>
      </c>
      <c r="M137" s="258">
        <f>M138</f>
        <v>0</v>
      </c>
      <c r="N137" s="258" t="e">
        <f t="shared" si="243"/>
        <v>#REF!</v>
      </c>
      <c r="O137" s="258">
        <f t="shared" si="243"/>
        <v>0</v>
      </c>
      <c r="P137" s="258" t="e">
        <f t="shared" si="243"/>
        <v>#REF!</v>
      </c>
      <c r="Q137" s="258">
        <f t="shared" si="243"/>
        <v>0</v>
      </c>
      <c r="R137" s="258" t="e">
        <f t="shared" si="243"/>
        <v>#REF!</v>
      </c>
      <c r="S137" s="258">
        <f t="shared" si="243"/>
        <v>0</v>
      </c>
      <c r="T137" s="258" t="e">
        <f t="shared" si="243"/>
        <v>#REF!</v>
      </c>
      <c r="U137" s="258">
        <f t="shared" si="243"/>
        <v>0</v>
      </c>
      <c r="V137" s="258" t="e">
        <f t="shared" si="243"/>
        <v>#REF!</v>
      </c>
      <c r="W137" s="258">
        <f t="shared" si="243"/>
        <v>0</v>
      </c>
      <c r="X137" s="258" t="e">
        <f t="shared" si="243"/>
        <v>#REF!</v>
      </c>
      <c r="Y137" s="258">
        <f t="shared" si="243"/>
        <v>0</v>
      </c>
      <c r="Z137" s="258" t="e">
        <f t="shared" si="243"/>
        <v>#REF!</v>
      </c>
      <c r="AA137" s="258">
        <f t="shared" si="243"/>
        <v>0</v>
      </c>
      <c r="AB137" s="258" t="e">
        <f t="shared" si="243"/>
        <v>#REF!</v>
      </c>
      <c r="AC137" s="258">
        <f t="shared" si="244"/>
        <v>0</v>
      </c>
      <c r="AD137" s="258" t="e">
        <f t="shared" si="244"/>
        <v>#REF!</v>
      </c>
    </row>
    <row r="138" spans="1:30" ht="51" hidden="1" customHeight="1" x14ac:dyDescent="0.2">
      <c r="A138" s="260" t="s">
        <v>999</v>
      </c>
      <c r="B138" s="253" t="s">
        <v>130</v>
      </c>
      <c r="C138" s="253" t="s">
        <v>190</v>
      </c>
      <c r="D138" s="253" t="s">
        <v>205</v>
      </c>
      <c r="E138" s="253" t="s">
        <v>369</v>
      </c>
      <c r="F138" s="253"/>
      <c r="G138" s="258"/>
      <c r="H138" s="258"/>
      <c r="I138" s="258"/>
      <c r="J138" s="258" t="e">
        <f>J139+J141+J140</f>
        <v>#REF!</v>
      </c>
      <c r="K138" s="258"/>
      <c r="L138" s="258" t="e">
        <f>L139+L141+L140</f>
        <v>#REF!</v>
      </c>
      <c r="M138" s="258">
        <f>M139+M141+M140</f>
        <v>0</v>
      </c>
      <c r="N138" s="258" t="e">
        <f t="shared" ref="N138:R138" si="245">N139+N141+N140</f>
        <v>#REF!</v>
      </c>
      <c r="O138" s="258">
        <f t="shared" si="245"/>
        <v>0</v>
      </c>
      <c r="P138" s="258" t="e">
        <f t="shared" si="245"/>
        <v>#REF!</v>
      </c>
      <c r="Q138" s="258">
        <f t="shared" si="245"/>
        <v>0</v>
      </c>
      <c r="R138" s="258" t="e">
        <f t="shared" si="245"/>
        <v>#REF!</v>
      </c>
      <c r="S138" s="258">
        <f t="shared" ref="S138:T138" si="246">S139+S141+S140</f>
        <v>0</v>
      </c>
      <c r="T138" s="258" t="e">
        <f t="shared" si="246"/>
        <v>#REF!</v>
      </c>
      <c r="U138" s="258">
        <f t="shared" ref="U138:V138" si="247">U139+U141+U140</f>
        <v>0</v>
      </c>
      <c r="V138" s="258" t="e">
        <f t="shared" si="247"/>
        <v>#REF!</v>
      </c>
      <c r="W138" s="258">
        <f t="shared" ref="W138:X138" si="248">W139+W141+W140</f>
        <v>0</v>
      </c>
      <c r="X138" s="258" t="e">
        <f t="shared" si="248"/>
        <v>#REF!</v>
      </c>
      <c r="Y138" s="258">
        <f t="shared" ref="Y138:Z138" si="249">Y139+Y141+Y140</f>
        <v>0</v>
      </c>
      <c r="Z138" s="258" t="e">
        <f t="shared" si="249"/>
        <v>#REF!</v>
      </c>
      <c r="AA138" s="258">
        <f t="shared" ref="AA138:AB138" si="250">AA139+AA141+AA140</f>
        <v>0</v>
      </c>
      <c r="AB138" s="258" t="e">
        <f t="shared" si="250"/>
        <v>#REF!</v>
      </c>
      <c r="AC138" s="258">
        <f t="shared" ref="AC138:AD138" si="251">AC139+AC141+AC140</f>
        <v>0</v>
      </c>
      <c r="AD138" s="258" t="e">
        <f t="shared" si="251"/>
        <v>#REF!</v>
      </c>
    </row>
    <row r="139" spans="1:30" ht="12.75" hidden="1" customHeight="1" x14ac:dyDescent="0.2">
      <c r="A139" s="260" t="s">
        <v>300</v>
      </c>
      <c r="B139" s="253" t="s">
        <v>130</v>
      </c>
      <c r="C139" s="253" t="s">
        <v>190</v>
      </c>
      <c r="D139" s="253" t="s">
        <v>205</v>
      </c>
      <c r="E139" s="253" t="s">
        <v>369</v>
      </c>
      <c r="F139" s="253" t="s">
        <v>301</v>
      </c>
      <c r="G139" s="258"/>
      <c r="H139" s="258"/>
      <c r="I139" s="258"/>
      <c r="J139" s="258" t="e">
        <f>#REF!+I139</f>
        <v>#REF!</v>
      </c>
      <c r="K139" s="258"/>
      <c r="L139" s="258" t="e">
        <f>F139+J139</f>
        <v>#REF!</v>
      </c>
      <c r="M139" s="258">
        <f>G139+K139</f>
        <v>0</v>
      </c>
      <c r="N139" s="258" t="e">
        <f t="shared" ref="N139:O140" si="252">H139+L139</f>
        <v>#REF!</v>
      </c>
      <c r="O139" s="258">
        <f t="shared" si="252"/>
        <v>0</v>
      </c>
      <c r="P139" s="258" t="e">
        <f>J139+N139</f>
        <v>#REF!</v>
      </c>
      <c r="Q139" s="258">
        <f t="shared" ref="Q139:R140" si="253">K139+O139</f>
        <v>0</v>
      </c>
      <c r="R139" s="258" t="e">
        <f t="shared" si="253"/>
        <v>#REF!</v>
      </c>
      <c r="S139" s="258">
        <f t="shared" ref="S139:S140" si="254">M139+Q139</f>
        <v>0</v>
      </c>
      <c r="T139" s="258" t="e">
        <f t="shared" ref="T139:T140" si="255">N139+R139</f>
        <v>#REF!</v>
      </c>
      <c r="U139" s="258">
        <f t="shared" ref="U139:U140" si="256">O139+S139</f>
        <v>0</v>
      </c>
      <c r="V139" s="258" t="e">
        <f t="shared" ref="V139:V140" si="257">P139+T139</f>
        <v>#REF!</v>
      </c>
      <c r="W139" s="258">
        <f t="shared" ref="W139:W140" si="258">Q139+U139</f>
        <v>0</v>
      </c>
      <c r="X139" s="258" t="e">
        <f t="shared" ref="X139:X140" si="259">R139+V139</f>
        <v>#REF!</v>
      </c>
      <c r="Y139" s="258">
        <f t="shared" ref="Y139:Y140" si="260">S139+W139</f>
        <v>0</v>
      </c>
      <c r="Z139" s="258" t="e">
        <f t="shared" ref="Z139:Z140" si="261">T139+X139</f>
        <v>#REF!</v>
      </c>
      <c r="AA139" s="258">
        <f t="shared" ref="AA139:AA140" si="262">U139+Y139</f>
        <v>0</v>
      </c>
      <c r="AB139" s="258" t="e">
        <f t="shared" ref="AB139:AB140" si="263">V139+Z139</f>
        <v>#REF!</v>
      </c>
      <c r="AC139" s="258">
        <f t="shared" ref="AC139:AC140" si="264">W139+AA139</f>
        <v>0</v>
      </c>
      <c r="AD139" s="258" t="e">
        <f t="shared" ref="AD139:AD140" si="265">X139+AB139</f>
        <v>#REF!</v>
      </c>
    </row>
    <row r="140" spans="1:30" ht="12.75" hidden="1" customHeight="1" x14ac:dyDescent="0.2">
      <c r="A140" s="260" t="s">
        <v>302</v>
      </c>
      <c r="B140" s="253" t="s">
        <v>130</v>
      </c>
      <c r="C140" s="253" t="s">
        <v>190</v>
      </c>
      <c r="D140" s="253" t="s">
        <v>205</v>
      </c>
      <c r="E140" s="253" t="s">
        <v>369</v>
      </c>
      <c r="F140" s="253" t="s">
        <v>303</v>
      </c>
      <c r="G140" s="258"/>
      <c r="H140" s="258"/>
      <c r="I140" s="258"/>
      <c r="J140" s="258" t="e">
        <f>#REF!+I140</f>
        <v>#REF!</v>
      </c>
      <c r="K140" s="258"/>
      <c r="L140" s="258" t="e">
        <f>F140+J140</f>
        <v>#REF!</v>
      </c>
      <c r="M140" s="258">
        <f>G140+K140</f>
        <v>0</v>
      </c>
      <c r="N140" s="258" t="e">
        <f t="shared" si="252"/>
        <v>#REF!</v>
      </c>
      <c r="O140" s="258">
        <f t="shared" si="252"/>
        <v>0</v>
      </c>
      <c r="P140" s="258" t="e">
        <f>J140+N140</f>
        <v>#REF!</v>
      </c>
      <c r="Q140" s="258">
        <f t="shared" si="253"/>
        <v>0</v>
      </c>
      <c r="R140" s="258" t="e">
        <f t="shared" si="253"/>
        <v>#REF!</v>
      </c>
      <c r="S140" s="258">
        <f t="shared" si="254"/>
        <v>0</v>
      </c>
      <c r="T140" s="258" t="e">
        <f t="shared" si="255"/>
        <v>#REF!</v>
      </c>
      <c r="U140" s="258">
        <f t="shared" si="256"/>
        <v>0</v>
      </c>
      <c r="V140" s="258" t="e">
        <f t="shared" si="257"/>
        <v>#REF!</v>
      </c>
      <c r="W140" s="258">
        <f t="shared" si="258"/>
        <v>0</v>
      </c>
      <c r="X140" s="258" t="e">
        <f t="shared" si="259"/>
        <v>#REF!</v>
      </c>
      <c r="Y140" s="258">
        <f t="shared" si="260"/>
        <v>0</v>
      </c>
      <c r="Z140" s="258" t="e">
        <f t="shared" si="261"/>
        <v>#REF!</v>
      </c>
      <c r="AA140" s="258">
        <f t="shared" si="262"/>
        <v>0</v>
      </c>
      <c r="AB140" s="258" t="e">
        <f t="shared" si="263"/>
        <v>#REF!</v>
      </c>
      <c r="AC140" s="258">
        <f t="shared" si="264"/>
        <v>0</v>
      </c>
      <c r="AD140" s="258" t="e">
        <f t="shared" si="265"/>
        <v>#REF!</v>
      </c>
    </row>
    <row r="141" spans="1:30" ht="25.5" hidden="1" customHeight="1" x14ac:dyDescent="0.2">
      <c r="A141" s="260" t="s">
        <v>147</v>
      </c>
      <c r="B141" s="253" t="s">
        <v>130</v>
      </c>
      <c r="C141" s="253" t="s">
        <v>190</v>
      </c>
      <c r="D141" s="253" t="s">
        <v>205</v>
      </c>
      <c r="E141" s="253" t="s">
        <v>370</v>
      </c>
      <c r="F141" s="253"/>
      <c r="G141" s="258"/>
      <c r="H141" s="258"/>
      <c r="I141" s="258"/>
      <c r="J141" s="258" t="e">
        <f>J142</f>
        <v>#REF!</v>
      </c>
      <c r="K141" s="258"/>
      <c r="L141" s="258" t="e">
        <f>L142</f>
        <v>#REF!</v>
      </c>
      <c r="M141" s="258">
        <f>M142</f>
        <v>0</v>
      </c>
      <c r="N141" s="258" t="e">
        <f t="shared" ref="N141:AD141" si="266">N142</f>
        <v>#REF!</v>
      </c>
      <c r="O141" s="258">
        <f t="shared" si="266"/>
        <v>0</v>
      </c>
      <c r="P141" s="258" t="e">
        <f t="shared" si="266"/>
        <v>#REF!</v>
      </c>
      <c r="Q141" s="258">
        <f t="shared" si="266"/>
        <v>0</v>
      </c>
      <c r="R141" s="258" t="e">
        <f t="shared" si="266"/>
        <v>#REF!</v>
      </c>
      <c r="S141" s="258">
        <f t="shared" si="266"/>
        <v>0</v>
      </c>
      <c r="T141" s="258" t="e">
        <f t="shared" si="266"/>
        <v>#REF!</v>
      </c>
      <c r="U141" s="258">
        <f t="shared" si="266"/>
        <v>0</v>
      </c>
      <c r="V141" s="258" t="e">
        <f t="shared" si="266"/>
        <v>#REF!</v>
      </c>
      <c r="W141" s="258">
        <f t="shared" si="266"/>
        <v>0</v>
      </c>
      <c r="X141" s="258" t="e">
        <f t="shared" si="266"/>
        <v>#REF!</v>
      </c>
      <c r="Y141" s="258">
        <f t="shared" si="266"/>
        <v>0</v>
      </c>
      <c r="Z141" s="258" t="e">
        <f t="shared" si="266"/>
        <v>#REF!</v>
      </c>
      <c r="AA141" s="258">
        <f t="shared" si="266"/>
        <v>0</v>
      </c>
      <c r="AB141" s="258" t="e">
        <f t="shared" si="266"/>
        <v>#REF!</v>
      </c>
      <c r="AC141" s="258">
        <f t="shared" si="266"/>
        <v>0</v>
      </c>
      <c r="AD141" s="258" t="e">
        <f t="shared" si="266"/>
        <v>#REF!</v>
      </c>
    </row>
    <row r="142" spans="1:30" ht="12.75" hidden="1" customHeight="1" x14ac:dyDescent="0.2">
      <c r="A142" s="260" t="s">
        <v>300</v>
      </c>
      <c r="B142" s="253" t="s">
        <v>130</v>
      </c>
      <c r="C142" s="253" t="s">
        <v>190</v>
      </c>
      <c r="D142" s="253" t="s">
        <v>205</v>
      </c>
      <c r="E142" s="253" t="s">
        <v>370</v>
      </c>
      <c r="F142" s="253" t="s">
        <v>301</v>
      </c>
      <c r="G142" s="258"/>
      <c r="H142" s="258"/>
      <c r="I142" s="258"/>
      <c r="J142" s="258" t="e">
        <f>#REF!+I142</f>
        <v>#REF!</v>
      </c>
      <c r="K142" s="258"/>
      <c r="L142" s="258" t="e">
        <f>F142+J142</f>
        <v>#REF!</v>
      </c>
      <c r="M142" s="258">
        <f>G142+K142</f>
        <v>0</v>
      </c>
      <c r="N142" s="258" t="e">
        <f t="shared" ref="N142:O142" si="267">H142+L142</f>
        <v>#REF!</v>
      </c>
      <c r="O142" s="258">
        <f t="shared" si="267"/>
        <v>0</v>
      </c>
      <c r="P142" s="258" t="e">
        <f>J142+N142</f>
        <v>#REF!</v>
      </c>
      <c r="Q142" s="258">
        <f t="shared" ref="Q142:R142" si="268">K142+O142</f>
        <v>0</v>
      </c>
      <c r="R142" s="258" t="e">
        <f t="shared" si="268"/>
        <v>#REF!</v>
      </c>
      <c r="S142" s="258">
        <f t="shared" ref="S142" si="269">M142+Q142</f>
        <v>0</v>
      </c>
      <c r="T142" s="258" t="e">
        <f t="shared" ref="T142" si="270">N142+R142</f>
        <v>#REF!</v>
      </c>
      <c r="U142" s="258">
        <f t="shared" ref="U142" si="271">O142+S142</f>
        <v>0</v>
      </c>
      <c r="V142" s="258" t="e">
        <f t="shared" ref="V142" si="272">P142+T142</f>
        <v>#REF!</v>
      </c>
      <c r="W142" s="258">
        <f t="shared" ref="W142" si="273">Q142+U142</f>
        <v>0</v>
      </c>
      <c r="X142" s="258" t="e">
        <f t="shared" ref="X142" si="274">R142+V142</f>
        <v>#REF!</v>
      </c>
      <c r="Y142" s="258">
        <f t="shared" ref="Y142" si="275">S142+W142</f>
        <v>0</v>
      </c>
      <c r="Z142" s="258" t="e">
        <f t="shared" ref="Z142" si="276">T142+X142</f>
        <v>#REF!</v>
      </c>
      <c r="AA142" s="258">
        <f t="shared" ref="AA142" si="277">U142+Y142</f>
        <v>0</v>
      </c>
      <c r="AB142" s="258" t="e">
        <f t="shared" ref="AB142" si="278">V142+Z142</f>
        <v>#REF!</v>
      </c>
      <c r="AC142" s="258">
        <f t="shared" ref="AC142" si="279">W142+AA142</f>
        <v>0</v>
      </c>
      <c r="AD142" s="258" t="e">
        <f t="shared" ref="AD142" si="280">X142+AB142</f>
        <v>#REF!</v>
      </c>
    </row>
    <row r="143" spans="1:30" ht="12.75" hidden="1" customHeight="1" x14ac:dyDescent="0.2">
      <c r="A143" s="462" t="s">
        <v>206</v>
      </c>
      <c r="B143" s="251" t="s">
        <v>130</v>
      </c>
      <c r="C143" s="251" t="s">
        <v>190</v>
      </c>
      <c r="D143" s="251" t="s">
        <v>207</v>
      </c>
      <c r="E143" s="253"/>
      <c r="F143" s="253"/>
      <c r="G143" s="258"/>
      <c r="H143" s="258"/>
      <c r="I143" s="258"/>
      <c r="J143" s="258" t="e">
        <f>J144</f>
        <v>#REF!</v>
      </c>
      <c r="K143" s="258"/>
      <c r="L143" s="258" t="e">
        <f>L144</f>
        <v>#REF!</v>
      </c>
      <c r="M143" s="258">
        <f>M144</f>
        <v>0</v>
      </c>
      <c r="N143" s="258" t="e">
        <f t="shared" ref="N143:AC144" si="281">N144</f>
        <v>#REF!</v>
      </c>
      <c r="O143" s="258">
        <f t="shared" si="281"/>
        <v>0</v>
      </c>
      <c r="P143" s="258" t="e">
        <f t="shared" si="281"/>
        <v>#REF!</v>
      </c>
      <c r="Q143" s="258">
        <f t="shared" si="281"/>
        <v>0</v>
      </c>
      <c r="R143" s="258" t="e">
        <f t="shared" si="281"/>
        <v>#REF!</v>
      </c>
      <c r="S143" s="258">
        <f t="shared" si="281"/>
        <v>0</v>
      </c>
      <c r="T143" s="258" t="e">
        <f t="shared" si="281"/>
        <v>#REF!</v>
      </c>
      <c r="U143" s="258">
        <f t="shared" si="281"/>
        <v>0</v>
      </c>
      <c r="V143" s="258" t="e">
        <f t="shared" si="281"/>
        <v>#REF!</v>
      </c>
      <c r="W143" s="258">
        <f t="shared" si="281"/>
        <v>0</v>
      </c>
      <c r="X143" s="258" t="e">
        <f t="shared" si="281"/>
        <v>#REF!</v>
      </c>
      <c r="Y143" s="258">
        <f t="shared" si="281"/>
        <v>0</v>
      </c>
      <c r="Z143" s="258" t="e">
        <f t="shared" si="281"/>
        <v>#REF!</v>
      </c>
      <c r="AA143" s="258">
        <f t="shared" si="281"/>
        <v>0</v>
      </c>
      <c r="AB143" s="258" t="e">
        <f t="shared" si="281"/>
        <v>#REF!</v>
      </c>
      <c r="AC143" s="258">
        <f t="shared" si="281"/>
        <v>0</v>
      </c>
      <c r="AD143" s="258" t="e">
        <f t="shared" ref="AC143:AD144" si="282">AD144</f>
        <v>#REF!</v>
      </c>
    </row>
    <row r="144" spans="1:30" ht="25.5" hidden="1" customHeight="1" x14ac:dyDescent="0.2">
      <c r="A144" s="267" t="s">
        <v>371</v>
      </c>
      <c r="B144" s="253" t="s">
        <v>130</v>
      </c>
      <c r="C144" s="253" t="s">
        <v>190</v>
      </c>
      <c r="D144" s="253" t="s">
        <v>207</v>
      </c>
      <c r="E144" s="253" t="s">
        <v>372</v>
      </c>
      <c r="F144" s="253"/>
      <c r="G144" s="258"/>
      <c r="H144" s="258"/>
      <c r="I144" s="258"/>
      <c r="J144" s="258" t="e">
        <f>J145</f>
        <v>#REF!</v>
      </c>
      <c r="K144" s="258"/>
      <c r="L144" s="258" t="e">
        <f>L145</f>
        <v>#REF!</v>
      </c>
      <c r="M144" s="258">
        <f>M145</f>
        <v>0</v>
      </c>
      <c r="N144" s="258" t="e">
        <f t="shared" si="281"/>
        <v>#REF!</v>
      </c>
      <c r="O144" s="258">
        <f t="shared" si="281"/>
        <v>0</v>
      </c>
      <c r="P144" s="258" t="e">
        <f t="shared" si="281"/>
        <v>#REF!</v>
      </c>
      <c r="Q144" s="258">
        <f t="shared" si="281"/>
        <v>0</v>
      </c>
      <c r="R144" s="258" t="e">
        <f t="shared" si="281"/>
        <v>#REF!</v>
      </c>
      <c r="S144" s="258">
        <f t="shared" si="281"/>
        <v>0</v>
      </c>
      <c r="T144" s="258" t="e">
        <f t="shared" si="281"/>
        <v>#REF!</v>
      </c>
      <c r="U144" s="258">
        <f t="shared" si="281"/>
        <v>0</v>
      </c>
      <c r="V144" s="258" t="e">
        <f t="shared" si="281"/>
        <v>#REF!</v>
      </c>
      <c r="W144" s="258">
        <f t="shared" si="281"/>
        <v>0</v>
      </c>
      <c r="X144" s="258" t="e">
        <f t="shared" si="281"/>
        <v>#REF!</v>
      </c>
      <c r="Y144" s="258">
        <f t="shared" si="281"/>
        <v>0</v>
      </c>
      <c r="Z144" s="258" t="e">
        <f t="shared" si="281"/>
        <v>#REF!</v>
      </c>
      <c r="AA144" s="258">
        <f t="shared" si="281"/>
        <v>0</v>
      </c>
      <c r="AB144" s="258" t="e">
        <f t="shared" si="281"/>
        <v>#REF!</v>
      </c>
      <c r="AC144" s="258">
        <f t="shared" si="282"/>
        <v>0</v>
      </c>
      <c r="AD144" s="258" t="e">
        <f t="shared" si="282"/>
        <v>#REF!</v>
      </c>
    </row>
    <row r="145" spans="1:30" ht="12.75" hidden="1" customHeight="1" x14ac:dyDescent="0.2">
      <c r="A145" s="260" t="s">
        <v>320</v>
      </c>
      <c r="B145" s="253" t="s">
        <v>130</v>
      </c>
      <c r="C145" s="253" t="s">
        <v>190</v>
      </c>
      <c r="D145" s="253" t="s">
        <v>207</v>
      </c>
      <c r="E145" s="253" t="s">
        <v>372</v>
      </c>
      <c r="F145" s="253" t="s">
        <v>321</v>
      </c>
      <c r="G145" s="258"/>
      <c r="H145" s="258"/>
      <c r="I145" s="258"/>
      <c r="J145" s="258" t="e">
        <f>#REF!+I145</f>
        <v>#REF!</v>
      </c>
      <c r="K145" s="258"/>
      <c r="L145" s="258" t="e">
        <f>F145+J145</f>
        <v>#REF!</v>
      </c>
      <c r="M145" s="258">
        <f>G145+K145</f>
        <v>0</v>
      </c>
      <c r="N145" s="258" t="e">
        <f t="shared" ref="N145:O145" si="283">H145+L145</f>
        <v>#REF!</v>
      </c>
      <c r="O145" s="258">
        <f t="shared" si="283"/>
        <v>0</v>
      </c>
      <c r="P145" s="258" t="e">
        <f>J145+N145</f>
        <v>#REF!</v>
      </c>
      <c r="Q145" s="258">
        <f t="shared" ref="Q145:R145" si="284">K145+O145</f>
        <v>0</v>
      </c>
      <c r="R145" s="258" t="e">
        <f t="shared" si="284"/>
        <v>#REF!</v>
      </c>
      <c r="S145" s="258">
        <f t="shared" ref="S145" si="285">M145+Q145</f>
        <v>0</v>
      </c>
      <c r="T145" s="258" t="e">
        <f t="shared" ref="T145" si="286">N145+R145</f>
        <v>#REF!</v>
      </c>
      <c r="U145" s="258">
        <f t="shared" ref="U145" si="287">O145+S145</f>
        <v>0</v>
      </c>
      <c r="V145" s="258" t="e">
        <f t="shared" ref="V145" si="288">P145+T145</f>
        <v>#REF!</v>
      </c>
      <c r="W145" s="258">
        <f t="shared" ref="W145" si="289">Q145+U145</f>
        <v>0</v>
      </c>
      <c r="X145" s="258" t="e">
        <f t="shared" ref="X145" si="290">R145+V145</f>
        <v>#REF!</v>
      </c>
      <c r="Y145" s="258">
        <f t="shared" ref="Y145" si="291">S145+W145</f>
        <v>0</v>
      </c>
      <c r="Z145" s="258" t="e">
        <f t="shared" ref="Z145" si="292">T145+X145</f>
        <v>#REF!</v>
      </c>
      <c r="AA145" s="258">
        <f t="shared" ref="AA145" si="293">U145+Y145</f>
        <v>0</v>
      </c>
      <c r="AB145" s="258" t="e">
        <f t="shared" ref="AB145" si="294">V145+Z145</f>
        <v>#REF!</v>
      </c>
      <c r="AC145" s="258">
        <f t="shared" ref="AC145" si="295">W145+AA145</f>
        <v>0</v>
      </c>
      <c r="AD145" s="258" t="e">
        <f t="shared" ref="AD145" si="296">X145+AB145</f>
        <v>#REF!</v>
      </c>
    </row>
    <row r="146" spans="1:30" s="434" customFormat="1" ht="12.75" hidden="1" customHeight="1" x14ac:dyDescent="0.2">
      <c r="A146" s="462" t="s">
        <v>72</v>
      </c>
      <c r="B146" s="251" t="s">
        <v>130</v>
      </c>
      <c r="C146" s="251" t="s">
        <v>190</v>
      </c>
      <c r="D146" s="251"/>
      <c r="E146" s="250"/>
      <c r="F146" s="250"/>
      <c r="G146" s="276"/>
      <c r="H146" s="276"/>
      <c r="I146" s="276"/>
      <c r="J146" s="276" t="e">
        <f>J147</f>
        <v>#REF!</v>
      </c>
      <c r="K146" s="276"/>
      <c r="L146" s="276" t="e">
        <f t="shared" ref="L146:AC149" si="297">L147</f>
        <v>#REF!</v>
      </c>
      <c r="M146" s="276">
        <f t="shared" si="297"/>
        <v>0</v>
      </c>
      <c r="N146" s="276" t="e">
        <f t="shared" si="297"/>
        <v>#REF!</v>
      </c>
      <c r="O146" s="276">
        <f t="shared" si="297"/>
        <v>0</v>
      </c>
      <c r="P146" s="276" t="e">
        <f t="shared" si="297"/>
        <v>#REF!</v>
      </c>
      <c r="Q146" s="276">
        <f t="shared" si="297"/>
        <v>0</v>
      </c>
      <c r="R146" s="276" t="e">
        <f t="shared" si="297"/>
        <v>#REF!</v>
      </c>
      <c r="S146" s="276">
        <f t="shared" si="297"/>
        <v>0</v>
      </c>
      <c r="T146" s="276" t="e">
        <f t="shared" si="297"/>
        <v>#REF!</v>
      </c>
      <c r="U146" s="276">
        <f t="shared" si="297"/>
        <v>0</v>
      </c>
      <c r="V146" s="276" t="e">
        <f t="shared" si="297"/>
        <v>#REF!</v>
      </c>
      <c r="W146" s="276">
        <f t="shared" si="297"/>
        <v>0</v>
      </c>
      <c r="X146" s="276" t="e">
        <f t="shared" si="297"/>
        <v>#REF!</v>
      </c>
      <c r="Y146" s="276">
        <f t="shared" si="297"/>
        <v>0</v>
      </c>
      <c r="Z146" s="276" t="e">
        <f t="shared" si="297"/>
        <v>#REF!</v>
      </c>
      <c r="AA146" s="276">
        <f t="shared" si="297"/>
        <v>0</v>
      </c>
      <c r="AB146" s="276" t="e">
        <f t="shared" ref="AA146:AD149" si="298">AB147</f>
        <v>#REF!</v>
      </c>
      <c r="AC146" s="276">
        <f t="shared" si="297"/>
        <v>0</v>
      </c>
      <c r="AD146" s="276" t="e">
        <f t="shared" si="298"/>
        <v>#REF!</v>
      </c>
    </row>
    <row r="147" spans="1:30" ht="12.75" hidden="1" customHeight="1" x14ac:dyDescent="0.2">
      <c r="A147" s="462" t="s">
        <v>206</v>
      </c>
      <c r="B147" s="251" t="s">
        <v>130</v>
      </c>
      <c r="C147" s="251" t="s">
        <v>190</v>
      </c>
      <c r="D147" s="251" t="s">
        <v>207</v>
      </c>
      <c r="E147" s="250"/>
      <c r="F147" s="250"/>
      <c r="G147" s="258"/>
      <c r="H147" s="258"/>
      <c r="I147" s="258"/>
      <c r="J147" s="258" t="e">
        <f>J148</f>
        <v>#REF!</v>
      </c>
      <c r="K147" s="258"/>
      <c r="L147" s="258" t="e">
        <f t="shared" si="297"/>
        <v>#REF!</v>
      </c>
      <c r="M147" s="258">
        <f t="shared" si="297"/>
        <v>0</v>
      </c>
      <c r="N147" s="258" t="e">
        <f t="shared" si="297"/>
        <v>#REF!</v>
      </c>
      <c r="O147" s="258">
        <f t="shared" si="297"/>
        <v>0</v>
      </c>
      <c r="P147" s="258" t="e">
        <f t="shared" si="297"/>
        <v>#REF!</v>
      </c>
      <c r="Q147" s="258">
        <f t="shared" si="297"/>
        <v>0</v>
      </c>
      <c r="R147" s="258" t="e">
        <f t="shared" si="297"/>
        <v>#REF!</v>
      </c>
      <c r="S147" s="258">
        <f t="shared" si="297"/>
        <v>0</v>
      </c>
      <c r="T147" s="258" t="e">
        <f t="shared" si="297"/>
        <v>#REF!</v>
      </c>
      <c r="U147" s="258">
        <f t="shared" si="297"/>
        <v>0</v>
      </c>
      <c r="V147" s="258" t="e">
        <f t="shared" si="297"/>
        <v>#REF!</v>
      </c>
      <c r="W147" s="258">
        <f t="shared" si="297"/>
        <v>0</v>
      </c>
      <c r="X147" s="258" t="e">
        <f t="shared" si="297"/>
        <v>#REF!</v>
      </c>
      <c r="Y147" s="258">
        <f t="shared" si="297"/>
        <v>0</v>
      </c>
      <c r="Z147" s="258" t="e">
        <f t="shared" si="297"/>
        <v>#REF!</v>
      </c>
      <c r="AA147" s="258">
        <f t="shared" si="298"/>
        <v>0</v>
      </c>
      <c r="AB147" s="258" t="e">
        <f t="shared" si="298"/>
        <v>#REF!</v>
      </c>
      <c r="AC147" s="258">
        <f t="shared" si="298"/>
        <v>0</v>
      </c>
      <c r="AD147" s="258" t="e">
        <f t="shared" si="298"/>
        <v>#REF!</v>
      </c>
    </row>
    <row r="148" spans="1:30" ht="12.75" hidden="1" customHeight="1" x14ac:dyDescent="0.2">
      <c r="A148" s="260" t="s">
        <v>61</v>
      </c>
      <c r="B148" s="253" t="s">
        <v>130</v>
      </c>
      <c r="C148" s="253" t="s">
        <v>190</v>
      </c>
      <c r="D148" s="253" t="s">
        <v>207</v>
      </c>
      <c r="E148" s="252" t="s">
        <v>62</v>
      </c>
      <c r="F148" s="253"/>
      <c r="G148" s="258"/>
      <c r="H148" s="258"/>
      <c r="I148" s="258"/>
      <c r="J148" s="258" t="e">
        <f>J149</f>
        <v>#REF!</v>
      </c>
      <c r="K148" s="258"/>
      <c r="L148" s="258" t="e">
        <f t="shared" si="297"/>
        <v>#REF!</v>
      </c>
      <c r="M148" s="258">
        <f t="shared" si="297"/>
        <v>0</v>
      </c>
      <c r="N148" s="258" t="e">
        <f t="shared" si="297"/>
        <v>#REF!</v>
      </c>
      <c r="O148" s="258">
        <f t="shared" si="297"/>
        <v>0</v>
      </c>
      <c r="P148" s="258" t="e">
        <f t="shared" si="297"/>
        <v>#REF!</v>
      </c>
      <c r="Q148" s="258">
        <f t="shared" si="297"/>
        <v>0</v>
      </c>
      <c r="R148" s="258" t="e">
        <f t="shared" si="297"/>
        <v>#REF!</v>
      </c>
      <c r="S148" s="258">
        <f t="shared" si="297"/>
        <v>0</v>
      </c>
      <c r="T148" s="258" t="e">
        <f t="shared" si="297"/>
        <v>#REF!</v>
      </c>
      <c r="U148" s="258">
        <f t="shared" si="297"/>
        <v>0</v>
      </c>
      <c r="V148" s="258" t="e">
        <f t="shared" si="297"/>
        <v>#REF!</v>
      </c>
      <c r="W148" s="258">
        <f t="shared" si="297"/>
        <v>0</v>
      </c>
      <c r="X148" s="258" t="e">
        <f t="shared" si="297"/>
        <v>#REF!</v>
      </c>
      <c r="Y148" s="258">
        <f t="shared" si="297"/>
        <v>0</v>
      </c>
      <c r="Z148" s="258" t="e">
        <f t="shared" si="297"/>
        <v>#REF!</v>
      </c>
      <c r="AA148" s="258">
        <f t="shared" si="298"/>
        <v>0</v>
      </c>
      <c r="AB148" s="258" t="e">
        <f t="shared" si="298"/>
        <v>#REF!</v>
      </c>
      <c r="AC148" s="258">
        <f t="shared" si="298"/>
        <v>0</v>
      </c>
      <c r="AD148" s="258" t="e">
        <f t="shared" si="298"/>
        <v>#REF!</v>
      </c>
    </row>
    <row r="149" spans="1:30" ht="25.5" hidden="1" customHeight="1" x14ac:dyDescent="0.2">
      <c r="A149" s="260" t="s">
        <v>135</v>
      </c>
      <c r="B149" s="253" t="s">
        <v>130</v>
      </c>
      <c r="C149" s="253" t="s">
        <v>190</v>
      </c>
      <c r="D149" s="253" t="s">
        <v>207</v>
      </c>
      <c r="E149" s="252" t="s">
        <v>134</v>
      </c>
      <c r="F149" s="253"/>
      <c r="G149" s="258"/>
      <c r="H149" s="258"/>
      <c r="I149" s="258"/>
      <c r="J149" s="258" t="e">
        <f>J150</f>
        <v>#REF!</v>
      </c>
      <c r="K149" s="258"/>
      <c r="L149" s="258" t="e">
        <f t="shared" si="297"/>
        <v>#REF!</v>
      </c>
      <c r="M149" s="258">
        <f t="shared" si="297"/>
        <v>0</v>
      </c>
      <c r="N149" s="258" t="e">
        <f t="shared" si="297"/>
        <v>#REF!</v>
      </c>
      <c r="O149" s="258">
        <f t="shared" si="297"/>
        <v>0</v>
      </c>
      <c r="P149" s="258" t="e">
        <f t="shared" si="297"/>
        <v>#REF!</v>
      </c>
      <c r="Q149" s="258">
        <f t="shared" si="297"/>
        <v>0</v>
      </c>
      <c r="R149" s="258" t="e">
        <f t="shared" si="297"/>
        <v>#REF!</v>
      </c>
      <c r="S149" s="258">
        <f t="shared" si="297"/>
        <v>0</v>
      </c>
      <c r="T149" s="258" t="e">
        <f t="shared" si="297"/>
        <v>#REF!</v>
      </c>
      <c r="U149" s="258">
        <f t="shared" si="297"/>
        <v>0</v>
      </c>
      <c r="V149" s="258" t="e">
        <f t="shared" si="297"/>
        <v>#REF!</v>
      </c>
      <c r="W149" s="258">
        <f t="shared" si="297"/>
        <v>0</v>
      </c>
      <c r="X149" s="258" t="e">
        <f t="shared" si="297"/>
        <v>#REF!</v>
      </c>
      <c r="Y149" s="258">
        <f t="shared" si="297"/>
        <v>0</v>
      </c>
      <c r="Z149" s="258" t="e">
        <f t="shared" si="297"/>
        <v>#REF!</v>
      </c>
      <c r="AA149" s="258">
        <f t="shared" si="298"/>
        <v>0</v>
      </c>
      <c r="AB149" s="258" t="e">
        <f t="shared" si="298"/>
        <v>#REF!</v>
      </c>
      <c r="AC149" s="258">
        <f t="shared" si="298"/>
        <v>0</v>
      </c>
      <c r="AD149" s="258" t="e">
        <f t="shared" si="298"/>
        <v>#REF!</v>
      </c>
    </row>
    <row r="150" spans="1:30" ht="38.25" hidden="1" customHeight="1" x14ac:dyDescent="0.2">
      <c r="A150" s="260" t="s">
        <v>1295</v>
      </c>
      <c r="B150" s="253" t="s">
        <v>130</v>
      </c>
      <c r="C150" s="253" t="s">
        <v>190</v>
      </c>
      <c r="D150" s="253" t="s">
        <v>207</v>
      </c>
      <c r="E150" s="252" t="s">
        <v>134</v>
      </c>
      <c r="F150" s="253" t="s">
        <v>77</v>
      </c>
      <c r="G150" s="258"/>
      <c r="H150" s="258"/>
      <c r="I150" s="258"/>
      <c r="J150" s="258" t="e">
        <f>#REF!+I150</f>
        <v>#REF!</v>
      </c>
      <c r="K150" s="258"/>
      <c r="L150" s="258" t="e">
        <f>F150+J150</f>
        <v>#REF!</v>
      </c>
      <c r="M150" s="258">
        <f>G150+K150</f>
        <v>0</v>
      </c>
      <c r="N150" s="258" t="e">
        <f t="shared" ref="N150:O150" si="299">H150+L150</f>
        <v>#REF!</v>
      </c>
      <c r="O150" s="258">
        <f t="shared" si="299"/>
        <v>0</v>
      </c>
      <c r="P150" s="258" t="e">
        <f>J150+N150</f>
        <v>#REF!</v>
      </c>
      <c r="Q150" s="258">
        <f t="shared" ref="Q150:R150" si="300">K150+O150</f>
        <v>0</v>
      </c>
      <c r="R150" s="258" t="e">
        <f t="shared" si="300"/>
        <v>#REF!</v>
      </c>
      <c r="S150" s="258">
        <f t="shared" ref="S150" si="301">M150+Q150</f>
        <v>0</v>
      </c>
      <c r="T150" s="258" t="e">
        <f t="shared" ref="T150" si="302">N150+R150</f>
        <v>#REF!</v>
      </c>
      <c r="U150" s="258">
        <f t="shared" ref="U150" si="303">O150+S150</f>
        <v>0</v>
      </c>
      <c r="V150" s="258" t="e">
        <f t="shared" ref="V150" si="304">P150+T150</f>
        <v>#REF!</v>
      </c>
      <c r="W150" s="258">
        <f t="shared" ref="W150" si="305">Q150+U150</f>
        <v>0</v>
      </c>
      <c r="X150" s="258" t="e">
        <f t="shared" ref="X150" si="306">R150+V150</f>
        <v>#REF!</v>
      </c>
      <c r="Y150" s="258">
        <f t="shared" ref="Y150" si="307">S150+W150</f>
        <v>0</v>
      </c>
      <c r="Z150" s="258" t="e">
        <f t="shared" ref="Z150" si="308">T150+X150</f>
        <v>#REF!</v>
      </c>
      <c r="AA150" s="258">
        <f t="shared" ref="AA150" si="309">U150+Y150</f>
        <v>0</v>
      </c>
      <c r="AB150" s="258" t="e">
        <f t="shared" ref="AB150" si="310">V150+Z150</f>
        <v>#REF!</v>
      </c>
      <c r="AC150" s="258">
        <f t="shared" ref="AC150" si="311">W150+AA150</f>
        <v>0</v>
      </c>
      <c r="AD150" s="258" t="e">
        <f t="shared" ref="AD150" si="312">X150+AB150</f>
        <v>#REF!</v>
      </c>
    </row>
    <row r="151" spans="1:30" s="434" customFormat="1" ht="14.25" x14ac:dyDescent="0.2">
      <c r="A151" s="462" t="s">
        <v>298</v>
      </c>
      <c r="B151" s="251" t="s">
        <v>130</v>
      </c>
      <c r="C151" s="251" t="s">
        <v>202</v>
      </c>
      <c r="D151" s="251"/>
      <c r="E151" s="251"/>
      <c r="F151" s="251"/>
      <c r="G151" s="276" t="e">
        <f>G152+#REF!+#REF!+G253+G263</f>
        <v>#REF!</v>
      </c>
      <c r="H151" s="276" t="e">
        <f>H152+H171+#REF!+H253+H263</f>
        <v>#REF!</v>
      </c>
      <c r="I151" s="276" t="e">
        <f>I152+I171+#REF!+I253+I263</f>
        <v>#REF!</v>
      </c>
      <c r="J151" s="276" t="e">
        <f>J152+J171+#REF!+J253+J263</f>
        <v>#REF!</v>
      </c>
      <c r="K151" s="276" t="e">
        <f>K152+K171+#REF!+K253+K263</f>
        <v>#REF!</v>
      </c>
      <c r="L151" s="276" t="e">
        <f t="shared" ref="L151:AD151" si="313">L152+L171+L215+L253+L263</f>
        <v>#REF!</v>
      </c>
      <c r="M151" s="276" t="e">
        <f t="shared" si="313"/>
        <v>#REF!</v>
      </c>
      <c r="N151" s="276" t="e">
        <f t="shared" si="313"/>
        <v>#REF!</v>
      </c>
      <c r="O151" s="276" t="e">
        <f t="shared" si="313"/>
        <v>#REF!</v>
      </c>
      <c r="P151" s="276" t="e">
        <f t="shared" si="313"/>
        <v>#REF!</v>
      </c>
      <c r="Q151" s="276" t="e">
        <f t="shared" si="313"/>
        <v>#REF!</v>
      </c>
      <c r="R151" s="276" t="e">
        <f t="shared" si="313"/>
        <v>#REF!</v>
      </c>
      <c r="S151" s="276" t="e">
        <f t="shared" si="313"/>
        <v>#REF!</v>
      </c>
      <c r="T151" s="276" t="e">
        <f t="shared" si="313"/>
        <v>#REF!</v>
      </c>
      <c r="U151" s="276" t="e">
        <f t="shared" si="313"/>
        <v>#REF!</v>
      </c>
      <c r="V151" s="276" t="e">
        <f t="shared" si="313"/>
        <v>#REF!</v>
      </c>
      <c r="W151" s="276" t="e">
        <f t="shared" si="313"/>
        <v>#REF!</v>
      </c>
      <c r="X151" s="276">
        <f t="shared" si="313"/>
        <v>244851.15</v>
      </c>
      <c r="Y151" s="276">
        <f t="shared" si="313"/>
        <v>349903.04000000004</v>
      </c>
      <c r="Z151" s="276">
        <f t="shared" si="313"/>
        <v>596074.18999999994</v>
      </c>
      <c r="AA151" s="276">
        <f t="shared" si="313"/>
        <v>100975.00799999997</v>
      </c>
      <c r="AB151" s="276">
        <f t="shared" si="313"/>
        <v>697049.19799999997</v>
      </c>
      <c r="AC151" s="276">
        <f t="shared" si="313"/>
        <v>34971.305999999997</v>
      </c>
      <c r="AD151" s="276">
        <f t="shared" si="313"/>
        <v>732020.50399999996</v>
      </c>
    </row>
    <row r="152" spans="1:30" s="434" customFormat="1" ht="13.5" customHeight="1" x14ac:dyDescent="0.2">
      <c r="A152" s="269" t="s">
        <v>227</v>
      </c>
      <c r="B152" s="251" t="s">
        <v>130</v>
      </c>
      <c r="C152" s="251" t="s">
        <v>202</v>
      </c>
      <c r="D152" s="251" t="s">
        <v>190</v>
      </c>
      <c r="E152" s="251"/>
      <c r="F152" s="251"/>
      <c r="G152" s="276" t="e">
        <f>#REF!+G153</f>
        <v>#REF!</v>
      </c>
      <c r="H152" s="276" t="e">
        <f t="shared" ref="H152:K153" si="314">H153</f>
        <v>#REF!</v>
      </c>
      <c r="I152" s="276" t="e">
        <f t="shared" si="314"/>
        <v>#REF!</v>
      </c>
      <c r="J152" s="276" t="e">
        <f t="shared" si="314"/>
        <v>#REF!</v>
      </c>
      <c r="K152" s="276" t="e">
        <f t="shared" si="314"/>
        <v>#REF!</v>
      </c>
      <c r="L152" s="276" t="e">
        <f>L153</f>
        <v>#REF!</v>
      </c>
      <c r="M152" s="276" t="e">
        <f>M153</f>
        <v>#REF!</v>
      </c>
      <c r="N152" s="276" t="e">
        <f>N153+N158</f>
        <v>#REF!</v>
      </c>
      <c r="O152" s="276" t="e">
        <f>O153+O158</f>
        <v>#REF!</v>
      </c>
      <c r="P152" s="276" t="e">
        <f>P153+P158</f>
        <v>#REF!</v>
      </c>
      <c r="Q152" s="276" t="e">
        <f>Q153+Q158</f>
        <v>#REF!</v>
      </c>
      <c r="R152" s="276">
        <f>R153</f>
        <v>67036.02</v>
      </c>
      <c r="S152" s="276">
        <f t="shared" ref="S152:AD152" si="315">S153</f>
        <v>54022.61</v>
      </c>
      <c r="T152" s="276">
        <f t="shared" si="315"/>
        <v>57021.37</v>
      </c>
      <c r="U152" s="276">
        <f t="shared" si="315"/>
        <v>26750.440000000002</v>
      </c>
      <c r="V152" s="276">
        <f>V153</f>
        <v>19782.48</v>
      </c>
      <c r="W152" s="276">
        <f t="shared" si="315"/>
        <v>75386.31</v>
      </c>
      <c r="X152" s="276">
        <f t="shared" si="315"/>
        <v>23828.14</v>
      </c>
      <c r="Y152" s="276">
        <f t="shared" si="315"/>
        <v>102074.64</v>
      </c>
      <c r="Z152" s="276">
        <f t="shared" si="315"/>
        <v>125902.77999999998</v>
      </c>
      <c r="AA152" s="276">
        <f t="shared" si="315"/>
        <v>16675.212</v>
      </c>
      <c r="AB152" s="276">
        <f t="shared" si="315"/>
        <v>142577.992</v>
      </c>
      <c r="AC152" s="276">
        <f t="shared" si="315"/>
        <v>2832.53</v>
      </c>
      <c r="AD152" s="276">
        <f t="shared" si="315"/>
        <v>145410.522</v>
      </c>
    </row>
    <row r="153" spans="1:30" s="434" customFormat="1" ht="37.5" customHeight="1" x14ac:dyDescent="0.2">
      <c r="A153" s="260" t="s">
        <v>1005</v>
      </c>
      <c r="B153" s="253" t="s">
        <v>130</v>
      </c>
      <c r="C153" s="253" t="s">
        <v>202</v>
      </c>
      <c r="D153" s="253" t="s">
        <v>190</v>
      </c>
      <c r="E153" s="253" t="s">
        <v>749</v>
      </c>
      <c r="F153" s="253"/>
      <c r="G153" s="276"/>
      <c r="H153" s="276" t="e">
        <f t="shared" si="314"/>
        <v>#REF!</v>
      </c>
      <c r="I153" s="276" t="e">
        <f t="shared" si="314"/>
        <v>#REF!</v>
      </c>
      <c r="J153" s="276" t="e">
        <f t="shared" si="314"/>
        <v>#REF!</v>
      </c>
      <c r="K153" s="276" t="e">
        <f t="shared" si="314"/>
        <v>#REF!</v>
      </c>
      <c r="L153" s="276" t="e">
        <f>L154</f>
        <v>#REF!</v>
      </c>
      <c r="M153" s="276" t="e">
        <f>M154</f>
        <v>#REF!</v>
      </c>
      <c r="N153" s="276" t="e">
        <f>N154</f>
        <v>#REF!</v>
      </c>
      <c r="O153" s="276" t="e">
        <f t="shared" ref="O153:AD153" si="316">O154</f>
        <v>#REF!</v>
      </c>
      <c r="P153" s="276" t="e">
        <f t="shared" si="316"/>
        <v>#REF!</v>
      </c>
      <c r="Q153" s="276" t="e">
        <f t="shared" si="316"/>
        <v>#REF!</v>
      </c>
      <c r="R153" s="276">
        <f>R154</f>
        <v>67036.02</v>
      </c>
      <c r="S153" s="276">
        <f t="shared" si="316"/>
        <v>54022.61</v>
      </c>
      <c r="T153" s="276">
        <f t="shared" si="316"/>
        <v>57021.37</v>
      </c>
      <c r="U153" s="276">
        <f t="shared" si="316"/>
        <v>26750.440000000002</v>
      </c>
      <c r="V153" s="276">
        <f t="shared" si="316"/>
        <v>19782.48</v>
      </c>
      <c r="W153" s="276">
        <f t="shared" si="316"/>
        <v>75386.31</v>
      </c>
      <c r="X153" s="276">
        <f t="shared" si="316"/>
        <v>23828.14</v>
      </c>
      <c r="Y153" s="276">
        <f t="shared" si="316"/>
        <v>102074.64</v>
      </c>
      <c r="Z153" s="276">
        <f t="shared" si="316"/>
        <v>125902.77999999998</v>
      </c>
      <c r="AA153" s="276">
        <f t="shared" si="316"/>
        <v>16675.212</v>
      </c>
      <c r="AB153" s="276">
        <f t="shared" si="316"/>
        <v>142577.992</v>
      </c>
      <c r="AC153" s="276">
        <f t="shared" si="316"/>
        <v>2832.53</v>
      </c>
      <c r="AD153" s="276">
        <f t="shared" si="316"/>
        <v>145410.522</v>
      </c>
    </row>
    <row r="154" spans="1:30" s="434" customFormat="1" ht="33" customHeight="1" x14ac:dyDescent="0.2">
      <c r="A154" s="260" t="s">
        <v>987</v>
      </c>
      <c r="B154" s="253" t="s">
        <v>130</v>
      </c>
      <c r="C154" s="253" t="s">
        <v>202</v>
      </c>
      <c r="D154" s="253" t="s">
        <v>190</v>
      </c>
      <c r="E154" s="253" t="s">
        <v>749</v>
      </c>
      <c r="F154" s="253"/>
      <c r="G154" s="258" t="e">
        <f>G156+#REF!+G155</f>
        <v>#REF!</v>
      </c>
      <c r="H154" s="258" t="e">
        <f>H155+H156+#REF!+H158</f>
        <v>#REF!</v>
      </c>
      <c r="I154" s="258" t="e">
        <f>I155+I156+#REF!+I158</f>
        <v>#REF!</v>
      </c>
      <c r="J154" s="258" t="e">
        <f>J155+J156+#REF!+J158</f>
        <v>#REF!</v>
      </c>
      <c r="K154" s="258" t="e">
        <f>K155+K156+#REF!+K158</f>
        <v>#REF!</v>
      </c>
      <c r="L154" s="258" t="e">
        <f>L155+L156+#REF!</f>
        <v>#REF!</v>
      </c>
      <c r="M154" s="258" t="e">
        <f>M155+M156+#REF!</f>
        <v>#REF!</v>
      </c>
      <c r="N154" s="258" t="e">
        <f>N155+N156+#REF!</f>
        <v>#REF!</v>
      </c>
      <c r="O154" s="258" t="e">
        <f>O155+O156+#REF!</f>
        <v>#REF!</v>
      </c>
      <c r="P154" s="258" t="e">
        <f>P155+P156+#REF!</f>
        <v>#REF!</v>
      </c>
      <c r="Q154" s="258" t="e">
        <f>Q155+Q156+#REF!</f>
        <v>#REF!</v>
      </c>
      <c r="R154" s="258">
        <f>R155+R156+R157+R158+R160+R164+R167+R168</f>
        <v>67036.02</v>
      </c>
      <c r="S154" s="258">
        <f t="shared" ref="S154:T154" si="317">S155+S156+S157+S158+S160+S164+S167+S168</f>
        <v>54022.61</v>
      </c>
      <c r="T154" s="258">
        <f t="shared" si="317"/>
        <v>57021.37</v>
      </c>
      <c r="U154" s="258">
        <f t="shared" ref="U154" si="318">U155+U156+U157+U158+U160+U164+U167+U168</f>
        <v>26750.440000000002</v>
      </c>
      <c r="V154" s="258">
        <f>V155+V156+V157+V158+V160+V164+V167+V168+V159</f>
        <v>19782.48</v>
      </c>
      <c r="W154" s="258">
        <f t="shared" ref="W154" si="319">W155+W156+W157+W158+W160+W164+W167+W168+W159</f>
        <v>75386.31</v>
      </c>
      <c r="X154" s="258">
        <f>X155+X156+X157+X158+X160+X164+X167+X168+X159+X161</f>
        <v>23828.14</v>
      </c>
      <c r="Y154" s="258">
        <f t="shared" ref="Y154:Z154" si="320">Y155+Y156+Y157+Y158+Y160+Y164+Y167+Y168+Y159+Y161</f>
        <v>102074.64</v>
      </c>
      <c r="Z154" s="258">
        <f t="shared" si="320"/>
        <v>125902.77999999998</v>
      </c>
      <c r="AA154" s="258">
        <f t="shared" ref="AA154:AB154" si="321">AA155+AA156+AA157+AA158+AA160+AA164+AA167+AA168+AA159+AA161</f>
        <v>16675.212</v>
      </c>
      <c r="AB154" s="258">
        <f t="shared" si="321"/>
        <v>142577.992</v>
      </c>
      <c r="AC154" s="258">
        <f t="shared" ref="AC154:AD154" si="322">AC155+AC156+AC157+AC158+AC160+AC164+AC167+AC168+AC159+AC161</f>
        <v>2832.53</v>
      </c>
      <c r="AD154" s="258">
        <f t="shared" si="322"/>
        <v>145410.522</v>
      </c>
    </row>
    <row r="155" spans="1:30" s="434" customFormat="1" ht="33" customHeight="1" x14ac:dyDescent="0.2">
      <c r="A155" s="260" t="s">
        <v>1295</v>
      </c>
      <c r="B155" s="253" t="s">
        <v>130</v>
      </c>
      <c r="C155" s="253" t="s">
        <v>202</v>
      </c>
      <c r="D155" s="253" t="s">
        <v>190</v>
      </c>
      <c r="E155" s="253" t="s">
        <v>749</v>
      </c>
      <c r="F155" s="253" t="s">
        <v>77</v>
      </c>
      <c r="G155" s="258"/>
      <c r="H155" s="258">
        <v>4000</v>
      </c>
      <c r="I155" s="258">
        <v>0</v>
      </c>
      <c r="J155" s="258">
        <f>H155+I155</f>
        <v>4000</v>
      </c>
      <c r="K155" s="258">
        <v>500</v>
      </c>
      <c r="L155" s="258">
        <v>2000</v>
      </c>
      <c r="M155" s="258">
        <v>2000</v>
      </c>
      <c r="N155" s="258">
        <v>0</v>
      </c>
      <c r="O155" s="258">
        <f>M155+N155</f>
        <v>2000</v>
      </c>
      <c r="P155" s="258">
        <v>2000</v>
      </c>
      <c r="Q155" s="258">
        <v>0</v>
      </c>
      <c r="R155" s="258">
        <f>P155+Q155</f>
        <v>2000</v>
      </c>
      <c r="S155" s="258">
        <v>0</v>
      </c>
      <c r="T155" s="258">
        <v>0</v>
      </c>
      <c r="U155" s="258">
        <v>2000</v>
      </c>
      <c r="V155" s="258">
        <v>0</v>
      </c>
      <c r="W155" s="258">
        <v>2000</v>
      </c>
      <c r="X155" s="258">
        <v>0</v>
      </c>
      <c r="Y155" s="258">
        <v>2000</v>
      </c>
      <c r="Z155" s="258">
        <f t="shared" ref="Z155:Z160" si="323">X155+Y155</f>
        <v>2000</v>
      </c>
      <c r="AA155" s="258">
        <v>2985.3119999999999</v>
      </c>
      <c r="AB155" s="258">
        <f t="shared" ref="AB155" si="324">Z155+AA155</f>
        <v>4985.3119999999999</v>
      </c>
      <c r="AC155" s="258">
        <v>781.91</v>
      </c>
      <c r="AD155" s="258">
        <f t="shared" ref="AD155" si="325">AB155+AC155</f>
        <v>5767.2219999999998</v>
      </c>
    </row>
    <row r="156" spans="1:30" s="434" customFormat="1" ht="32.25" customHeight="1" x14ac:dyDescent="0.2">
      <c r="A156" s="260" t="s">
        <v>1295</v>
      </c>
      <c r="B156" s="253" t="s">
        <v>130</v>
      </c>
      <c r="C156" s="253" t="s">
        <v>202</v>
      </c>
      <c r="D156" s="253" t="s">
        <v>190</v>
      </c>
      <c r="E156" s="253" t="s">
        <v>864</v>
      </c>
      <c r="F156" s="253" t="s">
        <v>77</v>
      </c>
      <c r="G156" s="276"/>
      <c r="H156" s="258">
        <v>13517.8</v>
      </c>
      <c r="I156" s="258">
        <v>1729.49</v>
      </c>
      <c r="J156" s="258">
        <f>H156+I156</f>
        <v>15247.289999999999</v>
      </c>
      <c r="K156" s="258">
        <v>0</v>
      </c>
      <c r="L156" s="258">
        <v>0</v>
      </c>
      <c r="M156" s="258">
        <v>0</v>
      </c>
      <c r="N156" s="258">
        <v>0</v>
      </c>
      <c r="O156" s="258">
        <f>M156+N156</f>
        <v>0</v>
      </c>
      <c r="P156" s="258">
        <v>0</v>
      </c>
      <c r="Q156" s="258">
        <f>9598.28+1355.74+10000</f>
        <v>20954.02</v>
      </c>
      <c r="R156" s="258">
        <f t="shared" ref="R156:R160" si="326">P156+Q156</f>
        <v>20954.02</v>
      </c>
      <c r="S156" s="258">
        <f>2023.85-983.87</f>
        <v>1039.98</v>
      </c>
      <c r="T156" s="258">
        <v>8270.8700000000008</v>
      </c>
      <c r="U156" s="258">
        <f>16932.13+507+1302</f>
        <v>18741.13</v>
      </c>
      <c r="V156" s="258">
        <v>3144.48</v>
      </c>
      <c r="W156" s="258">
        <v>32419.72</v>
      </c>
      <c r="X156" s="258">
        <v>3144.47</v>
      </c>
      <c r="Y156" s="258">
        <f>37681.52-11231.5</f>
        <v>26450.019999999997</v>
      </c>
      <c r="Z156" s="258">
        <f>X156+Y156</f>
        <v>29594.489999999998</v>
      </c>
      <c r="AA156" s="258">
        <v>-6000</v>
      </c>
      <c r="AB156" s="258">
        <f>Z156+AA156</f>
        <v>23594.489999999998</v>
      </c>
      <c r="AC156" s="258">
        <v>0</v>
      </c>
      <c r="AD156" s="258">
        <f>AB156+AC156</f>
        <v>23594.489999999998</v>
      </c>
    </row>
    <row r="157" spans="1:30" s="434" customFormat="1" ht="32.25" customHeight="1" x14ac:dyDescent="0.2">
      <c r="A157" s="260" t="s">
        <v>1295</v>
      </c>
      <c r="B157" s="253" t="s">
        <v>130</v>
      </c>
      <c r="C157" s="253" t="s">
        <v>202</v>
      </c>
      <c r="D157" s="253" t="s">
        <v>190</v>
      </c>
      <c r="E157" s="253" t="s">
        <v>1064</v>
      </c>
      <c r="F157" s="253" t="s">
        <v>77</v>
      </c>
      <c r="G157" s="276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v>0</v>
      </c>
      <c r="S157" s="258">
        <f>7600</f>
        <v>7600</v>
      </c>
      <c r="T157" s="258">
        <v>4600</v>
      </c>
      <c r="U157" s="258">
        <v>0</v>
      </c>
      <c r="V157" s="258">
        <v>0</v>
      </c>
      <c r="W157" s="258">
        <v>2995.8</v>
      </c>
      <c r="X157" s="258">
        <v>0</v>
      </c>
      <c r="Y157" s="258">
        <v>4100</v>
      </c>
      <c r="Z157" s="258">
        <f t="shared" si="323"/>
        <v>4100</v>
      </c>
      <c r="AA157" s="258">
        <v>15521</v>
      </c>
      <c r="AB157" s="258">
        <f t="shared" ref="AB157:AB160" si="327">Z157+AA157</f>
        <v>19621</v>
      </c>
      <c r="AC157" s="258">
        <v>0</v>
      </c>
      <c r="AD157" s="258">
        <f t="shared" ref="AD157:AD160" si="328">AB157+AC157</f>
        <v>19621</v>
      </c>
    </row>
    <row r="158" spans="1:30" s="434" customFormat="1" ht="34.5" customHeight="1" x14ac:dyDescent="0.2">
      <c r="A158" s="260" t="s">
        <v>1295</v>
      </c>
      <c r="B158" s="253" t="s">
        <v>130</v>
      </c>
      <c r="C158" s="253" t="s">
        <v>202</v>
      </c>
      <c r="D158" s="253" t="s">
        <v>190</v>
      </c>
      <c r="E158" s="252" t="s">
        <v>778</v>
      </c>
      <c r="F158" s="253" t="s">
        <v>77</v>
      </c>
      <c r="G158" s="258"/>
      <c r="H158" s="258">
        <v>0</v>
      </c>
      <c r="I158" s="258">
        <v>50</v>
      </c>
      <c r="J158" s="258">
        <f>H158+I158</f>
        <v>50</v>
      </c>
      <c r="K158" s="258">
        <v>0</v>
      </c>
      <c r="L158" s="258">
        <v>0</v>
      </c>
      <c r="M158" s="258">
        <v>0</v>
      </c>
      <c r="N158" s="258">
        <v>32271</v>
      </c>
      <c r="O158" s="258">
        <f t="shared" ref="O158:O161" si="329">M158+N158</f>
        <v>32271</v>
      </c>
      <c r="P158" s="258">
        <v>32271</v>
      </c>
      <c r="Q158" s="258">
        <v>11711</v>
      </c>
      <c r="R158" s="258">
        <f t="shared" si="326"/>
        <v>43982</v>
      </c>
      <c r="S158" s="258">
        <v>-529</v>
      </c>
      <c r="T158" s="258">
        <f t="shared" ref="T158:T160" si="330">R158+S158</f>
        <v>43453</v>
      </c>
      <c r="U158" s="258">
        <v>6455.7</v>
      </c>
      <c r="V158" s="258">
        <v>15940.5</v>
      </c>
      <c r="W158" s="258">
        <v>36339</v>
      </c>
      <c r="X158" s="258">
        <v>20446.3</v>
      </c>
      <c r="Y158" s="258">
        <v>60733.2</v>
      </c>
      <c r="Z158" s="258">
        <f t="shared" si="323"/>
        <v>81179.5</v>
      </c>
      <c r="AA158" s="258">
        <v>4003.9</v>
      </c>
      <c r="AB158" s="258">
        <f t="shared" si="327"/>
        <v>85183.4</v>
      </c>
      <c r="AC158" s="258">
        <v>0</v>
      </c>
      <c r="AD158" s="258">
        <f t="shared" si="328"/>
        <v>85183.4</v>
      </c>
    </row>
    <row r="159" spans="1:30" s="434" customFormat="1" ht="33.75" customHeight="1" x14ac:dyDescent="0.2">
      <c r="A159" s="260" t="s">
        <v>1295</v>
      </c>
      <c r="B159" s="253" t="s">
        <v>130</v>
      </c>
      <c r="C159" s="253" t="s">
        <v>202</v>
      </c>
      <c r="D159" s="253" t="s">
        <v>190</v>
      </c>
      <c r="E159" s="252" t="s">
        <v>1203</v>
      </c>
      <c r="F159" s="253" t="s">
        <v>77</v>
      </c>
      <c r="G159" s="258"/>
      <c r="H159" s="258">
        <v>100</v>
      </c>
      <c r="I159" s="258">
        <v>0</v>
      </c>
      <c r="J159" s="258">
        <v>100</v>
      </c>
      <c r="K159" s="258">
        <v>0</v>
      </c>
      <c r="L159" s="258">
        <v>100</v>
      </c>
      <c r="M159" s="258">
        <v>100</v>
      </c>
      <c r="N159" s="258">
        <v>0</v>
      </c>
      <c r="O159" s="258">
        <v>100</v>
      </c>
      <c r="P159" s="258">
        <v>100</v>
      </c>
      <c r="Q159" s="258">
        <v>0</v>
      </c>
      <c r="R159" s="258">
        <v>100</v>
      </c>
      <c r="S159" s="258">
        <v>-50</v>
      </c>
      <c r="T159" s="258">
        <v>50</v>
      </c>
      <c r="U159" s="258">
        <v>0</v>
      </c>
      <c r="V159" s="258">
        <v>0</v>
      </c>
      <c r="W159" s="258">
        <v>1700</v>
      </c>
      <c r="X159" s="258">
        <v>0</v>
      </c>
      <c r="Y159" s="258">
        <v>6700</v>
      </c>
      <c r="Z159" s="258">
        <f t="shared" si="323"/>
        <v>6700</v>
      </c>
      <c r="AA159" s="258">
        <v>0</v>
      </c>
      <c r="AB159" s="258">
        <f t="shared" si="327"/>
        <v>6700</v>
      </c>
      <c r="AC159" s="258">
        <v>1609.38</v>
      </c>
      <c r="AD159" s="258">
        <f t="shared" si="328"/>
        <v>8309.380000000001</v>
      </c>
    </row>
    <row r="160" spans="1:30" s="434" customFormat="1" ht="9.75" hidden="1" customHeight="1" x14ac:dyDescent="0.2">
      <c r="A160" s="260" t="s">
        <v>78</v>
      </c>
      <c r="B160" s="253" t="s">
        <v>130</v>
      </c>
      <c r="C160" s="253" t="s">
        <v>202</v>
      </c>
      <c r="D160" s="253" t="s">
        <v>190</v>
      </c>
      <c r="E160" s="253" t="s">
        <v>749</v>
      </c>
      <c r="F160" s="253" t="s">
        <v>79</v>
      </c>
      <c r="G160" s="258"/>
      <c r="H160" s="258">
        <v>100</v>
      </c>
      <c r="I160" s="258">
        <v>0</v>
      </c>
      <c r="J160" s="258">
        <f>H160+I160</f>
        <v>100</v>
      </c>
      <c r="K160" s="258">
        <v>0</v>
      </c>
      <c r="L160" s="258">
        <v>100</v>
      </c>
      <c r="M160" s="258">
        <v>100</v>
      </c>
      <c r="N160" s="258">
        <v>0</v>
      </c>
      <c r="O160" s="258">
        <f t="shared" si="329"/>
        <v>100</v>
      </c>
      <c r="P160" s="258">
        <v>100</v>
      </c>
      <c r="Q160" s="258">
        <v>0</v>
      </c>
      <c r="R160" s="258">
        <f t="shared" si="326"/>
        <v>100</v>
      </c>
      <c r="S160" s="258">
        <v>-50</v>
      </c>
      <c r="T160" s="258">
        <f t="shared" si="330"/>
        <v>50</v>
      </c>
      <c r="U160" s="258">
        <v>0</v>
      </c>
      <c r="V160" s="258">
        <v>50</v>
      </c>
      <c r="W160" s="258">
        <v>-40</v>
      </c>
      <c r="X160" s="258">
        <v>0</v>
      </c>
      <c r="Y160" s="258">
        <v>0</v>
      </c>
      <c r="Z160" s="258">
        <f t="shared" si="323"/>
        <v>0</v>
      </c>
      <c r="AA160" s="258">
        <v>0</v>
      </c>
      <c r="AB160" s="258">
        <f t="shared" si="327"/>
        <v>0</v>
      </c>
      <c r="AC160" s="258">
        <v>0</v>
      </c>
      <c r="AD160" s="258">
        <f t="shared" si="328"/>
        <v>0</v>
      </c>
    </row>
    <row r="161" spans="1:30" s="434" customFormat="1" ht="31.5" customHeight="1" x14ac:dyDescent="0.2">
      <c r="A161" s="260" t="s">
        <v>1234</v>
      </c>
      <c r="B161" s="253" t="s">
        <v>130</v>
      </c>
      <c r="C161" s="253" t="s">
        <v>202</v>
      </c>
      <c r="D161" s="253" t="s">
        <v>190</v>
      </c>
      <c r="E161" s="252" t="s">
        <v>1235</v>
      </c>
      <c r="F161" s="253"/>
      <c r="G161" s="258"/>
      <c r="H161" s="258">
        <v>100</v>
      </c>
      <c r="I161" s="258">
        <v>0</v>
      </c>
      <c r="J161" s="258">
        <f>H161+I161</f>
        <v>100</v>
      </c>
      <c r="K161" s="258">
        <v>0</v>
      </c>
      <c r="L161" s="258">
        <v>100</v>
      </c>
      <c r="M161" s="258">
        <v>100</v>
      </c>
      <c r="N161" s="258">
        <v>0</v>
      </c>
      <c r="O161" s="258">
        <f t="shared" si="329"/>
        <v>100</v>
      </c>
      <c r="P161" s="258">
        <v>100</v>
      </c>
      <c r="Q161" s="258">
        <v>0</v>
      </c>
      <c r="R161" s="258">
        <f>R162+R163</f>
        <v>0</v>
      </c>
      <c r="S161" s="258">
        <f t="shared" ref="S161" si="331">S162+S163</f>
        <v>647.5</v>
      </c>
      <c r="T161" s="258">
        <f>T162+T163</f>
        <v>647.5</v>
      </c>
      <c r="U161" s="258">
        <f t="shared" ref="U161" si="332">U162+U163</f>
        <v>-446.39</v>
      </c>
      <c r="V161" s="258">
        <f>V162+V163</f>
        <v>647.5</v>
      </c>
      <c r="W161" s="258">
        <f t="shared" ref="W161" si="333">W162+W163</f>
        <v>-28.209999999999997</v>
      </c>
      <c r="X161" s="258">
        <f>X162+X163</f>
        <v>0</v>
      </c>
      <c r="Y161" s="258">
        <f t="shared" ref="Y161:AA161" si="334">Y162+Y163</f>
        <v>2020.2</v>
      </c>
      <c r="Z161" s="258">
        <f>Z162+Z163</f>
        <v>2020.2</v>
      </c>
      <c r="AA161" s="258">
        <f t="shared" si="334"/>
        <v>0</v>
      </c>
      <c r="AB161" s="258">
        <f>AB162+AB163</f>
        <v>2020.2</v>
      </c>
      <c r="AC161" s="258">
        <f t="shared" ref="AC161" si="335">AC162+AC163</f>
        <v>0</v>
      </c>
      <c r="AD161" s="258">
        <f>AD162+AD163</f>
        <v>2020.2</v>
      </c>
    </row>
    <row r="162" spans="1:30" s="434" customFormat="1" ht="21.75" customHeight="1" x14ac:dyDescent="0.2">
      <c r="A162" s="260" t="s">
        <v>78</v>
      </c>
      <c r="B162" s="253" t="s">
        <v>130</v>
      </c>
      <c r="C162" s="253" t="s">
        <v>202</v>
      </c>
      <c r="D162" s="253" t="s">
        <v>190</v>
      </c>
      <c r="E162" s="252" t="s">
        <v>1235</v>
      </c>
      <c r="F162" s="253" t="s">
        <v>79</v>
      </c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>
        <v>0</v>
      </c>
      <c r="S162" s="258">
        <v>641</v>
      </c>
      <c r="T162" s="258">
        <f t="shared" ref="T162:T163" si="336">R162+S162</f>
        <v>641</v>
      </c>
      <c r="U162" s="258">
        <v>-441.9</v>
      </c>
      <c r="V162" s="258">
        <v>641</v>
      </c>
      <c r="W162" s="258">
        <v>-27.9</v>
      </c>
      <c r="X162" s="258">
        <v>0</v>
      </c>
      <c r="Y162" s="258">
        <v>2000</v>
      </c>
      <c r="Z162" s="258">
        <f t="shared" ref="Z162:Z163" si="337">X162+Y162</f>
        <v>2000</v>
      </c>
      <c r="AA162" s="258">
        <v>0</v>
      </c>
      <c r="AB162" s="258">
        <f t="shared" ref="AB162:AB163" si="338">Z162+AA162</f>
        <v>2000</v>
      </c>
      <c r="AC162" s="258">
        <v>0</v>
      </c>
      <c r="AD162" s="258">
        <f t="shared" ref="AD162:AD163" si="339">AB162+AC162</f>
        <v>2000</v>
      </c>
    </row>
    <row r="163" spans="1:30" s="434" customFormat="1" ht="21.75" customHeight="1" x14ac:dyDescent="0.2">
      <c r="A163" s="260" t="s">
        <v>1072</v>
      </c>
      <c r="B163" s="253" t="s">
        <v>130</v>
      </c>
      <c r="C163" s="253" t="s">
        <v>202</v>
      </c>
      <c r="D163" s="253" t="s">
        <v>190</v>
      </c>
      <c r="E163" s="252" t="s">
        <v>1235</v>
      </c>
      <c r="F163" s="253" t="s">
        <v>79</v>
      </c>
      <c r="G163" s="258"/>
      <c r="H163" s="258">
        <v>100</v>
      </c>
      <c r="I163" s="258">
        <v>0</v>
      </c>
      <c r="J163" s="258">
        <f>H163+I163</f>
        <v>100</v>
      </c>
      <c r="K163" s="258">
        <v>0</v>
      </c>
      <c r="L163" s="258">
        <v>100</v>
      </c>
      <c r="M163" s="258">
        <v>100</v>
      </c>
      <c r="N163" s="258">
        <v>0</v>
      </c>
      <c r="O163" s="258">
        <f t="shared" ref="O163" si="340">M163+N163</f>
        <v>100</v>
      </c>
      <c r="P163" s="258">
        <v>100</v>
      </c>
      <c r="Q163" s="258">
        <v>0</v>
      </c>
      <c r="R163" s="258">
        <v>0</v>
      </c>
      <c r="S163" s="258">
        <v>6.5</v>
      </c>
      <c r="T163" s="258">
        <f t="shared" si="336"/>
        <v>6.5</v>
      </c>
      <c r="U163" s="258">
        <v>-4.49</v>
      </c>
      <c r="V163" s="258">
        <v>6.5</v>
      </c>
      <c r="W163" s="258">
        <v>-0.31</v>
      </c>
      <c r="X163" s="258">
        <v>0</v>
      </c>
      <c r="Y163" s="258">
        <v>20.2</v>
      </c>
      <c r="Z163" s="258">
        <f t="shared" si="337"/>
        <v>20.2</v>
      </c>
      <c r="AA163" s="258">
        <v>0</v>
      </c>
      <c r="AB163" s="258">
        <f t="shared" si="338"/>
        <v>20.2</v>
      </c>
      <c r="AC163" s="258">
        <v>0</v>
      </c>
      <c r="AD163" s="258">
        <f t="shared" si="339"/>
        <v>20.2</v>
      </c>
    </row>
    <row r="164" spans="1:30" s="434" customFormat="1" ht="36" customHeight="1" x14ac:dyDescent="0.2">
      <c r="A164" s="260" t="s">
        <v>940</v>
      </c>
      <c r="B164" s="253" t="s">
        <v>130</v>
      </c>
      <c r="C164" s="253" t="s">
        <v>202</v>
      </c>
      <c r="D164" s="253" t="s">
        <v>190</v>
      </c>
      <c r="E164" s="252" t="s">
        <v>774</v>
      </c>
      <c r="F164" s="253"/>
      <c r="G164" s="258"/>
      <c r="H164" s="258">
        <v>100</v>
      </c>
      <c r="I164" s="258">
        <v>0</v>
      </c>
      <c r="J164" s="258">
        <f>H164+I164</f>
        <v>100</v>
      </c>
      <c r="K164" s="258">
        <v>0</v>
      </c>
      <c r="L164" s="258">
        <v>100</v>
      </c>
      <c r="M164" s="258">
        <v>100</v>
      </c>
      <c r="N164" s="258">
        <v>0</v>
      </c>
      <c r="O164" s="258">
        <f t="shared" ref="O164" si="341">M164+N164</f>
        <v>100</v>
      </c>
      <c r="P164" s="258">
        <v>100</v>
      </c>
      <c r="Q164" s="258">
        <v>0</v>
      </c>
      <c r="R164" s="258">
        <f>R165+R166</f>
        <v>0</v>
      </c>
      <c r="S164" s="258">
        <f t="shared" ref="S164:U164" si="342">S165+S166</f>
        <v>647.5</v>
      </c>
      <c r="T164" s="258">
        <f>T165+T166</f>
        <v>647.5</v>
      </c>
      <c r="U164" s="258">
        <f t="shared" si="342"/>
        <v>-446.39</v>
      </c>
      <c r="V164" s="258">
        <f>V165+V166</f>
        <v>647.5</v>
      </c>
      <c r="W164" s="258">
        <f t="shared" ref="W164:Y164" si="343">W165+W166</f>
        <v>-28.209999999999997</v>
      </c>
      <c r="X164" s="258">
        <f>X165+X166</f>
        <v>237.37</v>
      </c>
      <c r="Y164" s="258">
        <f t="shared" si="343"/>
        <v>71.22</v>
      </c>
      <c r="Z164" s="258">
        <f>Z165+Z166</f>
        <v>308.58999999999997</v>
      </c>
      <c r="AA164" s="258">
        <f t="shared" ref="AA164:AC164" si="344">AA165+AA166</f>
        <v>0</v>
      </c>
      <c r="AB164" s="258">
        <f>AB165+AB166</f>
        <v>308.58999999999997</v>
      </c>
      <c r="AC164" s="258">
        <f t="shared" si="344"/>
        <v>42.24</v>
      </c>
      <c r="AD164" s="258">
        <f>AD165+AD166</f>
        <v>350.83</v>
      </c>
    </row>
    <row r="165" spans="1:30" s="434" customFormat="1" ht="26.25" customHeight="1" x14ac:dyDescent="0.2">
      <c r="A165" s="260" t="s">
        <v>1295</v>
      </c>
      <c r="B165" s="253" t="s">
        <v>130</v>
      </c>
      <c r="C165" s="253" t="s">
        <v>202</v>
      </c>
      <c r="D165" s="253" t="s">
        <v>190</v>
      </c>
      <c r="E165" s="252" t="s">
        <v>774</v>
      </c>
      <c r="F165" s="253" t="s">
        <v>77</v>
      </c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>
        <v>0</v>
      </c>
      <c r="S165" s="258">
        <v>641</v>
      </c>
      <c r="T165" s="258">
        <f t="shared" ref="T165" si="345">R165+S165</f>
        <v>641</v>
      </c>
      <c r="U165" s="258">
        <v>-441.9</v>
      </c>
      <c r="V165" s="258">
        <v>641</v>
      </c>
      <c r="W165" s="258">
        <v>-27.9</v>
      </c>
      <c r="X165" s="258">
        <v>235</v>
      </c>
      <c r="Y165" s="258">
        <v>70.5</v>
      </c>
      <c r="Z165" s="258">
        <f t="shared" ref="Z165:Z167" si="346">X165+Y165</f>
        <v>305.5</v>
      </c>
      <c r="AA165" s="258">
        <v>0</v>
      </c>
      <c r="AB165" s="258">
        <f t="shared" ref="AB165:AB167" si="347">Z165+AA165</f>
        <v>305.5</v>
      </c>
      <c r="AC165" s="258">
        <v>41.82</v>
      </c>
      <c r="AD165" s="258">
        <f t="shared" ref="AD165:AD167" si="348">AB165+AC165</f>
        <v>347.32</v>
      </c>
    </row>
    <row r="166" spans="1:30" s="434" customFormat="1" ht="26.25" customHeight="1" x14ac:dyDescent="0.2">
      <c r="A166" s="260" t="s">
        <v>1295</v>
      </c>
      <c r="B166" s="253" t="s">
        <v>130</v>
      </c>
      <c r="C166" s="253" t="s">
        <v>202</v>
      </c>
      <c r="D166" s="253" t="s">
        <v>190</v>
      </c>
      <c r="E166" s="252" t="s">
        <v>774</v>
      </c>
      <c r="F166" s="253" t="s">
        <v>77</v>
      </c>
      <c r="G166" s="258"/>
      <c r="H166" s="258">
        <v>100</v>
      </c>
      <c r="I166" s="258">
        <v>0</v>
      </c>
      <c r="J166" s="258">
        <f>H166+I166</f>
        <v>100</v>
      </c>
      <c r="K166" s="258">
        <v>0</v>
      </c>
      <c r="L166" s="258">
        <v>100</v>
      </c>
      <c r="M166" s="258">
        <v>100</v>
      </c>
      <c r="N166" s="258">
        <v>0</v>
      </c>
      <c r="O166" s="258">
        <f t="shared" ref="O166" si="349">M166+N166</f>
        <v>100</v>
      </c>
      <c r="P166" s="258">
        <v>100</v>
      </c>
      <c r="Q166" s="258">
        <v>0</v>
      </c>
      <c r="R166" s="258">
        <v>0</v>
      </c>
      <c r="S166" s="258">
        <v>6.5</v>
      </c>
      <c r="T166" s="258">
        <f t="shared" ref="T166:T167" si="350">R166+S166</f>
        <v>6.5</v>
      </c>
      <c r="U166" s="258">
        <v>-4.49</v>
      </c>
      <c r="V166" s="258">
        <v>6.5</v>
      </c>
      <c r="W166" s="258">
        <v>-0.31</v>
      </c>
      <c r="X166" s="258">
        <v>2.37</v>
      </c>
      <c r="Y166" s="258">
        <v>0.72</v>
      </c>
      <c r="Z166" s="258">
        <f t="shared" si="346"/>
        <v>3.09</v>
      </c>
      <c r="AA166" s="258">
        <v>0</v>
      </c>
      <c r="AB166" s="258">
        <f t="shared" si="347"/>
        <v>3.09</v>
      </c>
      <c r="AC166" s="258">
        <v>0.42</v>
      </c>
      <c r="AD166" s="258">
        <f t="shared" si="348"/>
        <v>3.51</v>
      </c>
    </row>
    <row r="167" spans="1:30" s="434" customFormat="1" ht="18.75" customHeight="1" x14ac:dyDescent="0.2">
      <c r="A167" s="260" t="s">
        <v>1065</v>
      </c>
      <c r="B167" s="253" t="s">
        <v>130</v>
      </c>
      <c r="C167" s="253" t="s">
        <v>202</v>
      </c>
      <c r="D167" s="253" t="s">
        <v>190</v>
      </c>
      <c r="E167" s="252" t="s">
        <v>1066</v>
      </c>
      <c r="F167" s="253" t="s">
        <v>77</v>
      </c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>
        <v>0</v>
      </c>
      <c r="S167" s="258">
        <v>0</v>
      </c>
      <c r="T167" s="258">
        <f t="shared" si="350"/>
        <v>0</v>
      </c>
      <c r="U167" s="258">
        <v>0</v>
      </c>
      <c r="V167" s="258">
        <f t="shared" ref="V167" si="351">T167+U167</f>
        <v>0</v>
      </c>
      <c r="W167" s="258">
        <v>0</v>
      </c>
      <c r="X167" s="258">
        <f t="shared" ref="X167" si="352">V167+W167</f>
        <v>0</v>
      </c>
      <c r="Y167" s="258">
        <v>0</v>
      </c>
      <c r="Z167" s="258">
        <f t="shared" si="346"/>
        <v>0</v>
      </c>
      <c r="AA167" s="258">
        <v>165</v>
      </c>
      <c r="AB167" s="258">
        <f t="shared" si="347"/>
        <v>165</v>
      </c>
      <c r="AC167" s="258">
        <v>399</v>
      </c>
      <c r="AD167" s="258">
        <f t="shared" si="348"/>
        <v>564</v>
      </c>
    </row>
    <row r="168" spans="1:30" s="434" customFormat="1" ht="34.5" hidden="1" customHeight="1" x14ac:dyDescent="0.2">
      <c r="A168" s="260" t="s">
        <v>1067</v>
      </c>
      <c r="B168" s="253" t="s">
        <v>130</v>
      </c>
      <c r="C168" s="253" t="s">
        <v>202</v>
      </c>
      <c r="D168" s="253" t="s">
        <v>190</v>
      </c>
      <c r="E168" s="252" t="s">
        <v>1068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>
        <f>R169+R170</f>
        <v>0</v>
      </c>
      <c r="S168" s="258">
        <f t="shared" ref="S168:U168" si="353">S169+S170</f>
        <v>45314.130000000005</v>
      </c>
      <c r="T168" s="258">
        <f>T169+T170</f>
        <v>0</v>
      </c>
      <c r="U168" s="258">
        <f t="shared" si="353"/>
        <v>0</v>
      </c>
      <c r="V168" s="258">
        <f>V169+V170</f>
        <v>0</v>
      </c>
      <c r="W168" s="258">
        <f t="shared" ref="W168:Y168" si="354">W169+W170</f>
        <v>0</v>
      </c>
      <c r="X168" s="258">
        <f>X169+X170</f>
        <v>0</v>
      </c>
      <c r="Y168" s="258">
        <f t="shared" si="354"/>
        <v>0</v>
      </c>
      <c r="Z168" s="258">
        <f>Z169+Z170</f>
        <v>0</v>
      </c>
      <c r="AA168" s="258">
        <f t="shared" ref="AA168:AC168" si="355">AA169+AA170</f>
        <v>0</v>
      </c>
      <c r="AB168" s="258">
        <f>AB169+AB170</f>
        <v>0</v>
      </c>
      <c r="AC168" s="258">
        <f t="shared" si="355"/>
        <v>0</v>
      </c>
      <c r="AD168" s="258">
        <f>AD169+AD170</f>
        <v>0</v>
      </c>
    </row>
    <row r="169" spans="1:30" s="434" customFormat="1" ht="34.5" hidden="1" customHeight="1" x14ac:dyDescent="0.2">
      <c r="A169" s="260" t="s">
        <v>1069</v>
      </c>
      <c r="B169" s="253" t="s">
        <v>130</v>
      </c>
      <c r="C169" s="253" t="s">
        <v>202</v>
      </c>
      <c r="D169" s="253" t="s">
        <v>190</v>
      </c>
      <c r="E169" s="252" t="s">
        <v>1068</v>
      </c>
      <c r="F169" s="253" t="s">
        <v>1070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>
        <v>44860.9</v>
      </c>
      <c r="T169" s="258">
        <v>0</v>
      </c>
      <c r="U169" s="258">
        <v>0</v>
      </c>
      <c r="V169" s="258">
        <f>T169+U169</f>
        <v>0</v>
      </c>
      <c r="W169" s="258">
        <v>0</v>
      </c>
      <c r="X169" s="258">
        <f>V169+W169</f>
        <v>0</v>
      </c>
      <c r="Y169" s="258">
        <v>0</v>
      </c>
      <c r="Z169" s="258">
        <f>X169+Y169</f>
        <v>0</v>
      </c>
      <c r="AA169" s="258">
        <v>0</v>
      </c>
      <c r="AB169" s="258">
        <f>Z169+AA169</f>
        <v>0</v>
      </c>
      <c r="AC169" s="258">
        <v>0</v>
      </c>
      <c r="AD169" s="258">
        <f>AB169+AC169</f>
        <v>0</v>
      </c>
    </row>
    <row r="170" spans="1:30" s="434" customFormat="1" ht="41.25" hidden="1" customHeight="1" x14ac:dyDescent="0.2">
      <c r="A170" s="260" t="s">
        <v>1071</v>
      </c>
      <c r="B170" s="253" t="s">
        <v>130</v>
      </c>
      <c r="C170" s="253" t="s">
        <v>202</v>
      </c>
      <c r="D170" s="253" t="s">
        <v>190</v>
      </c>
      <c r="E170" s="252" t="s">
        <v>1068</v>
      </c>
      <c r="F170" s="253" t="s">
        <v>1070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>
        <v>453.23</v>
      </c>
      <c r="T170" s="258">
        <v>0</v>
      </c>
      <c r="U170" s="258">
        <v>0</v>
      </c>
      <c r="V170" s="258">
        <f>T170+U170</f>
        <v>0</v>
      </c>
      <c r="W170" s="258">
        <v>0</v>
      </c>
      <c r="X170" s="258">
        <f>V170+W170</f>
        <v>0</v>
      </c>
      <c r="Y170" s="258">
        <v>0</v>
      </c>
      <c r="Z170" s="258">
        <f>X170+Y170</f>
        <v>0</v>
      </c>
      <c r="AA170" s="258">
        <v>0</v>
      </c>
      <c r="AB170" s="258">
        <f>Z170+AA170</f>
        <v>0</v>
      </c>
      <c r="AC170" s="258">
        <v>0</v>
      </c>
      <c r="AD170" s="258">
        <f>AB170+AC170</f>
        <v>0</v>
      </c>
    </row>
    <row r="171" spans="1:30" s="434" customFormat="1" ht="18" customHeight="1" x14ac:dyDescent="0.2">
      <c r="A171" s="462" t="s">
        <v>228</v>
      </c>
      <c r="B171" s="251" t="s">
        <v>130</v>
      </c>
      <c r="C171" s="251" t="s">
        <v>202</v>
      </c>
      <c r="D171" s="251" t="s">
        <v>192</v>
      </c>
      <c r="E171" s="253"/>
      <c r="F171" s="253"/>
      <c r="G171" s="258"/>
      <c r="H171" s="258" t="e">
        <f>H172</f>
        <v>#REF!</v>
      </c>
      <c r="I171" s="258" t="e">
        <f>I172</f>
        <v>#REF!</v>
      </c>
      <c r="J171" s="258" t="e">
        <f>J172</f>
        <v>#REF!</v>
      </c>
      <c r="K171" s="258" t="e">
        <f>K172+#REF!+#REF!+#REF!+#REF!</f>
        <v>#REF!</v>
      </c>
      <c r="L171" s="258" t="e">
        <f>L172</f>
        <v>#REF!</v>
      </c>
      <c r="M171" s="258" t="e">
        <f>M172</f>
        <v>#REF!</v>
      </c>
      <c r="N171" s="258" t="e">
        <f t="shared" ref="N171:S171" si="356">N172</f>
        <v>#REF!</v>
      </c>
      <c r="O171" s="258" t="e">
        <f t="shared" si="356"/>
        <v>#REF!</v>
      </c>
      <c r="P171" s="258" t="e">
        <f t="shared" si="356"/>
        <v>#REF!</v>
      </c>
      <c r="Q171" s="276" t="e">
        <f t="shared" si="356"/>
        <v>#REF!</v>
      </c>
      <c r="R171" s="276">
        <f t="shared" si="356"/>
        <v>258615.36000000002</v>
      </c>
      <c r="S171" s="276">
        <f t="shared" si="356"/>
        <v>46135.820000000007</v>
      </c>
      <c r="T171" s="276" t="e">
        <f>T172</f>
        <v>#REF!</v>
      </c>
      <c r="U171" s="276" t="e">
        <f t="shared" ref="U171:X171" si="357">U172</f>
        <v>#REF!</v>
      </c>
      <c r="V171" s="276" t="e">
        <f t="shared" si="357"/>
        <v>#REF!</v>
      </c>
      <c r="W171" s="276" t="e">
        <f t="shared" si="357"/>
        <v>#REF!</v>
      </c>
      <c r="X171" s="276">
        <f t="shared" si="357"/>
        <v>179623.28</v>
      </c>
      <c r="Y171" s="276">
        <f>Y172+Y212+Y213+Y214</f>
        <v>224239.35999999999</v>
      </c>
      <c r="Z171" s="276">
        <f t="shared" ref="Z171:AB171" si="358">Z172+Z212+Z213+Z214</f>
        <v>403862.63999999996</v>
      </c>
      <c r="AA171" s="276">
        <f t="shared" si="358"/>
        <v>71051.685999999972</v>
      </c>
      <c r="AB171" s="276">
        <f t="shared" si="358"/>
        <v>474914.326</v>
      </c>
      <c r="AC171" s="276">
        <f t="shared" ref="AC171:AD171" si="359">AC172+AC212+AC213+AC214</f>
        <v>31883.41</v>
      </c>
      <c r="AD171" s="276">
        <f t="shared" si="359"/>
        <v>506797.73599999998</v>
      </c>
    </row>
    <row r="172" spans="1:30" ht="36" customHeight="1" x14ac:dyDescent="0.2">
      <c r="A172" s="260" t="s">
        <v>976</v>
      </c>
      <c r="B172" s="253" t="s">
        <v>130</v>
      </c>
      <c r="C172" s="253" t="s">
        <v>202</v>
      </c>
      <c r="D172" s="253" t="s">
        <v>192</v>
      </c>
      <c r="E172" s="252" t="s">
        <v>784</v>
      </c>
      <c r="F172" s="253"/>
      <c r="G172" s="258" t="e">
        <f>G173+G175+#REF!+#REF!+#REF!+G181+G183+#REF!+#REF!</f>
        <v>#REF!</v>
      </c>
      <c r="H172" s="258" t="e">
        <f>H173+H175+#REF!+#REF!+#REF!+H181+H183+#REF!+#REF!+#REF!+H216+#REF!</f>
        <v>#REF!</v>
      </c>
      <c r="I172" s="258" t="e">
        <f>I173+I175+#REF!+#REF!+#REF!+I181+I183+#REF!+#REF!+#REF!+I216+#REF!</f>
        <v>#REF!</v>
      </c>
      <c r="J172" s="258" t="e">
        <f>J173+J175+#REF!+#REF!+#REF!+J181+J183+#REF!+#REF!+#REF!+J216+#REF!</f>
        <v>#REF!</v>
      </c>
      <c r="K172" s="258" t="e">
        <f>K173+K175+#REF!+#REF!+#REF!+K181+K183+#REF!+#REF!+#REF!+K216+#REF!+#REF!</f>
        <v>#REF!</v>
      </c>
      <c r="L172" s="258" t="e">
        <f>L173+L175+#REF!+#REF!+#REF!+L181+L183+#REF!+#REF!+#REF!+#REF!+#REF!</f>
        <v>#REF!</v>
      </c>
      <c r="M172" s="258" t="e">
        <f>M173+M175+#REF!+#REF!+M181+M183+#REF!+#REF!</f>
        <v>#REF!</v>
      </c>
      <c r="N172" s="258" t="e">
        <f>N173+N175+#REF!+#REF!+N181+N183+#REF!+#REF!</f>
        <v>#REF!</v>
      </c>
      <c r="O172" s="258" t="e">
        <f>O173+O175+#REF!+#REF!+O181+O183+#REF!+#REF!</f>
        <v>#REF!</v>
      </c>
      <c r="P172" s="258" t="e">
        <f>P173+P175+#REF!+#REF!+P181+P183+#REF!+#REF!</f>
        <v>#REF!</v>
      </c>
      <c r="Q172" s="258" t="e">
        <f>Q173+Q175+#REF!+#REF!+Q181+Q183+#REF!+#REF!</f>
        <v>#REF!</v>
      </c>
      <c r="R172" s="258">
        <f>R173+R175+R176+R177+R178+R181+R191+R195+R197+R174</f>
        <v>258615.36000000002</v>
      </c>
      <c r="S172" s="258">
        <f t="shared" ref="S172" si="360">S173+S175+S176+S177+S178+S181+S191+S195+S197+S174</f>
        <v>46135.820000000007</v>
      </c>
      <c r="T172" s="258" t="e">
        <f>T173+T174+T175+T176+T177+T178+T181+T184+T191+T195+T197+T200+T204+T207+#REF!</f>
        <v>#REF!</v>
      </c>
      <c r="U172" s="258" t="e">
        <f>U173+U174+U175+U176+U177+U178+U181+U184+U191+U195+U197+U200+U204+U207+#REF!</f>
        <v>#REF!</v>
      </c>
      <c r="V172" s="258" t="e">
        <f>V173+V174+V175+V176+V177+V178+V181+V184+V191+V195+V197+V200+V204+V207+#REF!+V196</f>
        <v>#REF!</v>
      </c>
      <c r="W172" s="258" t="e">
        <f>W173+W174+W175+W176+W177+W178+W181+W184+W191+W195+W197+W200+W204+W207+#REF!+W196</f>
        <v>#REF!</v>
      </c>
      <c r="X172" s="258">
        <f>X173+X174+X175+X176+X177+X178+X181+X184+X191+X195+X197+X200+X204+X207+X196+X209</f>
        <v>179623.28</v>
      </c>
      <c r="Y172" s="258">
        <f>Y173+Y174+Y175+Y176+Y177+Y178+Y181+Y184+Y191+Y195+Y197+Y200+Y204+Y207+Y196+Y209+Y192+Y202</f>
        <v>224239.35999999999</v>
      </c>
      <c r="Z172" s="258">
        <f t="shared" ref="Z172:AB172" si="361">Z173+Z174+Z175+Z176+Z177+Z178+Z181+Z184+Z191+Z195+Z197+Z200+Z204+Z207+Z196+Z209+Z192+Z202</f>
        <v>403862.63999999996</v>
      </c>
      <c r="AA172" s="258">
        <f t="shared" si="361"/>
        <v>69807.385999999984</v>
      </c>
      <c r="AB172" s="258">
        <f t="shared" si="361"/>
        <v>473670.02599999995</v>
      </c>
      <c r="AC172" s="258">
        <f t="shared" ref="AC172:AD172" si="362">AC173+AC174+AC175+AC176+AC177+AC178+AC181+AC184+AC191+AC195+AC197+AC200+AC204+AC207+AC196+AC209+AC192+AC202</f>
        <v>31502.86</v>
      </c>
      <c r="AD172" s="258">
        <f t="shared" si="362"/>
        <v>505172.88599999994</v>
      </c>
    </row>
    <row r="173" spans="1:30" ht="38.25" customHeight="1" x14ac:dyDescent="0.2">
      <c r="A173" s="260" t="s">
        <v>1295</v>
      </c>
      <c r="B173" s="253" t="s">
        <v>130</v>
      </c>
      <c r="C173" s="253" t="s">
        <v>202</v>
      </c>
      <c r="D173" s="253" t="s">
        <v>192</v>
      </c>
      <c r="E173" s="252" t="s">
        <v>783</v>
      </c>
      <c r="F173" s="253" t="s">
        <v>77</v>
      </c>
      <c r="G173" s="258"/>
      <c r="H173" s="258">
        <v>18791.29</v>
      </c>
      <c r="I173" s="258">
        <f>-1500+1851.48</f>
        <v>351.48</v>
      </c>
      <c r="J173" s="258">
        <f>H173+I173</f>
        <v>19142.77</v>
      </c>
      <c r="K173" s="258">
        <v>-1755.05</v>
      </c>
      <c r="L173" s="258">
        <f>19869.07+2000</f>
        <v>21869.07</v>
      </c>
      <c r="M173" s="258">
        <f>15576.33+2000</f>
        <v>17576.330000000002</v>
      </c>
      <c r="N173" s="258">
        <v>-3654.89</v>
      </c>
      <c r="O173" s="258">
        <v>18000</v>
      </c>
      <c r="P173" s="258">
        <v>18000</v>
      </c>
      <c r="Q173" s="258">
        <v>0</v>
      </c>
      <c r="R173" s="258">
        <f>P173+Q173</f>
        <v>18000</v>
      </c>
      <c r="S173" s="258">
        <f>-5592.25+600+412.2-567.49</f>
        <v>-5147.54</v>
      </c>
      <c r="T173" s="258">
        <v>0</v>
      </c>
      <c r="U173" s="258">
        <f>14000+1491.99-6810.44-600</f>
        <v>8081.5499999999993</v>
      </c>
      <c r="V173" s="258">
        <v>61684.28</v>
      </c>
      <c r="W173" s="258">
        <v>-53684.28</v>
      </c>
      <c r="X173" s="258">
        <v>0</v>
      </c>
      <c r="Y173" s="258">
        <v>10000</v>
      </c>
      <c r="Z173" s="258">
        <f t="shared" ref="Z173:Z177" si="363">X173+Y173</f>
        <v>10000</v>
      </c>
      <c r="AA173" s="258">
        <f>32572.067+11144.36</f>
        <v>43716.426999999996</v>
      </c>
      <c r="AB173" s="258">
        <f t="shared" ref="AB173:AB177" si="364">Z173+AA173</f>
        <v>53716.426999999996</v>
      </c>
      <c r="AC173" s="258">
        <v>-5539.48</v>
      </c>
      <c r="AD173" s="258">
        <f t="shared" ref="AD173:AD177" si="365">AB173+AC173</f>
        <v>48176.947</v>
      </c>
    </row>
    <row r="174" spans="1:30" ht="38.25" customHeight="1" x14ac:dyDescent="0.2">
      <c r="A174" s="260" t="s">
        <v>1295</v>
      </c>
      <c r="B174" s="253" t="s">
        <v>130</v>
      </c>
      <c r="C174" s="253" t="s">
        <v>202</v>
      </c>
      <c r="D174" s="253" t="s">
        <v>192</v>
      </c>
      <c r="E174" s="252" t="s">
        <v>1143</v>
      </c>
      <c r="F174" s="253" t="s">
        <v>77</v>
      </c>
      <c r="G174" s="258"/>
      <c r="H174" s="258">
        <v>18791.29</v>
      </c>
      <c r="I174" s="258">
        <f>-1500+1851.48</f>
        <v>351.48</v>
      </c>
      <c r="J174" s="258">
        <f>H174+I174</f>
        <v>19142.77</v>
      </c>
      <c r="K174" s="258">
        <v>-1755.05</v>
      </c>
      <c r="L174" s="258">
        <f>19869.07+2000</f>
        <v>21869.07</v>
      </c>
      <c r="M174" s="258">
        <f>15576.33+2000</f>
        <v>17576.330000000002</v>
      </c>
      <c r="N174" s="258">
        <v>-3654.89</v>
      </c>
      <c r="O174" s="258">
        <v>18000</v>
      </c>
      <c r="P174" s="258">
        <v>18000</v>
      </c>
      <c r="Q174" s="258">
        <v>0</v>
      </c>
      <c r="R174" s="258"/>
      <c r="S174" s="258">
        <v>4000</v>
      </c>
      <c r="T174" s="258">
        <v>0</v>
      </c>
      <c r="U174" s="258">
        <v>4000</v>
      </c>
      <c r="V174" s="258">
        <v>0</v>
      </c>
      <c r="W174" s="258">
        <v>3000</v>
      </c>
      <c r="X174" s="258">
        <v>0</v>
      </c>
      <c r="Y174" s="258">
        <v>4000</v>
      </c>
      <c r="Z174" s="258">
        <f t="shared" si="363"/>
        <v>4000</v>
      </c>
      <c r="AA174" s="258">
        <v>2700</v>
      </c>
      <c r="AB174" s="258">
        <f t="shared" si="364"/>
        <v>6700</v>
      </c>
      <c r="AC174" s="258">
        <v>3950.88</v>
      </c>
      <c r="AD174" s="258">
        <f t="shared" si="365"/>
        <v>10650.880000000001</v>
      </c>
    </row>
    <row r="175" spans="1:30" ht="36.75" customHeight="1" x14ac:dyDescent="0.2">
      <c r="A175" s="260" t="s">
        <v>1295</v>
      </c>
      <c r="B175" s="253" t="s">
        <v>130</v>
      </c>
      <c r="C175" s="253" t="s">
        <v>202</v>
      </c>
      <c r="D175" s="253" t="s">
        <v>192</v>
      </c>
      <c r="E175" s="252" t="s">
        <v>785</v>
      </c>
      <c r="F175" s="253" t="s">
        <v>77</v>
      </c>
      <c r="G175" s="258"/>
      <c r="H175" s="258">
        <v>44069.2</v>
      </c>
      <c r="I175" s="258">
        <v>-1729.49</v>
      </c>
      <c r="J175" s="258">
        <f t="shared" ref="J175:J191" si="366">H175+I175</f>
        <v>42339.71</v>
      </c>
      <c r="K175" s="258">
        <v>0</v>
      </c>
      <c r="L175" s="258">
        <f>47545-16557.49</f>
        <v>30987.51</v>
      </c>
      <c r="M175" s="258">
        <f>47545-15562.42</f>
        <v>31982.58</v>
      </c>
      <c r="N175" s="258">
        <f>1990.44+11926.9</f>
        <v>13917.34</v>
      </c>
      <c r="O175" s="258">
        <f t="shared" ref="O175" si="367">M175+N175</f>
        <v>45899.92</v>
      </c>
      <c r="P175" s="258">
        <f>30399.29+11620.7</f>
        <v>42019.990000000005</v>
      </c>
      <c r="Q175" s="258">
        <v>4909.87</v>
      </c>
      <c r="R175" s="258">
        <f t="shared" ref="R175" si="368">P175+Q175</f>
        <v>46929.860000000008</v>
      </c>
      <c r="S175" s="258">
        <f>14252.94+7382.6-1691.1+9472</f>
        <v>29416.440000000002</v>
      </c>
      <c r="T175" s="258">
        <v>61790.26</v>
      </c>
      <c r="U175" s="258">
        <f>11375.14+1217.21-8716.5+3606.79+810</f>
        <v>8292.64</v>
      </c>
      <c r="V175" s="258">
        <v>0</v>
      </c>
      <c r="W175" s="258">
        <f>84973-25600</f>
        <v>59373</v>
      </c>
      <c r="X175" s="258">
        <v>51707.14</v>
      </c>
      <c r="Y175" s="258">
        <f>37530.86-24929.25</f>
        <v>12601.61</v>
      </c>
      <c r="Z175" s="258">
        <f t="shared" si="363"/>
        <v>64308.75</v>
      </c>
      <c r="AA175" s="258">
        <v>-25265</v>
      </c>
      <c r="AB175" s="258">
        <f t="shared" si="364"/>
        <v>39043.75</v>
      </c>
      <c r="AC175" s="258">
        <v>-136</v>
      </c>
      <c r="AD175" s="258">
        <f t="shared" si="365"/>
        <v>38907.75</v>
      </c>
    </row>
    <row r="176" spans="1:30" ht="45.75" customHeight="1" x14ac:dyDescent="0.2">
      <c r="A176" s="260" t="s">
        <v>1295</v>
      </c>
      <c r="B176" s="253" t="s">
        <v>130</v>
      </c>
      <c r="C176" s="253" t="s">
        <v>202</v>
      </c>
      <c r="D176" s="253" t="s">
        <v>192</v>
      </c>
      <c r="E176" s="252" t="s">
        <v>1073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18623.3-7382.6-9472</f>
        <v>1768.6999999999989</v>
      </c>
      <c r="T176" s="258">
        <v>4316.7</v>
      </c>
      <c r="U176" s="258">
        <f>3675.9+8716.5-240-810</f>
        <v>11342.4</v>
      </c>
      <c r="V176" s="258">
        <v>0</v>
      </c>
      <c r="W176" s="258">
        <v>0</v>
      </c>
      <c r="X176" s="258">
        <v>0</v>
      </c>
      <c r="Y176" s="258">
        <v>10479</v>
      </c>
      <c r="Z176" s="258">
        <f t="shared" si="363"/>
        <v>10479</v>
      </c>
      <c r="AA176" s="258">
        <v>45065</v>
      </c>
      <c r="AB176" s="258">
        <f t="shared" si="364"/>
        <v>55544</v>
      </c>
      <c r="AC176" s="258">
        <v>0</v>
      </c>
      <c r="AD176" s="258">
        <f t="shared" si="365"/>
        <v>55544</v>
      </c>
    </row>
    <row r="177" spans="1:30" ht="81.75" customHeight="1" x14ac:dyDescent="0.2">
      <c r="A177" s="260" t="s">
        <v>942</v>
      </c>
      <c r="B177" s="253" t="s">
        <v>130</v>
      </c>
      <c r="C177" s="253" t="s">
        <v>202</v>
      </c>
      <c r="D177" s="253" t="s">
        <v>192</v>
      </c>
      <c r="E177" s="252" t="s">
        <v>778</v>
      </c>
      <c r="F177" s="253" t="s">
        <v>77</v>
      </c>
      <c r="G177" s="258"/>
      <c r="H177" s="258">
        <v>174462.7</v>
      </c>
      <c r="I177" s="258">
        <v>5065</v>
      </c>
      <c r="J177" s="258">
        <f t="shared" ref="J177:J180" si="369">H177+I177</f>
        <v>179527.7</v>
      </c>
      <c r="K177" s="258">
        <v>-3826.2</v>
      </c>
      <c r="L177" s="258">
        <f>177297.6-4263</f>
        <v>173034.6</v>
      </c>
      <c r="M177" s="258">
        <f>177297.6-4263</f>
        <v>173034.6</v>
      </c>
      <c r="N177" s="258">
        <f>-30015.8+9254.2</f>
        <v>-20761.599999999999</v>
      </c>
      <c r="O177" s="258">
        <f>M177+N177</f>
        <v>152273</v>
      </c>
      <c r="P177" s="258">
        <f>143018.8+9254.2</f>
        <v>152273</v>
      </c>
      <c r="Q177" s="258">
        <v>36373</v>
      </c>
      <c r="R177" s="258">
        <f>P177+Q177</f>
        <v>188646</v>
      </c>
      <c r="S177" s="258">
        <v>10530</v>
      </c>
      <c r="T177" s="258">
        <f t="shared" ref="T177" si="370">R177+S177</f>
        <v>199176</v>
      </c>
      <c r="U177" s="258">
        <v>2155.9</v>
      </c>
      <c r="V177" s="258">
        <v>199176</v>
      </c>
      <c r="W177" s="258">
        <v>23269.7</v>
      </c>
      <c r="X177" s="258">
        <v>82411.099999999991</v>
      </c>
      <c r="Y177" s="258">
        <f>166424.5-2647.2</f>
        <v>163777.29999999999</v>
      </c>
      <c r="Z177" s="258">
        <f t="shared" si="363"/>
        <v>246188.39999999997</v>
      </c>
      <c r="AA177" s="258">
        <v>34.4</v>
      </c>
      <c r="AB177" s="258">
        <f t="shared" si="364"/>
        <v>246222.79999999996</v>
      </c>
      <c r="AC177" s="258">
        <v>33419.199999999997</v>
      </c>
      <c r="AD177" s="258">
        <f t="shared" si="365"/>
        <v>279641.99999999994</v>
      </c>
    </row>
    <row r="178" spans="1:30" ht="33.75" customHeight="1" x14ac:dyDescent="0.2">
      <c r="A178" s="260" t="s">
        <v>772</v>
      </c>
      <c r="B178" s="253" t="s">
        <v>130</v>
      </c>
      <c r="C178" s="253" t="s">
        <v>202</v>
      </c>
      <c r="D178" s="253" t="s">
        <v>192</v>
      </c>
      <c r="E178" s="252" t="s">
        <v>774</v>
      </c>
      <c r="F178" s="253"/>
      <c r="G178" s="258"/>
      <c r="H178" s="258">
        <f>H180</f>
        <v>280.10000000000002</v>
      </c>
      <c r="I178" s="258">
        <f>I180</f>
        <v>0</v>
      </c>
      <c r="J178" s="258">
        <f t="shared" si="369"/>
        <v>280.10000000000002</v>
      </c>
      <c r="K178" s="258">
        <f>K180</f>
        <v>0</v>
      </c>
      <c r="L178" s="258">
        <f>L180</f>
        <v>12</v>
      </c>
      <c r="M178" s="258">
        <f>M180</f>
        <v>12</v>
      </c>
      <c r="N178" s="258">
        <f t="shared" ref="N178:Q178" si="371">N180</f>
        <v>15</v>
      </c>
      <c r="O178" s="258">
        <f t="shared" si="371"/>
        <v>27</v>
      </c>
      <c r="P178" s="258">
        <f t="shared" si="371"/>
        <v>27</v>
      </c>
      <c r="Q178" s="258">
        <f t="shared" si="371"/>
        <v>0</v>
      </c>
      <c r="R178" s="258">
        <f>R179+R180</f>
        <v>1987</v>
      </c>
      <c r="S178" s="258">
        <f t="shared" ref="S178:T178" si="372">S179+S180</f>
        <v>-517.19999999999993</v>
      </c>
      <c r="T178" s="258">
        <f t="shared" si="372"/>
        <v>1482.1</v>
      </c>
      <c r="U178" s="258">
        <f t="shared" ref="U178:V178" si="373">U179+U180</f>
        <v>294.46999999999997</v>
      </c>
      <c r="V178" s="258">
        <f t="shared" si="373"/>
        <v>1330.2</v>
      </c>
      <c r="W178" s="258">
        <f t="shared" ref="W178:X178" si="374">W179+W180</f>
        <v>1099.4000000000001</v>
      </c>
      <c r="X178" s="258">
        <f t="shared" si="374"/>
        <v>2811.52</v>
      </c>
      <c r="Y178" s="258">
        <f t="shared" ref="Y178:Z178" si="375">Y179+Y180</f>
        <v>-1002.73</v>
      </c>
      <c r="Z178" s="258">
        <f t="shared" si="375"/>
        <v>1808.79</v>
      </c>
      <c r="AA178" s="258">
        <f t="shared" ref="AA178:AB178" si="376">AA179+AA180</f>
        <v>-203.49599999999998</v>
      </c>
      <c r="AB178" s="258">
        <f t="shared" si="376"/>
        <v>1605.2940000000001</v>
      </c>
      <c r="AC178" s="258">
        <f t="shared" ref="AC178:AD178" si="377">AC179+AC180</f>
        <v>72.069999999999993</v>
      </c>
      <c r="AD178" s="258">
        <f t="shared" si="377"/>
        <v>1677.364</v>
      </c>
    </row>
    <row r="179" spans="1:30" ht="36.75" customHeight="1" x14ac:dyDescent="0.2">
      <c r="A179" s="260" t="s">
        <v>1295</v>
      </c>
      <c r="B179" s="253" t="s">
        <v>130</v>
      </c>
      <c r="C179" s="253" t="s">
        <v>202</v>
      </c>
      <c r="D179" s="253" t="s">
        <v>192</v>
      </c>
      <c r="E179" s="252" t="s">
        <v>774</v>
      </c>
      <c r="F179" s="253" t="s">
        <v>77</v>
      </c>
      <c r="G179" s="258"/>
      <c r="H179" s="258">
        <v>1831</v>
      </c>
      <c r="I179" s="258">
        <v>0</v>
      </c>
      <c r="J179" s="258">
        <f t="shared" si="369"/>
        <v>1831</v>
      </c>
      <c r="K179" s="258">
        <v>0</v>
      </c>
      <c r="L179" s="258">
        <v>1115.2</v>
      </c>
      <c r="M179" s="258">
        <v>1115.2</v>
      </c>
      <c r="N179" s="258">
        <v>1512.7</v>
      </c>
      <c r="O179" s="258">
        <f t="shared" ref="O179" si="378">M179+N179</f>
        <v>2627.9</v>
      </c>
      <c r="P179" s="258">
        <v>2627.9</v>
      </c>
      <c r="Q179" s="258">
        <v>-667.9</v>
      </c>
      <c r="R179" s="258">
        <f>P179+Q179</f>
        <v>1960</v>
      </c>
      <c r="S179" s="258">
        <v>-504.9</v>
      </c>
      <c r="T179" s="258">
        <f t="shared" ref="T179" si="379">R179+S179</f>
        <v>1455.1</v>
      </c>
      <c r="U179" s="258">
        <v>303.7</v>
      </c>
      <c r="V179" s="258">
        <v>1316.9</v>
      </c>
      <c r="W179" s="258">
        <v>1088.4000000000001</v>
      </c>
      <c r="X179" s="258">
        <v>2783.4</v>
      </c>
      <c r="Y179" s="258">
        <v>-992.7</v>
      </c>
      <c r="Z179" s="258">
        <f>X179+Y179</f>
        <v>1790.7</v>
      </c>
      <c r="AA179" s="258">
        <v>-201.45599999999999</v>
      </c>
      <c r="AB179" s="258">
        <f>Z179+AA179</f>
        <v>1589.2440000000001</v>
      </c>
      <c r="AC179" s="258">
        <v>71.349999999999994</v>
      </c>
      <c r="AD179" s="258">
        <f>AB179+AC179</f>
        <v>1660.5940000000001</v>
      </c>
    </row>
    <row r="180" spans="1:30" ht="36.75" customHeight="1" x14ac:dyDescent="0.2">
      <c r="A180" s="260" t="s">
        <v>1295</v>
      </c>
      <c r="B180" s="253" t="s">
        <v>130</v>
      </c>
      <c r="C180" s="253" t="s">
        <v>202</v>
      </c>
      <c r="D180" s="253" t="s">
        <v>192</v>
      </c>
      <c r="E180" s="252" t="s">
        <v>774</v>
      </c>
      <c r="F180" s="253" t="s">
        <v>77</v>
      </c>
      <c r="G180" s="258"/>
      <c r="H180" s="258">
        <v>280.10000000000002</v>
      </c>
      <c r="I180" s="258">
        <v>0</v>
      </c>
      <c r="J180" s="258">
        <f t="shared" si="369"/>
        <v>280.10000000000002</v>
      </c>
      <c r="K180" s="258">
        <v>0</v>
      </c>
      <c r="L180" s="258">
        <v>12</v>
      </c>
      <c r="M180" s="258">
        <v>12</v>
      </c>
      <c r="N180" s="258">
        <v>15</v>
      </c>
      <c r="O180" s="258">
        <f t="shared" ref="O180" si="380">M180+N180</f>
        <v>27</v>
      </c>
      <c r="P180" s="258">
        <v>27</v>
      </c>
      <c r="Q180" s="258">
        <v>0</v>
      </c>
      <c r="R180" s="258">
        <f>P180+Q180</f>
        <v>27</v>
      </c>
      <c r="S180" s="258">
        <v>-12.3</v>
      </c>
      <c r="T180" s="258">
        <v>27</v>
      </c>
      <c r="U180" s="258">
        <v>-9.23</v>
      </c>
      <c r="V180" s="258">
        <v>13.3</v>
      </c>
      <c r="W180" s="258">
        <v>11</v>
      </c>
      <c r="X180" s="258">
        <v>28.12</v>
      </c>
      <c r="Y180" s="258">
        <v>-10.029999999999999</v>
      </c>
      <c r="Z180" s="258">
        <f>X180+Y180</f>
        <v>18.090000000000003</v>
      </c>
      <c r="AA180" s="258">
        <v>-2.04</v>
      </c>
      <c r="AB180" s="258">
        <f>Z180+AA180</f>
        <v>16.050000000000004</v>
      </c>
      <c r="AC180" s="258">
        <v>0.72</v>
      </c>
      <c r="AD180" s="258">
        <f>AB180+AC180</f>
        <v>16.770000000000003</v>
      </c>
    </row>
    <row r="181" spans="1:30" ht="18.75" hidden="1" customHeight="1" x14ac:dyDescent="0.2">
      <c r="A181" s="260" t="s">
        <v>777</v>
      </c>
      <c r="B181" s="253" t="s">
        <v>130</v>
      </c>
      <c r="C181" s="253" t="s">
        <v>202</v>
      </c>
      <c r="D181" s="253" t="s">
        <v>192</v>
      </c>
      <c r="E181" s="252" t="s">
        <v>775</v>
      </c>
      <c r="F181" s="253"/>
      <c r="G181" s="258"/>
      <c r="H181" s="258">
        <f>H182</f>
        <v>1736</v>
      </c>
      <c r="I181" s="258">
        <f>I182</f>
        <v>0</v>
      </c>
      <c r="J181" s="258">
        <f t="shared" si="366"/>
        <v>1736</v>
      </c>
      <c r="K181" s="258">
        <f>K182</f>
        <v>0</v>
      </c>
      <c r="L181" s="258">
        <f>L182</f>
        <v>1667.6</v>
      </c>
      <c r="M181" s="258">
        <f>M182</f>
        <v>1667.6</v>
      </c>
      <c r="N181" s="258">
        <f t="shared" ref="N181:Q181" si="381">N182</f>
        <v>-647.6</v>
      </c>
      <c r="O181" s="258">
        <f t="shared" si="381"/>
        <v>1019.9999999999999</v>
      </c>
      <c r="P181" s="258">
        <f t="shared" si="381"/>
        <v>1020</v>
      </c>
      <c r="Q181" s="258">
        <f t="shared" si="381"/>
        <v>-117.5</v>
      </c>
      <c r="R181" s="258">
        <f>R182+R183</f>
        <v>902.5</v>
      </c>
      <c r="S181" s="258">
        <f t="shared" ref="S181:T181" si="382">S182+S183</f>
        <v>1902</v>
      </c>
      <c r="T181" s="258">
        <f t="shared" si="382"/>
        <v>2776.4</v>
      </c>
      <c r="U181" s="258">
        <f t="shared" ref="U181:V181" si="383">U182+U183</f>
        <v>-2776.4</v>
      </c>
      <c r="V181" s="258">
        <f t="shared" si="383"/>
        <v>0</v>
      </c>
      <c r="W181" s="258">
        <f t="shared" ref="W181:X181" si="384">W182+W183</f>
        <v>0</v>
      </c>
      <c r="X181" s="258">
        <f t="shared" si="384"/>
        <v>0</v>
      </c>
      <c r="Y181" s="258">
        <f t="shared" ref="Y181:Z181" si="385">Y182+Y183</f>
        <v>0</v>
      </c>
      <c r="Z181" s="258">
        <f t="shared" si="385"/>
        <v>0</v>
      </c>
      <c r="AA181" s="258">
        <f t="shared" ref="AA181:AB181" si="386">AA182+AA183</f>
        <v>0</v>
      </c>
      <c r="AB181" s="258">
        <f t="shared" si="386"/>
        <v>0</v>
      </c>
      <c r="AC181" s="258">
        <f t="shared" ref="AC181:AD181" si="387">AC182+AC183</f>
        <v>0</v>
      </c>
      <c r="AD181" s="258">
        <f t="shared" si="387"/>
        <v>0</v>
      </c>
    </row>
    <row r="182" spans="1:30" ht="16.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192</v>
      </c>
      <c r="E182" s="252" t="s">
        <v>775</v>
      </c>
      <c r="F182" s="253" t="s">
        <v>79</v>
      </c>
      <c r="G182" s="258"/>
      <c r="H182" s="258">
        <v>1736</v>
      </c>
      <c r="I182" s="258">
        <v>0</v>
      </c>
      <c r="J182" s="258">
        <f t="shared" si="366"/>
        <v>1736</v>
      </c>
      <c r="K182" s="258">
        <v>0</v>
      </c>
      <c r="L182" s="258">
        <v>1667.6</v>
      </c>
      <c r="M182" s="258">
        <v>1667.6</v>
      </c>
      <c r="N182" s="258">
        <v>-647.6</v>
      </c>
      <c r="O182" s="258">
        <f t="shared" ref="O182:O191" si="388">M182+N182</f>
        <v>1019.9999999999999</v>
      </c>
      <c r="P182" s="258">
        <v>1020</v>
      </c>
      <c r="Q182" s="258">
        <v>-117.5</v>
      </c>
      <c r="R182" s="258">
        <f>P182+Q182</f>
        <v>902.5</v>
      </c>
      <c r="S182" s="258">
        <v>1873.9</v>
      </c>
      <c r="T182" s="258">
        <f t="shared" ref="T182" si="389">R182+S182</f>
        <v>2776.4</v>
      </c>
      <c r="U182" s="258">
        <v>-2776.4</v>
      </c>
      <c r="V182" s="258">
        <f t="shared" ref="V182:V183" si="390">T182+U182</f>
        <v>0</v>
      </c>
      <c r="W182" s="258">
        <v>0</v>
      </c>
      <c r="X182" s="258">
        <f t="shared" ref="X182:X183" si="391">V182+W182</f>
        <v>0</v>
      </c>
      <c r="Y182" s="258">
        <v>0</v>
      </c>
      <c r="Z182" s="258">
        <f t="shared" ref="Z182:Z183" si="392">X182+Y182</f>
        <v>0</v>
      </c>
      <c r="AA182" s="258">
        <v>0</v>
      </c>
      <c r="AB182" s="258">
        <f t="shared" ref="AB182:AB183" si="393">Z182+AA182</f>
        <v>0</v>
      </c>
      <c r="AC182" s="258">
        <v>0</v>
      </c>
      <c r="AD182" s="258">
        <f t="shared" ref="AD182:AD183" si="394">AB182+AC182</f>
        <v>0</v>
      </c>
    </row>
    <row r="183" spans="1:30" ht="24.75" hidden="1" customHeight="1" x14ac:dyDescent="0.2">
      <c r="A183" s="260" t="s">
        <v>1074</v>
      </c>
      <c r="B183" s="253" t="s">
        <v>130</v>
      </c>
      <c r="C183" s="253" t="s">
        <v>202</v>
      </c>
      <c r="D183" s="253" t="s">
        <v>192</v>
      </c>
      <c r="E183" s="252" t="s">
        <v>775</v>
      </c>
      <c r="F183" s="253" t="s">
        <v>79</v>
      </c>
      <c r="G183" s="258"/>
      <c r="H183" s="258" t="e">
        <f>#REF!</f>
        <v>#REF!</v>
      </c>
      <c r="I183" s="258" t="e">
        <f>#REF!</f>
        <v>#REF!</v>
      </c>
      <c r="J183" s="258" t="e">
        <f t="shared" si="366"/>
        <v>#REF!</v>
      </c>
      <c r="K183" s="258" t="e">
        <f>#REF!</f>
        <v>#REF!</v>
      </c>
      <c r="L183" s="258" t="e">
        <f>#REF!</f>
        <v>#REF!</v>
      </c>
      <c r="M183" s="258" t="e">
        <f>#REF!</f>
        <v>#REF!</v>
      </c>
      <c r="N183" s="258" t="e">
        <f>#REF!</f>
        <v>#REF!</v>
      </c>
      <c r="O183" s="258" t="e">
        <f>#REF!</f>
        <v>#REF!</v>
      </c>
      <c r="P183" s="258" t="e">
        <f>#REF!</f>
        <v>#REF!</v>
      </c>
      <c r="Q183" s="258" t="e">
        <f>#REF!</f>
        <v>#REF!</v>
      </c>
      <c r="R183" s="258">
        <v>0</v>
      </c>
      <c r="S183" s="258">
        <v>28.1</v>
      </c>
      <c r="T183" s="258">
        <v>0</v>
      </c>
      <c r="U183" s="258">
        <v>0</v>
      </c>
      <c r="V183" s="258">
        <f t="shared" si="390"/>
        <v>0</v>
      </c>
      <c r="W183" s="258">
        <v>0</v>
      </c>
      <c r="X183" s="258">
        <f t="shared" si="391"/>
        <v>0</v>
      </c>
      <c r="Y183" s="258">
        <v>0</v>
      </c>
      <c r="Z183" s="258">
        <f t="shared" si="392"/>
        <v>0</v>
      </c>
      <c r="AA183" s="258">
        <v>0</v>
      </c>
      <c r="AB183" s="258">
        <f t="shared" si="393"/>
        <v>0</v>
      </c>
      <c r="AC183" s="258">
        <v>0</v>
      </c>
      <c r="AD183" s="258">
        <f t="shared" si="394"/>
        <v>0</v>
      </c>
    </row>
    <row r="184" spans="1:30" ht="34.5" customHeight="1" x14ac:dyDescent="0.2">
      <c r="A184" s="260" t="s">
        <v>1154</v>
      </c>
      <c r="B184" s="253" t="s">
        <v>130</v>
      </c>
      <c r="C184" s="253" t="s">
        <v>202</v>
      </c>
      <c r="D184" s="253" t="s">
        <v>192</v>
      </c>
      <c r="E184" s="252" t="s">
        <v>1155</v>
      </c>
      <c r="F184" s="253"/>
      <c r="G184" s="258"/>
      <c r="H184" s="258">
        <v>1736</v>
      </c>
      <c r="I184" s="258">
        <v>0</v>
      </c>
      <c r="J184" s="258">
        <v>1736</v>
      </c>
      <c r="K184" s="258">
        <v>0</v>
      </c>
      <c r="L184" s="258">
        <v>1667.6</v>
      </c>
      <c r="M184" s="258">
        <v>1667.6</v>
      </c>
      <c r="N184" s="258">
        <v>-647.6</v>
      </c>
      <c r="O184" s="258">
        <v>1019.9999999999999</v>
      </c>
      <c r="P184" s="258">
        <v>1020</v>
      </c>
      <c r="Q184" s="258">
        <v>-117.5</v>
      </c>
      <c r="R184" s="258">
        <v>902.5</v>
      </c>
      <c r="S184" s="258">
        <v>1902</v>
      </c>
      <c r="T184" s="258">
        <f>T185+T186</f>
        <v>0</v>
      </c>
      <c r="U184" s="258">
        <f t="shared" ref="U184:V184" si="395">U185+U186</f>
        <v>2075.25</v>
      </c>
      <c r="V184" s="258">
        <f t="shared" si="395"/>
        <v>2075.25</v>
      </c>
      <c r="W184" s="258">
        <f t="shared" ref="W184:X184" si="396">W185+W186</f>
        <v>1233.9499999999998</v>
      </c>
      <c r="X184" s="258">
        <f t="shared" si="396"/>
        <v>3309.2</v>
      </c>
      <c r="Y184" s="258">
        <f>Y185+Y186+Y187+Y188+Y189+Y190</f>
        <v>324.94</v>
      </c>
      <c r="Z184" s="258">
        <f t="shared" ref="Z184:AB184" si="397">Z185+Z186+Z187+Z188+Z189+Z190</f>
        <v>3634.14</v>
      </c>
      <c r="AA184" s="258">
        <f>AA185+AA186+AA187+AA188+AA189+AA190</f>
        <v>-2.0000000000340634E-2</v>
      </c>
      <c r="AB184" s="258">
        <f t="shared" si="397"/>
        <v>3634.1200000000003</v>
      </c>
      <c r="AC184" s="258">
        <f>AC185+AC186+AC187+AC188+AC189+AC190</f>
        <v>-1350.26</v>
      </c>
      <c r="AD184" s="258">
        <f t="shared" ref="AD184" si="398">AD185+AD186+AD187+AD188+AD189+AD190</f>
        <v>2283.86</v>
      </c>
    </row>
    <row r="185" spans="1:30" ht="24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192</v>
      </c>
      <c r="E185" s="252" t="s">
        <v>1155</v>
      </c>
      <c r="F185" s="253" t="s">
        <v>79</v>
      </c>
      <c r="G185" s="258"/>
      <c r="H185" s="258">
        <v>1736</v>
      </c>
      <c r="I185" s="258">
        <v>0</v>
      </c>
      <c r="J185" s="258">
        <v>1736</v>
      </c>
      <c r="K185" s="258">
        <v>0</v>
      </c>
      <c r="L185" s="258">
        <v>1667.6</v>
      </c>
      <c r="M185" s="258">
        <v>1667.6</v>
      </c>
      <c r="N185" s="258">
        <v>-647.6</v>
      </c>
      <c r="O185" s="258">
        <v>1019.9999999999999</v>
      </c>
      <c r="P185" s="258">
        <v>1020</v>
      </c>
      <c r="Q185" s="258">
        <v>-117.5</v>
      </c>
      <c r="R185" s="258">
        <v>902.5</v>
      </c>
      <c r="S185" s="258">
        <v>1873.9</v>
      </c>
      <c r="T185" s="258">
        <v>0</v>
      </c>
      <c r="U185" s="258">
        <v>2054.5</v>
      </c>
      <c r="V185" s="258">
        <v>2054.5</v>
      </c>
      <c r="W185" s="258">
        <v>1221.5999999999999</v>
      </c>
      <c r="X185" s="258">
        <v>3276.1</v>
      </c>
      <c r="Y185" s="258">
        <v>321.7</v>
      </c>
      <c r="Z185" s="258">
        <f t="shared" ref="Z185:Z190" si="399">X185+Y185</f>
        <v>3597.7999999999997</v>
      </c>
      <c r="AA185" s="258">
        <v>-3597.8</v>
      </c>
      <c r="AB185" s="258">
        <f t="shared" ref="AB185:AB190" si="400">Z185+AA185</f>
        <v>0</v>
      </c>
      <c r="AC185" s="258">
        <v>0</v>
      </c>
      <c r="AD185" s="258">
        <f t="shared" ref="AD185:AD191" si="401">AB185+AC185</f>
        <v>0</v>
      </c>
    </row>
    <row r="186" spans="1:30" ht="24.75" hidden="1" customHeight="1" x14ac:dyDescent="0.2">
      <c r="A186" s="260" t="s">
        <v>1074</v>
      </c>
      <c r="B186" s="253" t="s">
        <v>130</v>
      </c>
      <c r="C186" s="253" t="s">
        <v>202</v>
      </c>
      <c r="D186" s="253" t="s">
        <v>192</v>
      </c>
      <c r="E186" s="252" t="s">
        <v>1155</v>
      </c>
      <c r="F186" s="253" t="s">
        <v>79</v>
      </c>
      <c r="G186" s="258"/>
      <c r="H186" s="258" t="e">
        <v>#REF!</v>
      </c>
      <c r="I186" s="258" t="e">
        <v>#REF!</v>
      </c>
      <c r="J186" s="258" t="e">
        <v>#REF!</v>
      </c>
      <c r="K186" s="258" t="e">
        <v>#REF!</v>
      </c>
      <c r="L186" s="258" t="e">
        <v>#REF!</v>
      </c>
      <c r="M186" s="258" t="e">
        <v>#REF!</v>
      </c>
      <c r="N186" s="258" t="e">
        <v>#REF!</v>
      </c>
      <c r="O186" s="258" t="e">
        <v>#REF!</v>
      </c>
      <c r="P186" s="258" t="e">
        <v>#REF!</v>
      </c>
      <c r="Q186" s="258" t="e">
        <v>#REF!</v>
      </c>
      <c r="R186" s="258">
        <v>0</v>
      </c>
      <c r="S186" s="258">
        <v>28.1</v>
      </c>
      <c r="T186" s="258">
        <v>0</v>
      </c>
      <c r="U186" s="258">
        <v>20.75</v>
      </c>
      <c r="V186" s="258">
        <v>20.75</v>
      </c>
      <c r="W186" s="258">
        <v>12.35</v>
      </c>
      <c r="X186" s="258">
        <v>33.1</v>
      </c>
      <c r="Y186" s="258">
        <v>3.24</v>
      </c>
      <c r="Z186" s="258">
        <f t="shared" si="399"/>
        <v>36.340000000000003</v>
      </c>
      <c r="AA186" s="258">
        <v>-36.340000000000003</v>
      </c>
      <c r="AB186" s="258">
        <f t="shared" si="400"/>
        <v>0</v>
      </c>
      <c r="AC186" s="258">
        <v>0</v>
      </c>
      <c r="AD186" s="258">
        <f t="shared" si="401"/>
        <v>0</v>
      </c>
    </row>
    <row r="187" spans="1:30" ht="24.75" customHeight="1" x14ac:dyDescent="0.2">
      <c r="A187" s="260" t="s">
        <v>1295</v>
      </c>
      <c r="B187" s="253" t="s">
        <v>130</v>
      </c>
      <c r="C187" s="253" t="s">
        <v>202</v>
      </c>
      <c r="D187" s="253" t="s">
        <v>192</v>
      </c>
      <c r="E187" s="252" t="s">
        <v>1155</v>
      </c>
      <c r="F187" s="253" t="s">
        <v>77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>
        <v>0</v>
      </c>
      <c r="Z187" s="258">
        <f t="shared" si="399"/>
        <v>0</v>
      </c>
      <c r="AA187" s="258">
        <v>2832.5</v>
      </c>
      <c r="AB187" s="258">
        <f t="shared" si="400"/>
        <v>2832.5</v>
      </c>
      <c r="AC187" s="258">
        <v>-1081.81</v>
      </c>
      <c r="AD187" s="258">
        <f t="shared" si="401"/>
        <v>1750.69</v>
      </c>
    </row>
    <row r="188" spans="1:30" ht="24.75" customHeight="1" x14ac:dyDescent="0.2">
      <c r="A188" s="260" t="s">
        <v>1295</v>
      </c>
      <c r="B188" s="253" t="s">
        <v>130</v>
      </c>
      <c r="C188" s="253" t="s">
        <v>202</v>
      </c>
      <c r="D188" s="253" t="s">
        <v>192</v>
      </c>
      <c r="E188" s="252" t="s">
        <v>1155</v>
      </c>
      <c r="F188" s="253" t="s">
        <v>77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>
        <v>0</v>
      </c>
      <c r="Z188" s="258">
        <f t="shared" si="399"/>
        <v>0</v>
      </c>
      <c r="AA188" s="258">
        <v>28.61</v>
      </c>
      <c r="AB188" s="258">
        <f t="shared" si="400"/>
        <v>28.61</v>
      </c>
      <c r="AC188" s="258">
        <v>-10.93</v>
      </c>
      <c r="AD188" s="258">
        <f t="shared" si="401"/>
        <v>17.68</v>
      </c>
    </row>
    <row r="189" spans="1:30" ht="24.75" customHeight="1" x14ac:dyDescent="0.2">
      <c r="A189" s="260" t="s">
        <v>1295</v>
      </c>
      <c r="B189" s="253" t="s">
        <v>130</v>
      </c>
      <c r="C189" s="253" t="s">
        <v>202</v>
      </c>
      <c r="D189" s="253" t="s">
        <v>192</v>
      </c>
      <c r="E189" s="252" t="s">
        <v>1270</v>
      </c>
      <c r="F189" s="253" t="s">
        <v>77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>
        <v>0</v>
      </c>
      <c r="Z189" s="258">
        <f t="shared" si="399"/>
        <v>0</v>
      </c>
      <c r="AA189" s="258">
        <v>765.28</v>
      </c>
      <c r="AB189" s="258">
        <f t="shared" si="400"/>
        <v>765.28</v>
      </c>
      <c r="AC189" s="258">
        <v>-255.1</v>
      </c>
      <c r="AD189" s="258">
        <f t="shared" si="401"/>
        <v>510.17999999999995</v>
      </c>
    </row>
    <row r="190" spans="1:30" ht="24.75" customHeight="1" x14ac:dyDescent="0.2">
      <c r="A190" s="260" t="s">
        <v>1295</v>
      </c>
      <c r="B190" s="253" t="s">
        <v>130</v>
      </c>
      <c r="C190" s="253" t="s">
        <v>202</v>
      </c>
      <c r="D190" s="253" t="s">
        <v>192</v>
      </c>
      <c r="E190" s="252" t="s">
        <v>1270</v>
      </c>
      <c r="F190" s="253" t="s">
        <v>77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>
        <v>0</v>
      </c>
      <c r="Z190" s="258">
        <f t="shared" si="399"/>
        <v>0</v>
      </c>
      <c r="AA190" s="258">
        <v>7.73</v>
      </c>
      <c r="AB190" s="258">
        <f t="shared" si="400"/>
        <v>7.73</v>
      </c>
      <c r="AC190" s="258">
        <v>-2.42</v>
      </c>
      <c r="AD190" s="258">
        <f t="shared" si="401"/>
        <v>5.3100000000000005</v>
      </c>
    </row>
    <row r="191" spans="1:30" ht="16.5" customHeight="1" x14ac:dyDescent="0.2">
      <c r="A191" s="260" t="s">
        <v>1065</v>
      </c>
      <c r="B191" s="253" t="s">
        <v>130</v>
      </c>
      <c r="C191" s="253" t="s">
        <v>202</v>
      </c>
      <c r="D191" s="253" t="s">
        <v>192</v>
      </c>
      <c r="E191" s="252" t="s">
        <v>1066</v>
      </c>
      <c r="F191" s="253" t="s">
        <v>79</v>
      </c>
      <c r="G191" s="258"/>
      <c r="H191" s="258">
        <v>1831</v>
      </c>
      <c r="I191" s="258">
        <v>0</v>
      </c>
      <c r="J191" s="258">
        <f t="shared" si="366"/>
        <v>1831</v>
      </c>
      <c r="K191" s="258">
        <v>0</v>
      </c>
      <c r="L191" s="258">
        <v>1115.2</v>
      </c>
      <c r="M191" s="258">
        <v>1115.2</v>
      </c>
      <c r="N191" s="258">
        <v>1512.7</v>
      </c>
      <c r="O191" s="258">
        <f t="shared" si="388"/>
        <v>2627.9</v>
      </c>
      <c r="P191" s="258">
        <v>2627.9</v>
      </c>
      <c r="Q191" s="258">
        <v>-667.9</v>
      </c>
      <c r="R191" s="258">
        <v>2000</v>
      </c>
      <c r="S191" s="258">
        <v>2052.3000000000002</v>
      </c>
      <c r="T191" s="258">
        <v>2000</v>
      </c>
      <c r="U191" s="258">
        <v>1878.7</v>
      </c>
      <c r="V191" s="258">
        <v>2000</v>
      </c>
      <c r="W191" s="258">
        <v>3330.9</v>
      </c>
      <c r="X191" s="258">
        <v>0</v>
      </c>
      <c r="Y191" s="258">
        <v>7371.64</v>
      </c>
      <c r="Z191" s="258">
        <f t="shared" ref="Z191:Z196" si="402">X191+Y191</f>
        <v>7371.64</v>
      </c>
      <c r="AA191" s="258">
        <v>-165</v>
      </c>
      <c r="AB191" s="258">
        <f t="shared" ref="AB191:AB196" si="403">Z191+AA191</f>
        <v>7206.64</v>
      </c>
      <c r="AC191" s="258">
        <v>-1283.26</v>
      </c>
      <c r="AD191" s="258">
        <f t="shared" si="401"/>
        <v>5923.38</v>
      </c>
    </row>
    <row r="192" spans="1:30" ht="28.5" customHeight="1" x14ac:dyDescent="0.2">
      <c r="A192" s="260" t="s">
        <v>1268</v>
      </c>
      <c r="B192" s="253" t="s">
        <v>130</v>
      </c>
      <c r="C192" s="253" t="s">
        <v>202</v>
      </c>
      <c r="D192" s="253" t="s">
        <v>192</v>
      </c>
      <c r="E192" s="252" t="s">
        <v>1269</v>
      </c>
      <c r="F192" s="253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>
        <f t="shared" ref="Y192:AB192" si="404">Y193+Y194</f>
        <v>0</v>
      </c>
      <c r="Z192" s="258">
        <f t="shared" si="404"/>
        <v>0</v>
      </c>
      <c r="AA192" s="258">
        <f t="shared" si="404"/>
        <v>2730.09</v>
      </c>
      <c r="AB192" s="258">
        <f t="shared" si="404"/>
        <v>2730.09</v>
      </c>
      <c r="AC192" s="258">
        <f t="shared" ref="AC192:AD192" si="405">AC193+AC194</f>
        <v>0</v>
      </c>
      <c r="AD192" s="258">
        <f t="shared" si="405"/>
        <v>2730.09</v>
      </c>
    </row>
    <row r="193" spans="1:30" ht="16.5" customHeight="1" x14ac:dyDescent="0.2">
      <c r="A193" s="260" t="s">
        <v>78</v>
      </c>
      <c r="B193" s="253" t="s">
        <v>130</v>
      </c>
      <c r="C193" s="253" t="s">
        <v>202</v>
      </c>
      <c r="D193" s="253" t="s">
        <v>192</v>
      </c>
      <c r="E193" s="252" t="s">
        <v>1269</v>
      </c>
      <c r="F193" s="253" t="s">
        <v>79</v>
      </c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>
        <v>0</v>
      </c>
      <c r="Z193" s="258">
        <f>X193+Y193</f>
        <v>0</v>
      </c>
      <c r="AA193" s="258">
        <v>2702.79</v>
      </c>
      <c r="AB193" s="258">
        <f>Z193+AA193</f>
        <v>2702.79</v>
      </c>
      <c r="AC193" s="258">
        <v>0</v>
      </c>
      <c r="AD193" s="258">
        <f>AB193+AC193</f>
        <v>2702.79</v>
      </c>
    </row>
    <row r="194" spans="1:30" ht="16.5" customHeight="1" x14ac:dyDescent="0.2">
      <c r="A194" s="260" t="s">
        <v>1074</v>
      </c>
      <c r="B194" s="253" t="s">
        <v>130</v>
      </c>
      <c r="C194" s="253" t="s">
        <v>202</v>
      </c>
      <c r="D194" s="253" t="s">
        <v>192</v>
      </c>
      <c r="E194" s="252" t="s">
        <v>1269</v>
      </c>
      <c r="F194" s="253" t="s">
        <v>79</v>
      </c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>
        <v>0</v>
      </c>
      <c r="Z194" s="258">
        <f>X194+Y194</f>
        <v>0</v>
      </c>
      <c r="AA194" s="258">
        <v>27.3</v>
      </c>
      <c r="AB194" s="258">
        <f>Z194+AA194</f>
        <v>27.3</v>
      </c>
      <c r="AC194" s="258">
        <v>0</v>
      </c>
      <c r="AD194" s="258">
        <f>AB194+AC194</f>
        <v>27.3</v>
      </c>
    </row>
    <row r="195" spans="1:30" ht="18.75" customHeight="1" x14ac:dyDescent="0.2">
      <c r="A195" s="260" t="s">
        <v>497</v>
      </c>
      <c r="B195" s="253" t="s">
        <v>130</v>
      </c>
      <c r="C195" s="253" t="s">
        <v>202</v>
      </c>
      <c r="D195" s="253" t="s">
        <v>192</v>
      </c>
      <c r="E195" s="252" t="s">
        <v>783</v>
      </c>
      <c r="F195" s="253" t="s">
        <v>94</v>
      </c>
      <c r="G195" s="258"/>
      <c r="H195" s="258">
        <v>150</v>
      </c>
      <c r="I195" s="258">
        <v>0</v>
      </c>
      <c r="J195" s="258">
        <f t="shared" ref="J195" si="406">H195+I195</f>
        <v>150</v>
      </c>
      <c r="K195" s="258">
        <v>0</v>
      </c>
      <c r="L195" s="258">
        <v>150</v>
      </c>
      <c r="M195" s="258">
        <v>150</v>
      </c>
      <c r="N195" s="258">
        <v>0</v>
      </c>
      <c r="O195" s="258">
        <f t="shared" ref="O195" si="407">M195+N195</f>
        <v>150</v>
      </c>
      <c r="P195" s="258">
        <v>150</v>
      </c>
      <c r="Q195" s="258">
        <v>0</v>
      </c>
      <c r="R195" s="258">
        <f t="shared" ref="R195" si="408">P195+Q195</f>
        <v>150</v>
      </c>
      <c r="S195" s="258">
        <v>-50</v>
      </c>
      <c r="T195" s="258">
        <v>150</v>
      </c>
      <c r="U195" s="258">
        <v>0</v>
      </c>
      <c r="V195" s="258">
        <v>150</v>
      </c>
      <c r="W195" s="258">
        <v>0</v>
      </c>
      <c r="X195" s="258">
        <v>150</v>
      </c>
      <c r="Y195" s="258">
        <v>0</v>
      </c>
      <c r="Z195" s="258">
        <f t="shared" si="402"/>
        <v>150</v>
      </c>
      <c r="AA195" s="258">
        <v>0</v>
      </c>
      <c r="AB195" s="258">
        <f t="shared" si="403"/>
        <v>150</v>
      </c>
      <c r="AC195" s="258">
        <v>0</v>
      </c>
      <c r="AD195" s="258">
        <f t="shared" ref="AD195:AD196" si="409">AB195+AC195</f>
        <v>150</v>
      </c>
    </row>
    <row r="196" spans="1:30" ht="18.75" customHeight="1" x14ac:dyDescent="0.2">
      <c r="A196" s="260" t="s">
        <v>78</v>
      </c>
      <c r="B196" s="253" t="s">
        <v>130</v>
      </c>
      <c r="C196" s="253" t="s">
        <v>202</v>
      </c>
      <c r="D196" s="253" t="s">
        <v>192</v>
      </c>
      <c r="E196" s="252" t="s">
        <v>1204</v>
      </c>
      <c r="F196" s="253" t="s">
        <v>94</v>
      </c>
      <c r="G196" s="258"/>
      <c r="H196" s="258">
        <v>150</v>
      </c>
      <c r="I196" s="258">
        <v>0</v>
      </c>
      <c r="J196" s="258">
        <f t="shared" ref="J196" si="410">H196+I196</f>
        <v>150</v>
      </c>
      <c r="K196" s="258">
        <v>0</v>
      </c>
      <c r="L196" s="258">
        <v>150</v>
      </c>
      <c r="M196" s="258">
        <v>150</v>
      </c>
      <c r="N196" s="258">
        <v>0</v>
      </c>
      <c r="O196" s="258">
        <f t="shared" ref="O196" si="411">M196+N196</f>
        <v>150</v>
      </c>
      <c r="P196" s="258">
        <v>150</v>
      </c>
      <c r="Q196" s="258">
        <v>0</v>
      </c>
      <c r="R196" s="258">
        <f t="shared" ref="R196" si="412">P196+Q196</f>
        <v>150</v>
      </c>
      <c r="S196" s="258">
        <v>-50</v>
      </c>
      <c r="T196" s="258">
        <v>150</v>
      </c>
      <c r="U196" s="258">
        <v>0</v>
      </c>
      <c r="V196" s="258">
        <v>0</v>
      </c>
      <c r="W196" s="258">
        <v>3034.9</v>
      </c>
      <c r="X196" s="258">
        <v>0</v>
      </c>
      <c r="Y196" s="258">
        <v>10050</v>
      </c>
      <c r="Z196" s="258">
        <f t="shared" si="402"/>
        <v>10050</v>
      </c>
      <c r="AA196" s="258">
        <v>0</v>
      </c>
      <c r="AB196" s="258">
        <f t="shared" si="403"/>
        <v>10050</v>
      </c>
      <c r="AC196" s="258">
        <v>2350.0500000000002</v>
      </c>
      <c r="AD196" s="258">
        <f t="shared" si="409"/>
        <v>12400.05</v>
      </c>
    </row>
    <row r="197" spans="1:30" ht="43.5" customHeight="1" x14ac:dyDescent="0.2">
      <c r="A197" s="260" t="s">
        <v>1237</v>
      </c>
      <c r="B197" s="253" t="s">
        <v>130</v>
      </c>
      <c r="C197" s="253" t="s">
        <v>202</v>
      </c>
      <c r="D197" s="253" t="s">
        <v>192</v>
      </c>
      <c r="E197" s="252" t="s">
        <v>1236</v>
      </c>
      <c r="F197" s="253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>
        <f>R198+R199</f>
        <v>0</v>
      </c>
      <c r="S197" s="258">
        <f t="shared" ref="S197:T197" si="413">S198+S199</f>
        <v>2181.1200000000003</v>
      </c>
      <c r="T197" s="258">
        <f t="shared" si="413"/>
        <v>2181.1200000000003</v>
      </c>
      <c r="U197" s="258">
        <f t="shared" ref="U197:V197" si="414">U198+U199</f>
        <v>-1570.92</v>
      </c>
      <c r="V197" s="258">
        <f t="shared" si="414"/>
        <v>629.59999999999991</v>
      </c>
      <c r="W197" s="258">
        <f t="shared" ref="W197:X197" si="415">W198+W199</f>
        <v>110.39999999999999</v>
      </c>
      <c r="X197" s="258">
        <f t="shared" si="415"/>
        <v>0</v>
      </c>
      <c r="Y197" s="258">
        <f t="shared" ref="Y197:Z197" si="416">Y198+Y199</f>
        <v>3436.36</v>
      </c>
      <c r="Z197" s="258">
        <f t="shared" si="416"/>
        <v>3436.36</v>
      </c>
      <c r="AA197" s="258">
        <f t="shared" ref="AA197:AB197" si="417">AA198+AA199</f>
        <v>0.02</v>
      </c>
      <c r="AB197" s="258">
        <f t="shared" si="417"/>
        <v>3436.38</v>
      </c>
      <c r="AC197" s="258">
        <f t="shared" ref="AC197:AD197" si="418">AC198+AC199</f>
        <v>0</v>
      </c>
      <c r="AD197" s="258">
        <f t="shared" si="418"/>
        <v>3436.38</v>
      </c>
    </row>
    <row r="198" spans="1:30" ht="18.75" customHeight="1" x14ac:dyDescent="0.2">
      <c r="A198" s="260" t="s">
        <v>78</v>
      </c>
      <c r="B198" s="253" t="s">
        <v>130</v>
      </c>
      <c r="C198" s="253" t="s">
        <v>202</v>
      </c>
      <c r="D198" s="253" t="s">
        <v>192</v>
      </c>
      <c r="E198" s="252" t="s">
        <v>1236</v>
      </c>
      <c r="F198" s="253" t="s">
        <v>79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>
        <v>2159.3000000000002</v>
      </c>
      <c r="T198" s="258">
        <f>R198+S198</f>
        <v>2159.3000000000002</v>
      </c>
      <c r="U198" s="258">
        <v>-1555.2</v>
      </c>
      <c r="V198" s="258">
        <v>623.29999999999995</v>
      </c>
      <c r="W198" s="258">
        <v>109.3</v>
      </c>
      <c r="X198" s="258">
        <v>0</v>
      </c>
      <c r="Y198" s="258">
        <v>3402</v>
      </c>
      <c r="Z198" s="258">
        <f>X198+Y198</f>
        <v>3402</v>
      </c>
      <c r="AA198" s="258">
        <v>0.02</v>
      </c>
      <c r="AB198" s="258">
        <f>Z198+AA198</f>
        <v>3402.02</v>
      </c>
      <c r="AC198" s="258">
        <v>0</v>
      </c>
      <c r="AD198" s="258">
        <f>AB198+AC198</f>
        <v>3402.02</v>
      </c>
    </row>
    <row r="199" spans="1:30" ht="18.75" customHeight="1" x14ac:dyDescent="0.2">
      <c r="A199" s="260" t="s">
        <v>1130</v>
      </c>
      <c r="B199" s="253" t="s">
        <v>130</v>
      </c>
      <c r="C199" s="253" t="s">
        <v>202</v>
      </c>
      <c r="D199" s="253" t="s">
        <v>192</v>
      </c>
      <c r="E199" s="252" t="s">
        <v>1236</v>
      </c>
      <c r="F199" s="253" t="s">
        <v>79</v>
      </c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>
        <v>21.82</v>
      </c>
      <c r="T199" s="258">
        <f>R199+S199</f>
        <v>21.82</v>
      </c>
      <c r="U199" s="258">
        <v>-15.72</v>
      </c>
      <c r="V199" s="258">
        <v>6.3</v>
      </c>
      <c r="W199" s="258">
        <v>1.1000000000000001</v>
      </c>
      <c r="X199" s="258">
        <v>0</v>
      </c>
      <c r="Y199" s="258">
        <v>34.36</v>
      </c>
      <c r="Z199" s="258">
        <f>X199+Y199</f>
        <v>34.36</v>
      </c>
      <c r="AA199" s="258">
        <v>0</v>
      </c>
      <c r="AB199" s="258">
        <f>Z199+AA199</f>
        <v>34.36</v>
      </c>
      <c r="AC199" s="258">
        <v>0</v>
      </c>
      <c r="AD199" s="258">
        <f>AB199+AC199</f>
        <v>34.36</v>
      </c>
    </row>
    <row r="200" spans="1:30" ht="47.25" hidden="1" customHeight="1" x14ac:dyDescent="0.2">
      <c r="A200" s="260" t="s">
        <v>1164</v>
      </c>
      <c r="B200" s="253" t="s">
        <v>130</v>
      </c>
      <c r="C200" s="253" t="s">
        <v>202</v>
      </c>
      <c r="D200" s="253" t="s">
        <v>192</v>
      </c>
      <c r="E200" s="252" t="s">
        <v>1197</v>
      </c>
      <c r="F200" s="253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>
        <f t="shared" ref="T200:AD200" si="419">T201</f>
        <v>0</v>
      </c>
      <c r="U200" s="258">
        <f t="shared" si="419"/>
        <v>20899</v>
      </c>
      <c r="V200" s="258">
        <f t="shared" si="419"/>
        <v>0</v>
      </c>
      <c r="W200" s="258">
        <f t="shared" si="419"/>
        <v>8674.4</v>
      </c>
      <c r="X200" s="258">
        <f t="shared" si="419"/>
        <v>0</v>
      </c>
      <c r="Y200" s="258">
        <f t="shared" si="419"/>
        <v>0</v>
      </c>
      <c r="Z200" s="258">
        <f t="shared" si="419"/>
        <v>0</v>
      </c>
      <c r="AA200" s="258">
        <f t="shared" si="419"/>
        <v>0</v>
      </c>
      <c r="AB200" s="258">
        <f t="shared" si="419"/>
        <v>0</v>
      </c>
      <c r="AC200" s="258">
        <f t="shared" si="419"/>
        <v>0</v>
      </c>
      <c r="AD200" s="258">
        <f t="shared" si="419"/>
        <v>0</v>
      </c>
    </row>
    <row r="201" spans="1:30" ht="18.75" hidden="1" customHeight="1" x14ac:dyDescent="0.2">
      <c r="A201" s="260" t="s">
        <v>78</v>
      </c>
      <c r="B201" s="253" t="s">
        <v>130</v>
      </c>
      <c r="C201" s="253" t="s">
        <v>202</v>
      </c>
      <c r="D201" s="253" t="s">
        <v>192</v>
      </c>
      <c r="E201" s="252" t="s">
        <v>1197</v>
      </c>
      <c r="F201" s="253" t="s">
        <v>79</v>
      </c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>
        <v>0</v>
      </c>
      <c r="U201" s="258">
        <v>20899</v>
      </c>
      <c r="V201" s="258">
        <v>0</v>
      </c>
      <c r="W201" s="258">
        <v>8674.4</v>
      </c>
      <c r="X201" s="258">
        <v>0</v>
      </c>
      <c r="Y201" s="258">
        <v>0</v>
      </c>
      <c r="Z201" s="258">
        <f>X201+Y201</f>
        <v>0</v>
      </c>
      <c r="AA201" s="258">
        <v>0</v>
      </c>
      <c r="AB201" s="258">
        <f>Z201+AA201</f>
        <v>0</v>
      </c>
      <c r="AC201" s="258">
        <v>0</v>
      </c>
      <c r="AD201" s="258">
        <f>AB201+AC201</f>
        <v>0</v>
      </c>
    </row>
    <row r="202" spans="1:30" ht="45" customHeight="1" x14ac:dyDescent="0.2">
      <c r="A202" s="260" t="s">
        <v>1271</v>
      </c>
      <c r="B202" s="253" t="s">
        <v>130</v>
      </c>
      <c r="C202" s="253" t="s">
        <v>202</v>
      </c>
      <c r="D202" s="253" t="s">
        <v>192</v>
      </c>
      <c r="E202" s="252" t="s">
        <v>1272</v>
      </c>
      <c r="F202" s="253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 t="e">
        <f>R203+#REF!</f>
        <v>#REF!</v>
      </c>
      <c r="S202" s="258" t="e">
        <f>S203+#REF!</f>
        <v>#REF!</v>
      </c>
      <c r="T202" s="258" t="e">
        <f>T203+#REF!</f>
        <v>#REF!</v>
      </c>
      <c r="U202" s="258" t="e">
        <f>U203+#REF!</f>
        <v>#REF!</v>
      </c>
      <c r="V202" s="258" t="e">
        <f>V203+#REF!</f>
        <v>#REF!</v>
      </c>
      <c r="W202" s="258" t="e">
        <f>W203+#REF!</f>
        <v>#REF!</v>
      </c>
      <c r="X202" s="258" t="e">
        <f>X203+#REF!</f>
        <v>#REF!</v>
      </c>
      <c r="Y202" s="258">
        <f>Y203</f>
        <v>0</v>
      </c>
      <c r="Z202" s="258">
        <f t="shared" ref="Z202:AD202" si="420">Z203</f>
        <v>0</v>
      </c>
      <c r="AA202" s="258">
        <f t="shared" si="420"/>
        <v>963.78499999999997</v>
      </c>
      <c r="AB202" s="258">
        <f t="shared" si="420"/>
        <v>963.78499999999997</v>
      </c>
      <c r="AC202" s="258">
        <f t="shared" si="420"/>
        <v>0</v>
      </c>
      <c r="AD202" s="258">
        <f t="shared" si="420"/>
        <v>963.78499999999997</v>
      </c>
    </row>
    <row r="203" spans="1:30" ht="18.75" customHeight="1" x14ac:dyDescent="0.2">
      <c r="A203" s="260" t="s">
        <v>78</v>
      </c>
      <c r="B203" s="253" t="s">
        <v>130</v>
      </c>
      <c r="C203" s="253" t="s">
        <v>202</v>
      </c>
      <c r="D203" s="253" t="s">
        <v>192</v>
      </c>
      <c r="E203" s="252" t="s">
        <v>1272</v>
      </c>
      <c r="F203" s="253" t="s">
        <v>79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>
        <v>2159.3000000000002</v>
      </c>
      <c r="T203" s="258">
        <f>R203+S203</f>
        <v>2159.3000000000002</v>
      </c>
      <c r="U203" s="258">
        <v>-1555.2</v>
      </c>
      <c r="V203" s="258">
        <v>623.29999999999995</v>
      </c>
      <c r="W203" s="258">
        <v>109.3</v>
      </c>
      <c r="X203" s="258">
        <v>0</v>
      </c>
      <c r="Y203" s="258">
        <v>0</v>
      </c>
      <c r="Z203" s="258">
        <f>X203+Y203</f>
        <v>0</v>
      </c>
      <c r="AA203" s="258">
        <v>963.78499999999997</v>
      </c>
      <c r="AB203" s="258">
        <f>Z203+AA203</f>
        <v>963.78499999999997</v>
      </c>
      <c r="AC203" s="258">
        <v>0</v>
      </c>
      <c r="AD203" s="258">
        <f>AB203+AC203</f>
        <v>963.78499999999997</v>
      </c>
    </row>
    <row r="204" spans="1:30" ht="36" customHeight="1" x14ac:dyDescent="0.2">
      <c r="A204" s="260" t="s">
        <v>1173</v>
      </c>
      <c r="B204" s="253" t="s">
        <v>130</v>
      </c>
      <c r="C204" s="253" t="s">
        <v>202</v>
      </c>
      <c r="D204" s="253" t="s">
        <v>192</v>
      </c>
      <c r="E204" s="252" t="s">
        <v>1174</v>
      </c>
      <c r="F204" s="253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>
        <f>T205+T206</f>
        <v>0</v>
      </c>
      <c r="U204" s="258">
        <f t="shared" ref="U204:V204" si="421">U205+U206</f>
        <v>14310</v>
      </c>
      <c r="V204" s="258">
        <f t="shared" si="421"/>
        <v>15394.8</v>
      </c>
      <c r="W204" s="258">
        <f t="shared" ref="W204:X204" si="422">W205+W206</f>
        <v>549.5</v>
      </c>
      <c r="X204" s="258">
        <f t="shared" si="422"/>
        <v>14362.12</v>
      </c>
      <c r="Y204" s="258">
        <f t="shared" ref="Y204:Z204" si="423">Y205+Y206</f>
        <v>1635.76</v>
      </c>
      <c r="Z204" s="258">
        <f t="shared" si="423"/>
        <v>15997.88</v>
      </c>
      <c r="AA204" s="258">
        <f t="shared" ref="AA204:AB204" si="424">AA205+AA206</f>
        <v>-1.02</v>
      </c>
      <c r="AB204" s="258">
        <f t="shared" si="424"/>
        <v>15996.859999999999</v>
      </c>
      <c r="AC204" s="258">
        <f t="shared" ref="AC204:AD204" si="425">AC205+AC206</f>
        <v>-398.96</v>
      </c>
      <c r="AD204" s="258">
        <f t="shared" si="425"/>
        <v>15597.9</v>
      </c>
    </row>
    <row r="205" spans="1:30" ht="18.75" customHeight="1" x14ac:dyDescent="0.2">
      <c r="A205" s="260" t="s">
        <v>78</v>
      </c>
      <c r="B205" s="253" t="s">
        <v>130</v>
      </c>
      <c r="C205" s="253" t="s">
        <v>202</v>
      </c>
      <c r="D205" s="253" t="s">
        <v>192</v>
      </c>
      <c r="E205" s="252" t="s">
        <v>1174</v>
      </c>
      <c r="F205" s="253" t="s">
        <v>79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>
        <v>0</v>
      </c>
      <c r="U205" s="258">
        <v>14166.9</v>
      </c>
      <c r="V205" s="258">
        <v>15240.9</v>
      </c>
      <c r="W205" s="258">
        <v>543.9</v>
      </c>
      <c r="X205" s="258">
        <v>14218.5</v>
      </c>
      <c r="Y205" s="258">
        <v>1619.4</v>
      </c>
      <c r="Z205" s="258">
        <f>X205+Y205</f>
        <v>15837.9</v>
      </c>
      <c r="AA205" s="258">
        <v>-1.02</v>
      </c>
      <c r="AB205" s="258">
        <f>Z205+AA205</f>
        <v>15836.88</v>
      </c>
      <c r="AC205" s="258">
        <v>-394.96</v>
      </c>
      <c r="AD205" s="258">
        <f>AB205+AC205</f>
        <v>15441.92</v>
      </c>
    </row>
    <row r="206" spans="1:30" ht="18.75" customHeight="1" x14ac:dyDescent="0.2">
      <c r="A206" s="260" t="s">
        <v>1130</v>
      </c>
      <c r="B206" s="253" t="s">
        <v>130</v>
      </c>
      <c r="C206" s="253" t="s">
        <v>202</v>
      </c>
      <c r="D206" s="253" t="s">
        <v>192</v>
      </c>
      <c r="E206" s="252" t="s">
        <v>1174</v>
      </c>
      <c r="F206" s="253" t="s">
        <v>79</v>
      </c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>
        <v>0</v>
      </c>
      <c r="U206" s="258">
        <v>143.1</v>
      </c>
      <c r="V206" s="258">
        <v>153.9</v>
      </c>
      <c r="W206" s="258">
        <v>5.6</v>
      </c>
      <c r="X206" s="258">
        <v>143.62</v>
      </c>
      <c r="Y206" s="258">
        <v>16.36</v>
      </c>
      <c r="Z206" s="258">
        <f>X206+Y206</f>
        <v>159.98000000000002</v>
      </c>
      <c r="AA206" s="258">
        <v>0</v>
      </c>
      <c r="AB206" s="258">
        <f>Z206+AA206</f>
        <v>159.98000000000002</v>
      </c>
      <c r="AC206" s="258">
        <v>-4</v>
      </c>
      <c r="AD206" s="258">
        <f>AB206+AC206</f>
        <v>155.98000000000002</v>
      </c>
    </row>
    <row r="207" spans="1:30" ht="41.25" customHeight="1" x14ac:dyDescent="0.2">
      <c r="A207" s="260" t="s">
        <v>1176</v>
      </c>
      <c r="B207" s="253" t="s">
        <v>130</v>
      </c>
      <c r="C207" s="253" t="s">
        <v>202</v>
      </c>
      <c r="D207" s="253" t="s">
        <v>192</v>
      </c>
      <c r="E207" s="252" t="s">
        <v>1177</v>
      </c>
      <c r="F207" s="253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>
        <f t="shared" ref="T207:AD207" si="426">T208</f>
        <v>0</v>
      </c>
      <c r="U207" s="258">
        <f t="shared" si="426"/>
        <v>25000</v>
      </c>
      <c r="V207" s="258">
        <f t="shared" si="426"/>
        <v>25000</v>
      </c>
      <c r="W207" s="258">
        <f t="shared" si="426"/>
        <v>-127.8</v>
      </c>
      <c r="X207" s="258">
        <f t="shared" si="426"/>
        <v>24872.2</v>
      </c>
      <c r="Y207" s="258">
        <f t="shared" si="426"/>
        <v>718</v>
      </c>
      <c r="Z207" s="258">
        <f t="shared" si="426"/>
        <v>25590.2</v>
      </c>
      <c r="AA207" s="258">
        <f t="shared" si="426"/>
        <v>232.2</v>
      </c>
      <c r="AB207" s="258">
        <f t="shared" si="426"/>
        <v>25822.400000000001</v>
      </c>
      <c r="AC207" s="258">
        <f t="shared" si="426"/>
        <v>0</v>
      </c>
      <c r="AD207" s="258">
        <f t="shared" si="426"/>
        <v>25822.400000000001</v>
      </c>
    </row>
    <row r="208" spans="1:30" ht="18.75" customHeight="1" x14ac:dyDescent="0.2">
      <c r="A208" s="260" t="s">
        <v>78</v>
      </c>
      <c r="B208" s="253" t="s">
        <v>130</v>
      </c>
      <c r="C208" s="253" t="s">
        <v>202</v>
      </c>
      <c r="D208" s="253" t="s">
        <v>192</v>
      </c>
      <c r="E208" s="252" t="s">
        <v>1177</v>
      </c>
      <c r="F208" s="253" t="s">
        <v>79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>
        <v>0</v>
      </c>
      <c r="U208" s="258">
        <v>25000</v>
      </c>
      <c r="V208" s="258">
        <v>25000</v>
      </c>
      <c r="W208" s="258">
        <v>-127.8</v>
      </c>
      <c r="X208" s="258">
        <v>24872.2</v>
      </c>
      <c r="Y208" s="258">
        <v>718</v>
      </c>
      <c r="Z208" s="258">
        <f>X208+Y208</f>
        <v>25590.2</v>
      </c>
      <c r="AA208" s="258">
        <v>232.2</v>
      </c>
      <c r="AB208" s="258">
        <f>Z208+AA208</f>
        <v>25822.400000000001</v>
      </c>
      <c r="AC208" s="258">
        <v>0</v>
      </c>
      <c r="AD208" s="258">
        <f>AB208+AC208</f>
        <v>25822.400000000001</v>
      </c>
    </row>
    <row r="209" spans="1:30" ht="35.25" customHeight="1" x14ac:dyDescent="0.2">
      <c r="A209" s="260" t="s">
        <v>1042</v>
      </c>
      <c r="B209" s="253" t="s">
        <v>130</v>
      </c>
      <c r="C209" s="253" t="s">
        <v>202</v>
      </c>
      <c r="D209" s="253" t="s">
        <v>192</v>
      </c>
      <c r="E209" s="252" t="s">
        <v>1125</v>
      </c>
      <c r="F209" s="253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>
        <f>X210+X211</f>
        <v>0</v>
      </c>
      <c r="Y209" s="258">
        <f t="shared" ref="Y209:Z209" si="427">Y210+Y211</f>
        <v>847.48</v>
      </c>
      <c r="Z209" s="258">
        <f t="shared" si="427"/>
        <v>847.48</v>
      </c>
      <c r="AA209" s="258">
        <f t="shared" ref="AA209:AB209" si="428">AA210+AA211</f>
        <v>0</v>
      </c>
      <c r="AB209" s="258">
        <f t="shared" si="428"/>
        <v>847.48</v>
      </c>
      <c r="AC209" s="258">
        <f t="shared" ref="AC209:AD209" si="429">AC210+AC211</f>
        <v>418.62</v>
      </c>
      <c r="AD209" s="258">
        <f t="shared" si="429"/>
        <v>1266.0999999999999</v>
      </c>
    </row>
    <row r="210" spans="1:30" ht="35.25" customHeight="1" x14ac:dyDescent="0.2">
      <c r="A210" s="260" t="s">
        <v>1295</v>
      </c>
      <c r="B210" s="253" t="s">
        <v>130</v>
      </c>
      <c r="C210" s="253" t="s">
        <v>202</v>
      </c>
      <c r="D210" s="253" t="s">
        <v>192</v>
      </c>
      <c r="E210" s="252" t="s">
        <v>1125</v>
      </c>
      <c r="F210" s="253" t="s">
        <v>77</v>
      </c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>
        <v>0</v>
      </c>
      <c r="U210" s="258">
        <v>165</v>
      </c>
      <c r="V210" s="258">
        <v>0</v>
      </c>
      <c r="W210" s="258">
        <v>900</v>
      </c>
      <c r="X210" s="258">
        <v>0</v>
      </c>
      <c r="Y210" s="258">
        <v>836.2</v>
      </c>
      <c r="Z210" s="258">
        <f>X210+Y210</f>
        <v>836.2</v>
      </c>
      <c r="AA210" s="258">
        <v>0</v>
      </c>
      <c r="AB210" s="258">
        <f>Z210+AA210</f>
        <v>836.2</v>
      </c>
      <c r="AC210" s="258">
        <v>412.56</v>
      </c>
      <c r="AD210" s="258">
        <f>AB210+AC210</f>
        <v>1248.76</v>
      </c>
    </row>
    <row r="211" spans="1:30" ht="35.25" customHeight="1" x14ac:dyDescent="0.2">
      <c r="A211" s="260" t="s">
        <v>1295</v>
      </c>
      <c r="B211" s="253" t="s">
        <v>130</v>
      </c>
      <c r="C211" s="253" t="s">
        <v>202</v>
      </c>
      <c r="D211" s="253" t="s">
        <v>192</v>
      </c>
      <c r="E211" s="252" t="s">
        <v>1125</v>
      </c>
      <c r="F211" s="253" t="s">
        <v>77</v>
      </c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>
        <v>0</v>
      </c>
      <c r="U211" s="258">
        <v>165</v>
      </c>
      <c r="V211" s="258">
        <v>0</v>
      </c>
      <c r="W211" s="258">
        <v>900</v>
      </c>
      <c r="X211" s="258">
        <v>0</v>
      </c>
      <c r="Y211" s="258">
        <v>11.280000000000001</v>
      </c>
      <c r="Z211" s="258">
        <f>X211+Y211</f>
        <v>11.280000000000001</v>
      </c>
      <c r="AA211" s="258">
        <v>0</v>
      </c>
      <c r="AB211" s="258">
        <f>Z211+AA211</f>
        <v>11.280000000000001</v>
      </c>
      <c r="AC211" s="258">
        <v>6.06</v>
      </c>
      <c r="AD211" s="258">
        <f>AB211+AC211</f>
        <v>17.34</v>
      </c>
    </row>
    <row r="212" spans="1:30" ht="20.25" customHeight="1" x14ac:dyDescent="0.2">
      <c r="A212" s="260" t="s">
        <v>521</v>
      </c>
      <c r="B212" s="253" t="s">
        <v>130</v>
      </c>
      <c r="C212" s="253" t="s">
        <v>202</v>
      </c>
      <c r="D212" s="253" t="s">
        <v>192</v>
      </c>
      <c r="E212" s="252" t="s">
        <v>821</v>
      </c>
      <c r="F212" s="253" t="s">
        <v>79</v>
      </c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>
        <v>0</v>
      </c>
      <c r="U212" s="258">
        <v>165</v>
      </c>
      <c r="V212" s="258">
        <v>0</v>
      </c>
      <c r="W212" s="258">
        <v>900</v>
      </c>
      <c r="X212" s="258">
        <v>0</v>
      </c>
      <c r="Y212" s="258">
        <v>0</v>
      </c>
      <c r="Z212" s="258">
        <f>X212+Y212</f>
        <v>0</v>
      </c>
      <c r="AA212" s="258">
        <v>449.4</v>
      </c>
      <c r="AB212" s="258">
        <f>Z212+AA212</f>
        <v>449.4</v>
      </c>
      <c r="AC212" s="258">
        <v>0</v>
      </c>
      <c r="AD212" s="258">
        <f>AB212+AC212</f>
        <v>449.4</v>
      </c>
    </row>
    <row r="213" spans="1:30" ht="20.25" customHeight="1" x14ac:dyDescent="0.2">
      <c r="A213" s="260" t="s">
        <v>466</v>
      </c>
      <c r="B213" s="253" t="s">
        <v>130</v>
      </c>
      <c r="C213" s="253" t="s">
        <v>202</v>
      </c>
      <c r="D213" s="253" t="s">
        <v>192</v>
      </c>
      <c r="E213" s="253" t="s">
        <v>874</v>
      </c>
      <c r="F213" s="253" t="s">
        <v>79</v>
      </c>
      <c r="G213" s="258"/>
      <c r="H213" s="258"/>
      <c r="I213" s="258"/>
      <c r="J213" s="276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>
        <v>0</v>
      </c>
      <c r="Z213" s="258">
        <f>X213+Y213</f>
        <v>0</v>
      </c>
      <c r="AA213" s="258">
        <v>107</v>
      </c>
      <c r="AB213" s="258">
        <f>Z213+AA213</f>
        <v>107</v>
      </c>
      <c r="AC213" s="258">
        <v>0</v>
      </c>
      <c r="AD213" s="258">
        <f>AB213+AC213</f>
        <v>107</v>
      </c>
    </row>
    <row r="214" spans="1:30" ht="20.25" customHeight="1" x14ac:dyDescent="0.2">
      <c r="A214" s="260" t="s">
        <v>352</v>
      </c>
      <c r="B214" s="253" t="s">
        <v>130</v>
      </c>
      <c r="C214" s="253" t="s">
        <v>202</v>
      </c>
      <c r="D214" s="253" t="s">
        <v>192</v>
      </c>
      <c r="E214" s="253" t="s">
        <v>875</v>
      </c>
      <c r="F214" s="253" t="s">
        <v>79</v>
      </c>
      <c r="G214" s="258"/>
      <c r="H214" s="258"/>
      <c r="I214" s="258"/>
      <c r="J214" s="276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>
        <v>0</v>
      </c>
      <c r="Z214" s="258">
        <f>X214+Y214</f>
        <v>0</v>
      </c>
      <c r="AA214" s="258">
        <v>687.9</v>
      </c>
      <c r="AB214" s="258">
        <f>Z214+AA214</f>
        <v>687.9</v>
      </c>
      <c r="AC214" s="258">
        <v>380.55</v>
      </c>
      <c r="AD214" s="258">
        <f>AB214+AC214</f>
        <v>1068.45</v>
      </c>
    </row>
    <row r="215" spans="1:30" s="434" customFormat="1" ht="21.75" customHeight="1" x14ac:dyDescent="0.2">
      <c r="A215" s="462" t="s">
        <v>850</v>
      </c>
      <c r="B215" s="251" t="s">
        <v>130</v>
      </c>
      <c r="C215" s="251" t="s">
        <v>202</v>
      </c>
      <c r="D215" s="251" t="s">
        <v>194</v>
      </c>
      <c r="E215" s="254"/>
      <c r="F215" s="251"/>
      <c r="G215" s="276"/>
      <c r="H215" s="276"/>
      <c r="I215" s="276"/>
      <c r="J215" s="276"/>
      <c r="K215" s="276"/>
      <c r="L215" s="276" t="e">
        <f>L216+L244+#REF!</f>
        <v>#REF!</v>
      </c>
      <c r="M215" s="276" t="e">
        <f>M216+M244+#REF!</f>
        <v>#REF!</v>
      </c>
      <c r="N215" s="276" t="e">
        <f>N216+N244+#REF!</f>
        <v>#REF!</v>
      </c>
      <c r="O215" s="276" t="e">
        <f>O216+O244+#REF!</f>
        <v>#REF!</v>
      </c>
      <c r="P215" s="276" t="e">
        <f>P216+P244+#REF!</f>
        <v>#REF!</v>
      </c>
      <c r="Q215" s="276" t="e">
        <f>Q216+Q244+#REF!</f>
        <v>#REF!</v>
      </c>
      <c r="R215" s="276" t="e">
        <f>R216+R244+#REF!</f>
        <v>#REF!</v>
      </c>
      <c r="S215" s="276" t="e">
        <f>S216+S244+#REF!</f>
        <v>#REF!</v>
      </c>
      <c r="T215" s="276" t="e">
        <f>T216+T244+#REF!</f>
        <v>#REF!</v>
      </c>
      <c r="U215" s="276" t="e">
        <f>U216+U244+#REF!</f>
        <v>#REF!</v>
      </c>
      <c r="V215" s="276" t="e">
        <f>V216+V244+#REF!</f>
        <v>#REF!</v>
      </c>
      <c r="W215" s="276" t="e">
        <f>W216+W244+#REF!</f>
        <v>#REF!</v>
      </c>
      <c r="X215" s="276">
        <f>X216</f>
        <v>20211</v>
      </c>
      <c r="Y215" s="276">
        <f t="shared" ref="Y215:AD215" si="430">Y216+Y252+Y251</f>
        <v>12824.27</v>
      </c>
      <c r="Z215" s="276">
        <f t="shared" si="430"/>
        <v>34355.270000000004</v>
      </c>
      <c r="AA215" s="276">
        <f t="shared" si="430"/>
        <v>12170.919</v>
      </c>
      <c r="AB215" s="276">
        <f t="shared" si="430"/>
        <v>46526.189000000006</v>
      </c>
      <c r="AC215" s="276">
        <f t="shared" si="430"/>
        <v>-1763.73</v>
      </c>
      <c r="AD215" s="276">
        <f t="shared" si="430"/>
        <v>44762.459000000003</v>
      </c>
    </row>
    <row r="216" spans="1:30" ht="29.25" customHeight="1" x14ac:dyDescent="0.2">
      <c r="A216" s="260" t="s">
        <v>901</v>
      </c>
      <c r="B216" s="253" t="s">
        <v>130</v>
      </c>
      <c r="C216" s="253" t="s">
        <v>202</v>
      </c>
      <c r="D216" s="253" t="s">
        <v>194</v>
      </c>
      <c r="E216" s="252" t="s">
        <v>918</v>
      </c>
      <c r="F216" s="253"/>
      <c r="G216" s="258"/>
      <c r="H216" s="258">
        <f t="shared" ref="H216:Q216" si="431">H218+H231</f>
        <v>0</v>
      </c>
      <c r="I216" s="258">
        <f t="shared" si="431"/>
        <v>20483</v>
      </c>
      <c r="J216" s="258">
        <f t="shared" si="431"/>
        <v>20483</v>
      </c>
      <c r="K216" s="258">
        <f t="shared" si="431"/>
        <v>1418.7700000000002</v>
      </c>
      <c r="L216" s="258">
        <f t="shared" si="431"/>
        <v>21560</v>
      </c>
      <c r="M216" s="258">
        <f t="shared" si="431"/>
        <v>21560</v>
      </c>
      <c r="N216" s="258">
        <f t="shared" si="431"/>
        <v>-1455</v>
      </c>
      <c r="O216" s="258">
        <f t="shared" si="431"/>
        <v>20105</v>
      </c>
      <c r="P216" s="258">
        <f t="shared" si="431"/>
        <v>20105</v>
      </c>
      <c r="Q216" s="258">
        <f t="shared" si="431"/>
        <v>0</v>
      </c>
      <c r="R216" s="258">
        <f t="shared" ref="R216:AD216" si="432">R218+R231+R217</f>
        <v>20105</v>
      </c>
      <c r="S216" s="258">
        <f t="shared" si="432"/>
        <v>7937</v>
      </c>
      <c r="T216" s="258">
        <f t="shared" si="432"/>
        <v>26993</v>
      </c>
      <c r="U216" s="258">
        <f t="shared" si="432"/>
        <v>1798.1999999999998</v>
      </c>
      <c r="V216" s="258">
        <f t="shared" si="432"/>
        <v>21533</v>
      </c>
      <c r="W216" s="258">
        <f t="shared" si="432"/>
        <v>8306</v>
      </c>
      <c r="X216" s="258">
        <f t="shared" si="432"/>
        <v>20211</v>
      </c>
      <c r="Y216" s="258">
        <f t="shared" si="432"/>
        <v>12824.27</v>
      </c>
      <c r="Z216" s="258">
        <f t="shared" si="432"/>
        <v>34355.270000000004</v>
      </c>
      <c r="AA216" s="258">
        <f t="shared" si="432"/>
        <v>12142.298999999999</v>
      </c>
      <c r="AB216" s="258">
        <f t="shared" si="432"/>
        <v>46497.569000000003</v>
      </c>
      <c r="AC216" s="258">
        <f t="shared" si="432"/>
        <v>-1964.37</v>
      </c>
      <c r="AD216" s="258">
        <f t="shared" si="432"/>
        <v>44533.199000000001</v>
      </c>
    </row>
    <row r="217" spans="1:30" ht="21" customHeight="1" x14ac:dyDescent="0.2">
      <c r="A217" s="260" t="s">
        <v>1147</v>
      </c>
      <c r="B217" s="253" t="s">
        <v>130</v>
      </c>
      <c r="C217" s="253" t="s">
        <v>202</v>
      </c>
      <c r="D217" s="253" t="s">
        <v>194</v>
      </c>
      <c r="E217" s="358" t="s">
        <v>918</v>
      </c>
      <c r="F217" s="253" t="s">
        <v>1148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>
        <v>0</v>
      </c>
      <c r="S217" s="258">
        <v>6876</v>
      </c>
      <c r="T217" s="258">
        <v>0</v>
      </c>
      <c r="U217" s="258">
        <v>8850.4</v>
      </c>
      <c r="V217" s="258">
        <v>0</v>
      </c>
      <c r="W217" s="258">
        <v>0</v>
      </c>
      <c r="X217" s="258">
        <f>V217+W217</f>
        <v>0</v>
      </c>
      <c r="Y217" s="258">
        <v>0</v>
      </c>
      <c r="Z217" s="258">
        <f>X217+Y217</f>
        <v>0</v>
      </c>
      <c r="AA217" s="258">
        <v>9700</v>
      </c>
      <c r="AB217" s="258">
        <f>Z217+AA217</f>
        <v>9700</v>
      </c>
      <c r="AC217" s="258">
        <v>-5110.55</v>
      </c>
      <c r="AD217" s="258">
        <f>AB217+AC217</f>
        <v>4589.45</v>
      </c>
    </row>
    <row r="218" spans="1:30" ht="24" customHeight="1" x14ac:dyDescent="0.2">
      <c r="A218" s="462" t="s">
        <v>1078</v>
      </c>
      <c r="B218" s="253" t="s">
        <v>130</v>
      </c>
      <c r="C218" s="253" t="s">
        <v>202</v>
      </c>
      <c r="D218" s="253" t="s">
        <v>194</v>
      </c>
      <c r="E218" s="252" t="s">
        <v>782</v>
      </c>
      <c r="F218" s="253"/>
      <c r="G218" s="258"/>
      <c r="H218" s="258">
        <f t="shared" ref="H218:Q218" si="433">H219+H229</f>
        <v>0</v>
      </c>
      <c r="I218" s="258">
        <f t="shared" si="433"/>
        <v>5750</v>
      </c>
      <c r="J218" s="258">
        <f t="shared" si="433"/>
        <v>5750</v>
      </c>
      <c r="K218" s="258">
        <f t="shared" si="433"/>
        <v>80.39</v>
      </c>
      <c r="L218" s="258">
        <f t="shared" si="433"/>
        <v>5750</v>
      </c>
      <c r="M218" s="258">
        <f t="shared" si="433"/>
        <v>5750</v>
      </c>
      <c r="N218" s="258">
        <f t="shared" si="433"/>
        <v>265</v>
      </c>
      <c r="O218" s="258">
        <f t="shared" si="433"/>
        <v>6015</v>
      </c>
      <c r="P218" s="258">
        <f t="shared" si="433"/>
        <v>6015</v>
      </c>
      <c r="Q218" s="258">
        <f t="shared" si="433"/>
        <v>0</v>
      </c>
      <c r="R218" s="258">
        <f t="shared" ref="R218:X218" si="434">R219+R221+R225+R229+R230</f>
        <v>6015</v>
      </c>
      <c r="S218" s="258">
        <f t="shared" si="434"/>
        <v>-719</v>
      </c>
      <c r="T218" s="258">
        <f t="shared" si="434"/>
        <v>7564</v>
      </c>
      <c r="U218" s="258">
        <f t="shared" si="434"/>
        <v>-2491</v>
      </c>
      <c r="V218" s="258">
        <f t="shared" si="434"/>
        <v>6264</v>
      </c>
      <c r="W218" s="258">
        <f t="shared" si="434"/>
        <v>2556</v>
      </c>
      <c r="X218" s="258">
        <f t="shared" si="434"/>
        <v>5343</v>
      </c>
      <c r="Y218" s="258">
        <f>Y219+Y221+Y225+Y229+Y230+Y226+Y222</f>
        <v>3382</v>
      </c>
      <c r="Z218" s="258">
        <f>Z219+Z221+Z225+Z229+Z230+Z226+Z222</f>
        <v>8725</v>
      </c>
      <c r="AA218" s="258">
        <f>AA219+AA221+AA225+AA229+AA230+AA226+AA222</f>
        <v>-315.36700000000013</v>
      </c>
      <c r="AB218" s="258">
        <f>AB219+AB221+AB225+AB229+AB230+AB226+AB222+AB220</f>
        <v>8409.6329999999998</v>
      </c>
      <c r="AC218" s="258">
        <f t="shared" ref="AC218:AD218" si="435">AC219+AC221+AC225+AC229+AC230+AC226+AC222+AC220</f>
        <v>1000.77</v>
      </c>
      <c r="AD218" s="258">
        <f t="shared" si="435"/>
        <v>9410.4030000000002</v>
      </c>
    </row>
    <row r="219" spans="1:30" ht="32.25" customHeight="1" x14ac:dyDescent="0.2">
      <c r="A219" s="260" t="s">
        <v>1295</v>
      </c>
      <c r="B219" s="253" t="s">
        <v>130</v>
      </c>
      <c r="C219" s="253" t="s">
        <v>202</v>
      </c>
      <c r="D219" s="253" t="s">
        <v>194</v>
      </c>
      <c r="E219" s="252" t="s">
        <v>782</v>
      </c>
      <c r="F219" s="253" t="s">
        <v>77</v>
      </c>
      <c r="G219" s="258"/>
      <c r="H219" s="258">
        <v>0</v>
      </c>
      <c r="I219" s="258">
        <v>5550</v>
      </c>
      <c r="J219" s="258">
        <f>H219+I219</f>
        <v>5550</v>
      </c>
      <c r="K219" s="258">
        <v>80.39</v>
      </c>
      <c r="L219" s="258">
        <v>5550</v>
      </c>
      <c r="M219" s="258">
        <v>5550</v>
      </c>
      <c r="N219" s="258">
        <v>265</v>
      </c>
      <c r="O219" s="258">
        <f>M219+N219</f>
        <v>5815</v>
      </c>
      <c r="P219" s="258">
        <v>5815</v>
      </c>
      <c r="Q219" s="258">
        <v>0</v>
      </c>
      <c r="R219" s="258">
        <f>P219+Q219</f>
        <v>5815</v>
      </c>
      <c r="S219" s="258">
        <f>-101-2520+302</f>
        <v>-2319</v>
      </c>
      <c r="T219" s="258">
        <v>5714</v>
      </c>
      <c r="U219" s="258">
        <f>99-2760+220</f>
        <v>-2441</v>
      </c>
      <c r="V219" s="258">
        <v>5714</v>
      </c>
      <c r="W219" s="258">
        <v>1906</v>
      </c>
      <c r="X219" s="258">
        <v>4793</v>
      </c>
      <c r="Y219" s="258">
        <f>4307+1100-2725</f>
        <v>2682</v>
      </c>
      <c r="Z219" s="258">
        <f>X219+Y219</f>
        <v>7475</v>
      </c>
      <c r="AA219" s="258">
        <v>-3530.8</v>
      </c>
      <c r="AB219" s="258">
        <f>Z219+AA219</f>
        <v>3944.2</v>
      </c>
      <c r="AC219" s="258">
        <v>0</v>
      </c>
      <c r="AD219" s="258">
        <f>AB219+AC219</f>
        <v>3944.2</v>
      </c>
    </row>
    <row r="220" spans="1:30" ht="45" customHeight="1" x14ac:dyDescent="0.2">
      <c r="A220" s="260" t="s">
        <v>1294</v>
      </c>
      <c r="B220" s="253" t="s">
        <v>130</v>
      </c>
      <c r="C220" s="253" t="s">
        <v>202</v>
      </c>
      <c r="D220" s="253" t="s">
        <v>194</v>
      </c>
      <c r="E220" s="252" t="s">
        <v>782</v>
      </c>
      <c r="F220" s="253" t="s">
        <v>1293</v>
      </c>
      <c r="G220" s="258"/>
      <c r="H220" s="258">
        <v>0</v>
      </c>
      <c r="I220" s="258">
        <v>5550</v>
      </c>
      <c r="J220" s="258">
        <f>H220+I220</f>
        <v>5550</v>
      </c>
      <c r="K220" s="258">
        <v>80.39</v>
      </c>
      <c r="L220" s="258">
        <v>5550</v>
      </c>
      <c r="M220" s="258">
        <v>5550</v>
      </c>
      <c r="N220" s="258">
        <v>265</v>
      </c>
      <c r="O220" s="258">
        <f>M220+N220</f>
        <v>5815</v>
      </c>
      <c r="P220" s="258">
        <v>5815</v>
      </c>
      <c r="Q220" s="258">
        <v>0</v>
      </c>
      <c r="R220" s="258">
        <f>P220+Q220</f>
        <v>5815</v>
      </c>
      <c r="S220" s="258">
        <f>-101-2520+302</f>
        <v>-2319</v>
      </c>
      <c r="T220" s="258">
        <v>5714</v>
      </c>
      <c r="U220" s="258">
        <f>99-2760+220</f>
        <v>-2441</v>
      </c>
      <c r="V220" s="258">
        <v>5714</v>
      </c>
      <c r="W220" s="258">
        <v>1906</v>
      </c>
      <c r="X220" s="258">
        <v>4793</v>
      </c>
      <c r="Y220" s="258">
        <f>4307+1100-2725</f>
        <v>2682</v>
      </c>
      <c r="Z220" s="258">
        <f>X220+Y220</f>
        <v>7475</v>
      </c>
      <c r="AA220" s="258">
        <v>-3530.8</v>
      </c>
      <c r="AB220" s="258">
        <v>0</v>
      </c>
      <c r="AC220" s="258">
        <v>985.67</v>
      </c>
      <c r="AD220" s="258">
        <f>AB220+AC220</f>
        <v>985.67</v>
      </c>
    </row>
    <row r="221" spans="1:30" ht="27.75" customHeight="1" x14ac:dyDescent="0.2">
      <c r="A221" s="260" t="s">
        <v>1295</v>
      </c>
      <c r="B221" s="253" t="s">
        <v>130</v>
      </c>
      <c r="C221" s="253" t="s">
        <v>202</v>
      </c>
      <c r="D221" s="253" t="s">
        <v>194</v>
      </c>
      <c r="E221" s="252" t="s">
        <v>1075</v>
      </c>
      <c r="F221" s="253" t="s">
        <v>77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>
        <f>1300</f>
        <v>1300</v>
      </c>
      <c r="T221" s="258">
        <f t="shared" ref="T221:T225" si="436">R221+S221</f>
        <v>1300</v>
      </c>
      <c r="U221" s="258">
        <v>0</v>
      </c>
      <c r="V221" s="258">
        <v>0</v>
      </c>
      <c r="W221" s="258">
        <v>700</v>
      </c>
      <c r="X221" s="258">
        <v>0</v>
      </c>
      <c r="Y221" s="258">
        <v>700</v>
      </c>
      <c r="Z221" s="258">
        <f t="shared" ref="Z221:Z230" si="437">X221+Y221</f>
        <v>700</v>
      </c>
      <c r="AA221" s="258">
        <v>2725</v>
      </c>
      <c r="AB221" s="258">
        <f t="shared" ref="AB221:AB230" si="438">Z221+AA221</f>
        <v>3425</v>
      </c>
      <c r="AC221" s="258">
        <v>0</v>
      </c>
      <c r="AD221" s="258">
        <f t="shared" ref="AD221" si="439">AB221+AC221</f>
        <v>3425</v>
      </c>
    </row>
    <row r="222" spans="1:30" ht="27.75" customHeight="1" x14ac:dyDescent="0.2">
      <c r="A222" s="260" t="s">
        <v>1256</v>
      </c>
      <c r="B222" s="253" t="s">
        <v>130</v>
      </c>
      <c r="C222" s="253" t="s">
        <v>202</v>
      </c>
      <c r="D222" s="253" t="s">
        <v>194</v>
      </c>
      <c r="E222" s="253" t="s">
        <v>1274</v>
      </c>
      <c r="F222" s="253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>
        <v>401</v>
      </c>
      <c r="T222" s="258">
        <f>T223+T224</f>
        <v>0</v>
      </c>
      <c r="U222" s="258">
        <f t="shared" ref="U222:AB222" si="440">U223+U224</f>
        <v>12111.92</v>
      </c>
      <c r="V222" s="258">
        <f t="shared" si="440"/>
        <v>0</v>
      </c>
      <c r="W222" s="258">
        <f t="shared" si="440"/>
        <v>4679.09</v>
      </c>
      <c r="X222" s="258">
        <f t="shared" si="440"/>
        <v>0</v>
      </c>
      <c r="Y222" s="258">
        <f t="shared" si="440"/>
        <v>0</v>
      </c>
      <c r="Z222" s="258">
        <f t="shared" si="440"/>
        <v>0</v>
      </c>
      <c r="AA222" s="258">
        <f t="shared" si="440"/>
        <v>439.565</v>
      </c>
      <c r="AB222" s="258">
        <f t="shared" si="440"/>
        <v>439.565</v>
      </c>
      <c r="AC222" s="258">
        <f t="shared" ref="AC222:AD222" si="441">AC223+AC224</f>
        <v>0</v>
      </c>
      <c r="AD222" s="258">
        <f t="shared" si="441"/>
        <v>439.565</v>
      </c>
    </row>
    <row r="223" spans="1:30" ht="27.75" customHeight="1" x14ac:dyDescent="0.2">
      <c r="A223" s="260" t="s">
        <v>1295</v>
      </c>
      <c r="B223" s="253" t="s">
        <v>130</v>
      </c>
      <c r="C223" s="253" t="s">
        <v>202</v>
      </c>
      <c r="D223" s="253" t="s">
        <v>194</v>
      </c>
      <c r="E223" s="253" t="s">
        <v>1274</v>
      </c>
      <c r="F223" s="253" t="s">
        <v>77</v>
      </c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>
        <v>401</v>
      </c>
      <c r="T223" s="258">
        <v>0</v>
      </c>
      <c r="U223" s="258">
        <v>11990.8</v>
      </c>
      <c r="V223" s="258">
        <v>0</v>
      </c>
      <c r="W223" s="258">
        <v>4632.3</v>
      </c>
      <c r="X223" s="258">
        <v>0</v>
      </c>
      <c r="Y223" s="258">
        <v>0</v>
      </c>
      <c r="Z223" s="258">
        <f t="shared" ref="Z223:Z224" si="442">X223+Y223</f>
        <v>0</v>
      </c>
      <c r="AA223" s="258">
        <v>435.17</v>
      </c>
      <c r="AB223" s="258">
        <f t="shared" ref="AB223:AB224" si="443">Z223+AA223</f>
        <v>435.17</v>
      </c>
      <c r="AC223" s="258">
        <v>0</v>
      </c>
      <c r="AD223" s="258">
        <f t="shared" ref="AD223:AD225" si="444">AB223+AC223</f>
        <v>435.17</v>
      </c>
    </row>
    <row r="224" spans="1:30" ht="27.75" customHeight="1" x14ac:dyDescent="0.2">
      <c r="A224" s="260" t="s">
        <v>1295</v>
      </c>
      <c r="B224" s="253" t="s">
        <v>130</v>
      </c>
      <c r="C224" s="253" t="s">
        <v>202</v>
      </c>
      <c r="D224" s="253" t="s">
        <v>194</v>
      </c>
      <c r="E224" s="253" t="s">
        <v>1274</v>
      </c>
      <c r="F224" s="253" t="s">
        <v>77</v>
      </c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>
        <v>401</v>
      </c>
      <c r="T224" s="258">
        <v>0</v>
      </c>
      <c r="U224" s="258">
        <v>121.12</v>
      </c>
      <c r="V224" s="258">
        <v>0</v>
      </c>
      <c r="W224" s="258">
        <v>46.79</v>
      </c>
      <c r="X224" s="258">
        <v>0</v>
      </c>
      <c r="Y224" s="258">
        <v>0</v>
      </c>
      <c r="Z224" s="258">
        <f t="shared" si="442"/>
        <v>0</v>
      </c>
      <c r="AA224" s="258">
        <v>4.3949999999999996</v>
      </c>
      <c r="AB224" s="258">
        <f t="shared" si="443"/>
        <v>4.3949999999999996</v>
      </c>
      <c r="AC224" s="258">
        <v>0</v>
      </c>
      <c r="AD224" s="258">
        <f t="shared" si="444"/>
        <v>4.3949999999999996</v>
      </c>
    </row>
    <row r="225" spans="1:30" ht="27.75" customHeight="1" x14ac:dyDescent="0.2">
      <c r="A225" s="260" t="s">
        <v>1295</v>
      </c>
      <c r="B225" s="253" t="s">
        <v>130</v>
      </c>
      <c r="C225" s="253" t="s">
        <v>202</v>
      </c>
      <c r="D225" s="253" t="s">
        <v>194</v>
      </c>
      <c r="E225" s="252" t="s">
        <v>1076</v>
      </c>
      <c r="F225" s="253" t="s">
        <v>77</v>
      </c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>
        <v>300</v>
      </c>
      <c r="T225" s="258">
        <f t="shared" si="436"/>
        <v>300</v>
      </c>
      <c r="U225" s="258">
        <v>0</v>
      </c>
      <c r="V225" s="258">
        <v>300</v>
      </c>
      <c r="W225" s="258">
        <v>0</v>
      </c>
      <c r="X225" s="258">
        <v>300</v>
      </c>
      <c r="Y225" s="258">
        <v>0</v>
      </c>
      <c r="Z225" s="258">
        <f t="shared" si="437"/>
        <v>300</v>
      </c>
      <c r="AA225" s="258">
        <v>0</v>
      </c>
      <c r="AB225" s="258">
        <f t="shared" si="438"/>
        <v>300</v>
      </c>
      <c r="AC225" s="258">
        <v>0</v>
      </c>
      <c r="AD225" s="258">
        <f t="shared" si="444"/>
        <v>300</v>
      </c>
    </row>
    <row r="226" spans="1:30" ht="27.75" customHeight="1" x14ac:dyDescent="0.2">
      <c r="A226" s="260" t="s">
        <v>772</v>
      </c>
      <c r="B226" s="253" t="s">
        <v>130</v>
      </c>
      <c r="C226" s="253" t="s">
        <v>202</v>
      </c>
      <c r="D226" s="253" t="s">
        <v>194</v>
      </c>
      <c r="E226" s="252" t="s">
        <v>1273</v>
      </c>
      <c r="F226" s="253"/>
      <c r="G226" s="258"/>
      <c r="H226" s="258">
        <f>H228</f>
        <v>280.10000000000002</v>
      </c>
      <c r="I226" s="258">
        <f>I228</f>
        <v>0</v>
      </c>
      <c r="J226" s="258">
        <f t="shared" ref="J226:J228" si="445">H226+I226</f>
        <v>280.10000000000002</v>
      </c>
      <c r="K226" s="258">
        <f>K228</f>
        <v>0</v>
      </c>
      <c r="L226" s="258">
        <f>L228</f>
        <v>12</v>
      </c>
      <c r="M226" s="258">
        <f>M228</f>
        <v>12</v>
      </c>
      <c r="N226" s="258">
        <f t="shared" ref="N226:Q226" si="446">N228</f>
        <v>15</v>
      </c>
      <c r="O226" s="258">
        <f t="shared" si="446"/>
        <v>27</v>
      </c>
      <c r="P226" s="258">
        <f t="shared" si="446"/>
        <v>27</v>
      </c>
      <c r="Q226" s="258">
        <f t="shared" si="446"/>
        <v>0</v>
      </c>
      <c r="R226" s="258">
        <f>R227+R228</f>
        <v>1987</v>
      </c>
      <c r="S226" s="258">
        <f t="shared" ref="S226:AB226" si="447">S227+S228</f>
        <v>-517.19999999999993</v>
      </c>
      <c r="T226" s="258">
        <f t="shared" si="447"/>
        <v>1482.1</v>
      </c>
      <c r="U226" s="258">
        <f t="shared" si="447"/>
        <v>294.46999999999997</v>
      </c>
      <c r="V226" s="258">
        <f t="shared" si="447"/>
        <v>1330.2</v>
      </c>
      <c r="W226" s="258">
        <f t="shared" si="447"/>
        <v>1099.4000000000001</v>
      </c>
      <c r="X226" s="258">
        <f t="shared" si="447"/>
        <v>2811.52</v>
      </c>
      <c r="Y226" s="258">
        <f t="shared" si="447"/>
        <v>0</v>
      </c>
      <c r="Z226" s="258">
        <f t="shared" si="447"/>
        <v>0</v>
      </c>
      <c r="AA226" s="258">
        <f t="shared" si="447"/>
        <v>50.868000000000002</v>
      </c>
      <c r="AB226" s="258">
        <f t="shared" si="447"/>
        <v>50.868000000000002</v>
      </c>
      <c r="AC226" s="258">
        <f t="shared" ref="AC226:AD226" si="448">AC227+AC228</f>
        <v>0</v>
      </c>
      <c r="AD226" s="258">
        <f t="shared" si="448"/>
        <v>50.868000000000002</v>
      </c>
    </row>
    <row r="227" spans="1:30" ht="27.75" customHeight="1" x14ac:dyDescent="0.2">
      <c r="A227" s="260" t="s">
        <v>1295</v>
      </c>
      <c r="B227" s="253" t="s">
        <v>130</v>
      </c>
      <c r="C227" s="253" t="s">
        <v>202</v>
      </c>
      <c r="D227" s="253" t="s">
        <v>194</v>
      </c>
      <c r="E227" s="252" t="s">
        <v>1273</v>
      </c>
      <c r="F227" s="253" t="s">
        <v>77</v>
      </c>
      <c r="G227" s="258"/>
      <c r="H227" s="258">
        <v>1831</v>
      </c>
      <c r="I227" s="258">
        <v>0</v>
      </c>
      <c r="J227" s="258">
        <f t="shared" si="445"/>
        <v>1831</v>
      </c>
      <c r="K227" s="258">
        <v>0</v>
      </c>
      <c r="L227" s="258">
        <v>1115.2</v>
      </c>
      <c r="M227" s="258">
        <v>1115.2</v>
      </c>
      <c r="N227" s="258">
        <v>1512.7</v>
      </c>
      <c r="O227" s="258">
        <f t="shared" ref="O227:O228" si="449">M227+N227</f>
        <v>2627.9</v>
      </c>
      <c r="P227" s="258">
        <v>2627.9</v>
      </c>
      <c r="Q227" s="258">
        <v>-667.9</v>
      </c>
      <c r="R227" s="258">
        <f>P227+Q227</f>
        <v>1960</v>
      </c>
      <c r="S227" s="258">
        <v>-504.9</v>
      </c>
      <c r="T227" s="258">
        <f t="shared" ref="T227" si="450">R227+S227</f>
        <v>1455.1</v>
      </c>
      <c r="U227" s="258">
        <v>303.7</v>
      </c>
      <c r="V227" s="258">
        <v>1316.9</v>
      </c>
      <c r="W227" s="258">
        <v>1088.4000000000001</v>
      </c>
      <c r="X227" s="258">
        <v>2783.4</v>
      </c>
      <c r="Y227" s="258">
        <v>0</v>
      </c>
      <c r="Z227" s="258">
        <v>0</v>
      </c>
      <c r="AA227" s="258">
        <v>50.36</v>
      </c>
      <c r="AB227" s="258">
        <f>Z227+AA227</f>
        <v>50.36</v>
      </c>
      <c r="AC227" s="258">
        <v>0</v>
      </c>
      <c r="AD227" s="258">
        <f>AB227+AC227</f>
        <v>50.36</v>
      </c>
    </row>
    <row r="228" spans="1:30" ht="27.75" customHeight="1" x14ac:dyDescent="0.2">
      <c r="A228" s="260" t="s">
        <v>1295</v>
      </c>
      <c r="B228" s="253" t="s">
        <v>130</v>
      </c>
      <c r="C228" s="253" t="s">
        <v>202</v>
      </c>
      <c r="D228" s="253" t="s">
        <v>194</v>
      </c>
      <c r="E228" s="252" t="s">
        <v>1273</v>
      </c>
      <c r="F228" s="253" t="s">
        <v>77</v>
      </c>
      <c r="G228" s="258"/>
      <c r="H228" s="258">
        <v>280.10000000000002</v>
      </c>
      <c r="I228" s="258">
        <v>0</v>
      </c>
      <c r="J228" s="258">
        <f t="shared" si="445"/>
        <v>280.10000000000002</v>
      </c>
      <c r="K228" s="258">
        <v>0</v>
      </c>
      <c r="L228" s="258">
        <v>12</v>
      </c>
      <c r="M228" s="258">
        <v>12</v>
      </c>
      <c r="N228" s="258">
        <v>15</v>
      </c>
      <c r="O228" s="258">
        <f t="shared" si="449"/>
        <v>27</v>
      </c>
      <c r="P228" s="258">
        <v>27</v>
      </c>
      <c r="Q228" s="258">
        <v>0</v>
      </c>
      <c r="R228" s="258">
        <f>P228+Q228</f>
        <v>27</v>
      </c>
      <c r="S228" s="258">
        <v>-12.3</v>
      </c>
      <c r="T228" s="258">
        <v>27</v>
      </c>
      <c r="U228" s="258">
        <v>-9.23</v>
      </c>
      <c r="V228" s="258">
        <v>13.3</v>
      </c>
      <c r="W228" s="258">
        <v>11</v>
      </c>
      <c r="X228" s="258">
        <v>28.12</v>
      </c>
      <c r="Y228" s="258">
        <v>0</v>
      </c>
      <c r="Z228" s="258">
        <v>0</v>
      </c>
      <c r="AA228" s="258">
        <v>0.50800000000000001</v>
      </c>
      <c r="AB228" s="258">
        <f>Z228+AA228</f>
        <v>0.50800000000000001</v>
      </c>
      <c r="AC228" s="258">
        <v>0</v>
      </c>
      <c r="AD228" s="258">
        <f>AB228+AC228</f>
        <v>0.50800000000000001</v>
      </c>
    </row>
    <row r="229" spans="1:30" ht="30.75" customHeight="1" x14ac:dyDescent="0.2">
      <c r="A229" s="260" t="s">
        <v>1077</v>
      </c>
      <c r="B229" s="253" t="s">
        <v>130</v>
      </c>
      <c r="C229" s="253" t="s">
        <v>202</v>
      </c>
      <c r="D229" s="253" t="s">
        <v>194</v>
      </c>
      <c r="E229" s="252" t="s">
        <v>782</v>
      </c>
      <c r="F229" s="253" t="s">
        <v>79</v>
      </c>
      <c r="G229" s="258"/>
      <c r="H229" s="258">
        <v>0</v>
      </c>
      <c r="I229" s="258">
        <v>200</v>
      </c>
      <c r="J229" s="258">
        <f>H229+I229</f>
        <v>200</v>
      </c>
      <c r="K229" s="258">
        <v>0</v>
      </c>
      <c r="L229" s="258">
        <v>200</v>
      </c>
      <c r="M229" s="258">
        <v>200</v>
      </c>
      <c r="N229" s="258">
        <v>0</v>
      </c>
      <c r="O229" s="258">
        <f>M229+N229</f>
        <v>200</v>
      </c>
      <c r="P229" s="258">
        <v>200</v>
      </c>
      <c r="Q229" s="258">
        <v>0</v>
      </c>
      <c r="R229" s="258">
        <f>P229+Q229</f>
        <v>200</v>
      </c>
      <c r="S229" s="258">
        <v>-50</v>
      </c>
      <c r="T229" s="258">
        <v>200</v>
      </c>
      <c r="U229" s="258">
        <v>-50</v>
      </c>
      <c r="V229" s="258">
        <v>200</v>
      </c>
      <c r="W229" s="258">
        <v>-50</v>
      </c>
      <c r="X229" s="258">
        <v>200</v>
      </c>
      <c r="Y229" s="258">
        <v>0</v>
      </c>
      <c r="Z229" s="258">
        <f t="shared" si="437"/>
        <v>200</v>
      </c>
      <c r="AA229" s="258">
        <v>0</v>
      </c>
      <c r="AB229" s="258">
        <f t="shared" si="438"/>
        <v>200</v>
      </c>
      <c r="AC229" s="258">
        <v>33.799999999999997</v>
      </c>
      <c r="AD229" s="258">
        <f t="shared" ref="AD229:AD230" si="451">AB229+AC229</f>
        <v>233.8</v>
      </c>
    </row>
    <row r="230" spans="1:30" ht="21.75" customHeight="1" x14ac:dyDescent="0.2">
      <c r="A230" s="260" t="s">
        <v>723</v>
      </c>
      <c r="B230" s="253" t="s">
        <v>130</v>
      </c>
      <c r="C230" s="253" t="s">
        <v>202</v>
      </c>
      <c r="D230" s="253" t="s">
        <v>194</v>
      </c>
      <c r="E230" s="253" t="s">
        <v>820</v>
      </c>
      <c r="F230" s="253" t="s">
        <v>79</v>
      </c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v>0</v>
      </c>
      <c r="S230" s="258">
        <v>50</v>
      </c>
      <c r="T230" s="258">
        <f t="shared" ref="T230" si="452">R230+S230</f>
        <v>50</v>
      </c>
      <c r="U230" s="258">
        <v>0</v>
      </c>
      <c r="V230" s="258">
        <v>50</v>
      </c>
      <c r="W230" s="258">
        <v>0</v>
      </c>
      <c r="X230" s="258">
        <v>50</v>
      </c>
      <c r="Y230" s="258">
        <v>0</v>
      </c>
      <c r="Z230" s="258">
        <f t="shared" si="437"/>
        <v>50</v>
      </c>
      <c r="AA230" s="258">
        <v>0</v>
      </c>
      <c r="AB230" s="258">
        <f t="shared" si="438"/>
        <v>50</v>
      </c>
      <c r="AC230" s="258">
        <v>-18.7</v>
      </c>
      <c r="AD230" s="258">
        <f t="shared" si="451"/>
        <v>31.3</v>
      </c>
    </row>
    <row r="231" spans="1:30" ht="22.5" customHeight="1" x14ac:dyDescent="0.2">
      <c r="A231" s="462" t="s">
        <v>1079</v>
      </c>
      <c r="B231" s="251" t="s">
        <v>130</v>
      </c>
      <c r="C231" s="251" t="s">
        <v>202</v>
      </c>
      <c r="D231" s="251" t="s">
        <v>194</v>
      </c>
      <c r="E231" s="254" t="s">
        <v>781</v>
      </c>
      <c r="F231" s="253"/>
      <c r="G231" s="258"/>
      <c r="H231" s="258">
        <f t="shared" ref="H231:Q231" si="453">H232+H243</f>
        <v>0</v>
      </c>
      <c r="I231" s="258">
        <f t="shared" si="453"/>
        <v>14733</v>
      </c>
      <c r="J231" s="258">
        <f t="shared" si="453"/>
        <v>14733</v>
      </c>
      <c r="K231" s="258">
        <f t="shared" si="453"/>
        <v>1338.38</v>
      </c>
      <c r="L231" s="258">
        <f t="shared" si="453"/>
        <v>15810</v>
      </c>
      <c r="M231" s="258">
        <f t="shared" si="453"/>
        <v>15810</v>
      </c>
      <c r="N231" s="258">
        <f t="shared" si="453"/>
        <v>-1720</v>
      </c>
      <c r="O231" s="258">
        <f t="shared" si="453"/>
        <v>14090</v>
      </c>
      <c r="P231" s="258">
        <f t="shared" si="453"/>
        <v>14090</v>
      </c>
      <c r="Q231" s="258">
        <f t="shared" si="453"/>
        <v>0</v>
      </c>
      <c r="R231" s="258">
        <f t="shared" ref="R231:W231" si="454">R232+R234+R238+R243</f>
        <v>14090</v>
      </c>
      <c r="S231" s="258">
        <f t="shared" si="454"/>
        <v>1780</v>
      </c>
      <c r="T231" s="258">
        <f t="shared" si="454"/>
        <v>19429</v>
      </c>
      <c r="U231" s="258">
        <f t="shared" si="454"/>
        <v>-4561.2</v>
      </c>
      <c r="V231" s="258">
        <f t="shared" si="454"/>
        <v>15269</v>
      </c>
      <c r="W231" s="258">
        <f t="shared" si="454"/>
        <v>5750</v>
      </c>
      <c r="X231" s="258">
        <f>X232+X234+X238+X243+X244+X245+X242</f>
        <v>14868</v>
      </c>
      <c r="Y231" s="258">
        <f>Y232+Y234+Y238+Y243+Y244+Y245+Y242+Y235+Y239</f>
        <v>9442.27</v>
      </c>
      <c r="Z231" s="258">
        <f t="shared" ref="Z231:AA231" si="455">Z232+Z234+Z238+Z243+Z244+Z245+Z242+Z235+Z239</f>
        <v>25630.27</v>
      </c>
      <c r="AA231" s="258">
        <f t="shared" si="455"/>
        <v>2757.6660000000002</v>
      </c>
      <c r="AB231" s="258">
        <f>AB232+AB234+AB238+AB243+AB244+AB245+AB242+AB235+AB239+AB233+AB248</f>
        <v>28387.936000000002</v>
      </c>
      <c r="AC231" s="258">
        <f t="shared" ref="AC231:AD231" si="456">AC232+AC234+AC238+AC243+AC244+AC245+AC242+AC235+AC239+AC233+AC248</f>
        <v>2145.4100000000003</v>
      </c>
      <c r="AD231" s="258">
        <f t="shared" si="456"/>
        <v>30533.346000000001</v>
      </c>
    </row>
    <row r="232" spans="1:30" ht="33.75" customHeight="1" x14ac:dyDescent="0.2">
      <c r="A232" s="260" t="s">
        <v>1295</v>
      </c>
      <c r="B232" s="253" t="s">
        <v>130</v>
      </c>
      <c r="C232" s="253" t="s">
        <v>202</v>
      </c>
      <c r="D232" s="253" t="s">
        <v>194</v>
      </c>
      <c r="E232" s="252" t="s">
        <v>781</v>
      </c>
      <c r="F232" s="253" t="s">
        <v>77</v>
      </c>
      <c r="G232" s="258"/>
      <c r="H232" s="258">
        <v>0</v>
      </c>
      <c r="I232" s="258">
        <v>14013</v>
      </c>
      <c r="J232" s="258">
        <f>H232+I232</f>
        <v>14013</v>
      </c>
      <c r="K232" s="258">
        <v>1338.38</v>
      </c>
      <c r="L232" s="258">
        <f>12090+3000</f>
        <v>15090</v>
      </c>
      <c r="M232" s="258">
        <f>12090+3000</f>
        <v>15090</v>
      </c>
      <c r="N232" s="258">
        <v>-1700</v>
      </c>
      <c r="O232" s="258">
        <f>M232+N232</f>
        <v>13390</v>
      </c>
      <c r="P232" s="258">
        <v>13390</v>
      </c>
      <c r="Q232" s="258">
        <v>0</v>
      </c>
      <c r="R232" s="258">
        <f>P232+Q232</f>
        <v>13390</v>
      </c>
      <c r="S232" s="258">
        <f>879-1348-2952+941</f>
        <v>-2480</v>
      </c>
      <c r="T232" s="258">
        <v>14269</v>
      </c>
      <c r="U232" s="258">
        <f>-481-4655.2+575</f>
        <v>-4561.2</v>
      </c>
      <c r="V232" s="258">
        <v>14269</v>
      </c>
      <c r="W232" s="258">
        <v>3750</v>
      </c>
      <c r="X232" s="258">
        <v>13868</v>
      </c>
      <c r="Y232" s="258">
        <f>8217+4100-7046.25</f>
        <v>5270.75</v>
      </c>
      <c r="Z232" s="258">
        <f t="shared" ref="Z232:Z244" si="457">X232+Y232</f>
        <v>19138.75</v>
      </c>
      <c r="AA232" s="258">
        <v>-6169.2</v>
      </c>
      <c r="AB232" s="258">
        <f>Z232+AA232</f>
        <v>12969.55</v>
      </c>
      <c r="AC232" s="258">
        <v>1170</v>
      </c>
      <c r="AD232" s="258">
        <f t="shared" ref="AD232:AD234" si="458">AB232+AC232</f>
        <v>14139.55</v>
      </c>
    </row>
    <row r="233" spans="1:30" ht="46.5" customHeight="1" x14ac:dyDescent="0.2">
      <c r="A233" s="260" t="s">
        <v>1294</v>
      </c>
      <c r="B233" s="253" t="s">
        <v>130</v>
      </c>
      <c r="C233" s="253" t="s">
        <v>202</v>
      </c>
      <c r="D233" s="253" t="s">
        <v>194</v>
      </c>
      <c r="E233" s="252" t="s">
        <v>782</v>
      </c>
      <c r="F233" s="253" t="s">
        <v>1293</v>
      </c>
      <c r="G233" s="258"/>
      <c r="H233" s="258">
        <v>0</v>
      </c>
      <c r="I233" s="258">
        <v>5550</v>
      </c>
      <c r="J233" s="258">
        <f>H233+I233</f>
        <v>5550</v>
      </c>
      <c r="K233" s="258">
        <v>80.39</v>
      </c>
      <c r="L233" s="258">
        <v>5550</v>
      </c>
      <c r="M233" s="258">
        <v>5550</v>
      </c>
      <c r="N233" s="258">
        <v>265</v>
      </c>
      <c r="O233" s="258">
        <f>M233+N233</f>
        <v>5815</v>
      </c>
      <c r="P233" s="258">
        <v>5815</v>
      </c>
      <c r="Q233" s="258">
        <v>0</v>
      </c>
      <c r="R233" s="258">
        <f>P233+Q233</f>
        <v>5815</v>
      </c>
      <c r="S233" s="258">
        <f>-101-2520+302</f>
        <v>-2319</v>
      </c>
      <c r="T233" s="258">
        <v>5714</v>
      </c>
      <c r="U233" s="258">
        <f>99-2760+220</f>
        <v>-2441</v>
      </c>
      <c r="V233" s="258">
        <v>5714</v>
      </c>
      <c r="W233" s="258">
        <v>1906</v>
      </c>
      <c r="X233" s="258">
        <v>4793</v>
      </c>
      <c r="Y233" s="258">
        <f>4307+1100-2725</f>
        <v>2682</v>
      </c>
      <c r="Z233" s="258">
        <f>X233+Y233</f>
        <v>7475</v>
      </c>
      <c r="AA233" s="258">
        <v>-3530.8</v>
      </c>
      <c r="AB233" s="258">
        <v>0</v>
      </c>
      <c r="AC233" s="258">
        <v>1302.98</v>
      </c>
      <c r="AD233" s="258">
        <f>AB233+AC233</f>
        <v>1302.98</v>
      </c>
    </row>
    <row r="234" spans="1:30" ht="33.75" customHeight="1" x14ac:dyDescent="0.2">
      <c r="A234" s="260" t="s">
        <v>1295</v>
      </c>
      <c r="B234" s="253" t="s">
        <v>130</v>
      </c>
      <c r="C234" s="253" t="s">
        <v>202</v>
      </c>
      <c r="D234" s="253" t="s">
        <v>194</v>
      </c>
      <c r="E234" s="252" t="s">
        <v>1080</v>
      </c>
      <c r="F234" s="253" t="s">
        <v>77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4160</f>
        <v>4160</v>
      </c>
      <c r="T234" s="258">
        <f t="shared" ref="S234:T244" si="459">R234+S234</f>
        <v>4160</v>
      </c>
      <c r="U234" s="258">
        <v>0</v>
      </c>
      <c r="V234" s="258">
        <v>0</v>
      </c>
      <c r="W234" s="258">
        <v>2000</v>
      </c>
      <c r="X234" s="258">
        <v>0</v>
      </c>
      <c r="Y234" s="258">
        <v>2000</v>
      </c>
      <c r="Z234" s="258">
        <f t="shared" si="457"/>
        <v>2000</v>
      </c>
      <c r="AA234" s="258">
        <v>7046.25</v>
      </c>
      <c r="AB234" s="258">
        <f t="shared" ref="AB234" si="460">Z234+AA234</f>
        <v>9046.25</v>
      </c>
      <c r="AC234" s="258">
        <v>0</v>
      </c>
      <c r="AD234" s="258">
        <f t="shared" si="458"/>
        <v>9046.25</v>
      </c>
    </row>
    <row r="235" spans="1:30" ht="33.75" customHeight="1" x14ac:dyDescent="0.2">
      <c r="A235" s="260" t="s">
        <v>1256</v>
      </c>
      <c r="B235" s="253" t="s">
        <v>130</v>
      </c>
      <c r="C235" s="253" t="s">
        <v>202</v>
      </c>
      <c r="D235" s="253" t="s">
        <v>194</v>
      </c>
      <c r="E235" s="253" t="s">
        <v>1276</v>
      </c>
      <c r="F235" s="253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>
        <v>401</v>
      </c>
      <c r="T235" s="258">
        <f>T236+T237</f>
        <v>0</v>
      </c>
      <c r="U235" s="258">
        <f t="shared" ref="U235:AB235" si="461">U236+U237</f>
        <v>12111.92</v>
      </c>
      <c r="V235" s="258">
        <f t="shared" si="461"/>
        <v>0</v>
      </c>
      <c r="W235" s="258">
        <f t="shared" si="461"/>
        <v>4679.09</v>
      </c>
      <c r="X235" s="258">
        <f t="shared" si="461"/>
        <v>0</v>
      </c>
      <c r="Y235" s="258">
        <f t="shared" si="461"/>
        <v>0</v>
      </c>
      <c r="Z235" s="258">
        <f t="shared" si="461"/>
        <v>0</v>
      </c>
      <c r="AA235" s="258">
        <f t="shared" si="461"/>
        <v>1323</v>
      </c>
      <c r="AB235" s="258">
        <f t="shared" si="461"/>
        <v>1323</v>
      </c>
      <c r="AC235" s="258">
        <f t="shared" ref="AC235:AD235" si="462">AC236+AC237</f>
        <v>0</v>
      </c>
      <c r="AD235" s="258">
        <f t="shared" si="462"/>
        <v>1323</v>
      </c>
    </row>
    <row r="236" spans="1:30" ht="33.75" customHeight="1" x14ac:dyDescent="0.2">
      <c r="A236" s="260" t="s">
        <v>1295</v>
      </c>
      <c r="B236" s="253" t="s">
        <v>130</v>
      </c>
      <c r="C236" s="253" t="s">
        <v>202</v>
      </c>
      <c r="D236" s="253" t="s">
        <v>194</v>
      </c>
      <c r="E236" s="253" t="s">
        <v>1276</v>
      </c>
      <c r="F236" s="253" t="s">
        <v>77</v>
      </c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>
        <v>401</v>
      </c>
      <c r="T236" s="258">
        <v>0</v>
      </c>
      <c r="U236" s="258">
        <v>11990.8</v>
      </c>
      <c r="V236" s="258">
        <v>0</v>
      </c>
      <c r="W236" s="258">
        <v>4632.3</v>
      </c>
      <c r="X236" s="258">
        <v>0</v>
      </c>
      <c r="Y236" s="258">
        <v>0</v>
      </c>
      <c r="Z236" s="258">
        <f t="shared" ref="Z236:Z237" si="463">X236+Y236</f>
        <v>0</v>
      </c>
      <c r="AA236" s="258">
        <v>1309.77</v>
      </c>
      <c r="AB236" s="258">
        <f t="shared" ref="AB236:AB238" si="464">Z236+AA236</f>
        <v>1309.77</v>
      </c>
      <c r="AC236" s="258">
        <v>0</v>
      </c>
      <c r="AD236" s="258">
        <f t="shared" ref="AD236:AD238" si="465">AB236+AC236</f>
        <v>1309.77</v>
      </c>
    </row>
    <row r="237" spans="1:30" ht="33.75" customHeight="1" x14ac:dyDescent="0.2">
      <c r="A237" s="260" t="s">
        <v>1295</v>
      </c>
      <c r="B237" s="253" t="s">
        <v>130</v>
      </c>
      <c r="C237" s="253" t="s">
        <v>202</v>
      </c>
      <c r="D237" s="253" t="s">
        <v>194</v>
      </c>
      <c r="E237" s="253" t="s">
        <v>1276</v>
      </c>
      <c r="F237" s="253" t="s">
        <v>77</v>
      </c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>
        <v>401</v>
      </c>
      <c r="T237" s="258">
        <v>0</v>
      </c>
      <c r="U237" s="258">
        <v>121.12</v>
      </c>
      <c r="V237" s="258">
        <v>0</v>
      </c>
      <c r="W237" s="258">
        <v>46.79</v>
      </c>
      <c r="X237" s="258">
        <v>0</v>
      </c>
      <c r="Y237" s="258">
        <v>0</v>
      </c>
      <c r="Z237" s="258">
        <f t="shared" si="463"/>
        <v>0</v>
      </c>
      <c r="AA237" s="258">
        <v>13.23</v>
      </c>
      <c r="AB237" s="258">
        <f t="shared" si="464"/>
        <v>13.23</v>
      </c>
      <c r="AC237" s="258">
        <v>0</v>
      </c>
      <c r="AD237" s="258">
        <f t="shared" si="465"/>
        <v>13.23</v>
      </c>
    </row>
    <row r="238" spans="1:30" ht="33.75" customHeight="1" x14ac:dyDescent="0.2">
      <c r="A238" s="260" t="s">
        <v>1295</v>
      </c>
      <c r="B238" s="253" t="s">
        <v>130</v>
      </c>
      <c r="C238" s="253" t="s">
        <v>202</v>
      </c>
      <c r="D238" s="253" t="s">
        <v>194</v>
      </c>
      <c r="E238" s="252" t="s">
        <v>1081</v>
      </c>
      <c r="F238" s="253" t="s">
        <v>77</v>
      </c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>
        <v>300</v>
      </c>
      <c r="T238" s="258">
        <f t="shared" ref="T238" si="466">R238+S238</f>
        <v>300</v>
      </c>
      <c r="U238" s="258">
        <v>0</v>
      </c>
      <c r="V238" s="258">
        <v>300</v>
      </c>
      <c r="W238" s="258">
        <v>0</v>
      </c>
      <c r="X238" s="258">
        <v>300</v>
      </c>
      <c r="Y238" s="258">
        <v>0</v>
      </c>
      <c r="Z238" s="258">
        <v>1620</v>
      </c>
      <c r="AA238" s="258">
        <v>405</v>
      </c>
      <c r="AB238" s="258">
        <f t="shared" si="464"/>
        <v>2025</v>
      </c>
      <c r="AC238" s="258">
        <v>1597.97</v>
      </c>
      <c r="AD238" s="258">
        <f t="shared" si="465"/>
        <v>3622.9700000000003</v>
      </c>
    </row>
    <row r="239" spans="1:30" ht="33.75" customHeight="1" x14ac:dyDescent="0.2">
      <c r="A239" s="260" t="s">
        <v>772</v>
      </c>
      <c r="B239" s="253" t="s">
        <v>130</v>
      </c>
      <c r="C239" s="253" t="s">
        <v>202</v>
      </c>
      <c r="D239" s="253" t="s">
        <v>194</v>
      </c>
      <c r="E239" s="252" t="s">
        <v>1275</v>
      </c>
      <c r="F239" s="253"/>
      <c r="G239" s="258"/>
      <c r="H239" s="258">
        <f>H241</f>
        <v>280.10000000000002</v>
      </c>
      <c r="I239" s="258">
        <f>I241</f>
        <v>0</v>
      </c>
      <c r="J239" s="258">
        <f t="shared" ref="J239:J241" si="467">H239+I239</f>
        <v>280.10000000000002</v>
      </c>
      <c r="K239" s="258">
        <f>K241</f>
        <v>0</v>
      </c>
      <c r="L239" s="258">
        <f>L241</f>
        <v>12</v>
      </c>
      <c r="M239" s="258">
        <f>M241</f>
        <v>12</v>
      </c>
      <c r="N239" s="258">
        <f t="shared" ref="N239:Q239" si="468">N241</f>
        <v>15</v>
      </c>
      <c r="O239" s="258">
        <f t="shared" si="468"/>
        <v>27</v>
      </c>
      <c r="P239" s="258">
        <f t="shared" si="468"/>
        <v>27</v>
      </c>
      <c r="Q239" s="258">
        <f t="shared" si="468"/>
        <v>0</v>
      </c>
      <c r="R239" s="258">
        <f>R240+R241</f>
        <v>1987</v>
      </c>
      <c r="S239" s="258">
        <f t="shared" ref="S239:AB239" si="469">S240+S241</f>
        <v>-517.19999999999993</v>
      </c>
      <c r="T239" s="258">
        <f t="shared" si="469"/>
        <v>1482.1</v>
      </c>
      <c r="U239" s="258">
        <f t="shared" si="469"/>
        <v>294.46999999999997</v>
      </c>
      <c r="V239" s="258">
        <f t="shared" si="469"/>
        <v>1330.2</v>
      </c>
      <c r="W239" s="258">
        <f t="shared" si="469"/>
        <v>1099.4000000000001</v>
      </c>
      <c r="X239" s="258">
        <f t="shared" si="469"/>
        <v>2811.52</v>
      </c>
      <c r="Y239" s="258">
        <f t="shared" si="469"/>
        <v>0</v>
      </c>
      <c r="Z239" s="258">
        <f t="shared" si="469"/>
        <v>0</v>
      </c>
      <c r="AA239" s="258">
        <f t="shared" si="469"/>
        <v>152.61600000000001</v>
      </c>
      <c r="AB239" s="258">
        <f t="shared" si="469"/>
        <v>152.61600000000001</v>
      </c>
      <c r="AC239" s="258">
        <f t="shared" ref="AC239:AD239" si="470">AC240+AC241</f>
        <v>9.94</v>
      </c>
      <c r="AD239" s="258">
        <f t="shared" si="470"/>
        <v>162.55600000000001</v>
      </c>
    </row>
    <row r="240" spans="1:30" ht="33.75" customHeight="1" x14ac:dyDescent="0.2">
      <c r="A240" s="260" t="s">
        <v>1295</v>
      </c>
      <c r="B240" s="253" t="s">
        <v>130</v>
      </c>
      <c r="C240" s="253" t="s">
        <v>202</v>
      </c>
      <c r="D240" s="253" t="s">
        <v>194</v>
      </c>
      <c r="E240" s="252" t="s">
        <v>1275</v>
      </c>
      <c r="F240" s="253" t="s">
        <v>77</v>
      </c>
      <c r="G240" s="258"/>
      <c r="H240" s="258">
        <v>1831</v>
      </c>
      <c r="I240" s="258">
        <v>0</v>
      </c>
      <c r="J240" s="258">
        <f t="shared" si="467"/>
        <v>1831</v>
      </c>
      <c r="K240" s="258">
        <v>0</v>
      </c>
      <c r="L240" s="258">
        <v>1115.2</v>
      </c>
      <c r="M240" s="258">
        <v>1115.2</v>
      </c>
      <c r="N240" s="258">
        <v>1512.7</v>
      </c>
      <c r="O240" s="258">
        <f t="shared" ref="O240:O241" si="471">M240+N240</f>
        <v>2627.9</v>
      </c>
      <c r="P240" s="258">
        <v>2627.9</v>
      </c>
      <c r="Q240" s="258">
        <v>-667.9</v>
      </c>
      <c r="R240" s="258">
        <f>P240+Q240</f>
        <v>1960</v>
      </c>
      <c r="S240" s="258">
        <v>-504.9</v>
      </c>
      <c r="T240" s="258">
        <f t="shared" ref="T240" si="472">R240+S240</f>
        <v>1455.1</v>
      </c>
      <c r="U240" s="258">
        <v>303.7</v>
      </c>
      <c r="V240" s="258">
        <v>1316.9</v>
      </c>
      <c r="W240" s="258">
        <v>1088.4000000000001</v>
      </c>
      <c r="X240" s="258">
        <v>2783.4</v>
      </c>
      <c r="Y240" s="258">
        <v>0</v>
      </c>
      <c r="Z240" s="258">
        <v>0</v>
      </c>
      <c r="AA240" s="258">
        <v>151.09</v>
      </c>
      <c r="AB240" s="258">
        <f>Z240+AA240</f>
        <v>151.09</v>
      </c>
      <c r="AC240" s="258">
        <v>9.84</v>
      </c>
      <c r="AD240" s="258">
        <f>AB240+AC240</f>
        <v>160.93</v>
      </c>
    </row>
    <row r="241" spans="1:30" ht="33.75" customHeight="1" x14ac:dyDescent="0.2">
      <c r="A241" s="260" t="s">
        <v>1295</v>
      </c>
      <c r="B241" s="253" t="s">
        <v>130</v>
      </c>
      <c r="C241" s="253" t="s">
        <v>202</v>
      </c>
      <c r="D241" s="253" t="s">
        <v>194</v>
      </c>
      <c r="E241" s="252" t="s">
        <v>1275</v>
      </c>
      <c r="F241" s="253" t="s">
        <v>77</v>
      </c>
      <c r="G241" s="258"/>
      <c r="H241" s="258">
        <v>280.10000000000002</v>
      </c>
      <c r="I241" s="258">
        <v>0</v>
      </c>
      <c r="J241" s="258">
        <f t="shared" si="467"/>
        <v>280.10000000000002</v>
      </c>
      <c r="K241" s="258">
        <v>0</v>
      </c>
      <c r="L241" s="258">
        <v>12</v>
      </c>
      <c r="M241" s="258">
        <v>12</v>
      </c>
      <c r="N241" s="258">
        <v>15</v>
      </c>
      <c r="O241" s="258">
        <f t="shared" si="471"/>
        <v>27</v>
      </c>
      <c r="P241" s="258">
        <v>27</v>
      </c>
      <c r="Q241" s="258">
        <v>0</v>
      </c>
      <c r="R241" s="258">
        <f>P241+Q241</f>
        <v>27</v>
      </c>
      <c r="S241" s="258">
        <v>-12.3</v>
      </c>
      <c r="T241" s="258">
        <v>27</v>
      </c>
      <c r="U241" s="258">
        <v>-9.23</v>
      </c>
      <c r="V241" s="258">
        <v>13.3</v>
      </c>
      <c r="W241" s="258">
        <v>11</v>
      </c>
      <c r="X241" s="258">
        <v>28.12</v>
      </c>
      <c r="Y241" s="258">
        <v>0</v>
      </c>
      <c r="Z241" s="258">
        <v>0</v>
      </c>
      <c r="AA241" s="258">
        <v>1.526</v>
      </c>
      <c r="AB241" s="258">
        <f>Z241+AA241</f>
        <v>1.526</v>
      </c>
      <c r="AC241" s="258">
        <v>0.1</v>
      </c>
      <c r="AD241" s="258">
        <f>AB241+AC241</f>
        <v>1.6260000000000001</v>
      </c>
    </row>
    <row r="242" spans="1:30" ht="33.75" customHeight="1" x14ac:dyDescent="0.2">
      <c r="A242" s="260" t="s">
        <v>1042</v>
      </c>
      <c r="B242" s="253" t="s">
        <v>130</v>
      </c>
      <c r="C242" s="253" t="s">
        <v>202</v>
      </c>
      <c r="D242" s="253" t="s">
        <v>194</v>
      </c>
      <c r="E242" s="252" t="s">
        <v>1125</v>
      </c>
      <c r="F242" s="253" t="s">
        <v>77</v>
      </c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>
        <v>0</v>
      </c>
      <c r="U242" s="258">
        <v>165</v>
      </c>
      <c r="V242" s="258">
        <v>0</v>
      </c>
      <c r="W242" s="258">
        <v>900</v>
      </c>
      <c r="X242" s="258">
        <v>0</v>
      </c>
      <c r="Y242" s="258">
        <v>20</v>
      </c>
      <c r="Z242" s="258">
        <f>X242+Y242</f>
        <v>20</v>
      </c>
      <c r="AA242" s="258">
        <v>0</v>
      </c>
      <c r="AB242" s="258">
        <f>Z242+AA242</f>
        <v>20</v>
      </c>
      <c r="AC242" s="258">
        <v>14.13</v>
      </c>
      <c r="AD242" s="258">
        <f>AB242+AC242</f>
        <v>34.130000000000003</v>
      </c>
    </row>
    <row r="243" spans="1:30" ht="18.75" customHeight="1" x14ac:dyDescent="0.2">
      <c r="A243" s="260" t="s">
        <v>537</v>
      </c>
      <c r="B243" s="253" t="s">
        <v>130</v>
      </c>
      <c r="C243" s="253" t="s">
        <v>202</v>
      </c>
      <c r="D243" s="253" t="s">
        <v>194</v>
      </c>
      <c r="E243" s="252" t="s">
        <v>781</v>
      </c>
      <c r="F243" s="253" t="s">
        <v>79</v>
      </c>
      <c r="G243" s="258"/>
      <c r="H243" s="258">
        <v>0</v>
      </c>
      <c r="I243" s="258">
        <v>720</v>
      </c>
      <c r="J243" s="258">
        <f>H243+I243</f>
        <v>720</v>
      </c>
      <c r="K243" s="258">
        <v>0</v>
      </c>
      <c r="L243" s="258">
        <v>720</v>
      </c>
      <c r="M243" s="258">
        <v>720</v>
      </c>
      <c r="N243" s="258">
        <v>-20</v>
      </c>
      <c r="O243" s="258">
        <f>M243+N243</f>
        <v>700</v>
      </c>
      <c r="P243" s="258">
        <v>700</v>
      </c>
      <c r="Q243" s="258">
        <v>0</v>
      </c>
      <c r="R243" s="258">
        <f t="shared" ref="R243:R311" si="473">P243+Q243</f>
        <v>700</v>
      </c>
      <c r="S243" s="258">
        <v>-200</v>
      </c>
      <c r="T243" s="258">
        <v>700</v>
      </c>
      <c r="U243" s="258">
        <v>0</v>
      </c>
      <c r="V243" s="258">
        <v>700</v>
      </c>
      <c r="W243" s="258">
        <v>0</v>
      </c>
      <c r="X243" s="258">
        <v>700</v>
      </c>
      <c r="Y243" s="258">
        <v>0</v>
      </c>
      <c r="Z243" s="258">
        <f t="shared" si="457"/>
        <v>700</v>
      </c>
      <c r="AA243" s="258">
        <v>0</v>
      </c>
      <c r="AB243" s="258">
        <f t="shared" ref="AB243:AB244" si="474">Z243+AA243</f>
        <v>700</v>
      </c>
      <c r="AC243" s="258">
        <v>0</v>
      </c>
      <c r="AD243" s="258">
        <f t="shared" ref="AD243:AD244" si="475">AB243+AC243</f>
        <v>700</v>
      </c>
    </row>
    <row r="244" spans="1:30" ht="33.75" customHeight="1" x14ac:dyDescent="0.2">
      <c r="A244" s="260" t="s">
        <v>1230</v>
      </c>
      <c r="B244" s="253" t="s">
        <v>130</v>
      </c>
      <c r="C244" s="253" t="s">
        <v>202</v>
      </c>
      <c r="D244" s="253" t="s">
        <v>194</v>
      </c>
      <c r="E244" s="252" t="s">
        <v>863</v>
      </c>
      <c r="F244" s="253" t="s">
        <v>1070</v>
      </c>
      <c r="G244" s="258"/>
      <c r="H244" s="258">
        <v>500</v>
      </c>
      <c r="I244" s="258">
        <v>1000</v>
      </c>
      <c r="J244" s="258">
        <v>1500</v>
      </c>
      <c r="K244" s="258">
        <v>168</v>
      </c>
      <c r="L244" s="258">
        <v>0</v>
      </c>
      <c r="M244" s="258">
        <v>0</v>
      </c>
      <c r="N244" s="258">
        <v>0</v>
      </c>
      <c r="O244" s="258">
        <v>0</v>
      </c>
      <c r="P244" s="258">
        <v>0</v>
      </c>
      <c r="Q244" s="258">
        <v>0</v>
      </c>
      <c r="R244" s="258">
        <f t="shared" si="473"/>
        <v>0</v>
      </c>
      <c r="S244" s="258">
        <f t="shared" si="459"/>
        <v>0</v>
      </c>
      <c r="T244" s="258">
        <f t="shared" si="459"/>
        <v>0</v>
      </c>
      <c r="U244" s="258">
        <f t="shared" ref="U244" si="476">S244+T244</f>
        <v>0</v>
      </c>
      <c r="V244" s="258">
        <f t="shared" ref="V244" si="477">T244+U244</f>
        <v>0</v>
      </c>
      <c r="W244" s="258">
        <f t="shared" ref="W244" si="478">U244+V244</f>
        <v>0</v>
      </c>
      <c r="X244" s="258">
        <f t="shared" ref="X244" si="479">V244+W244</f>
        <v>0</v>
      </c>
      <c r="Y244" s="258">
        <v>2000</v>
      </c>
      <c r="Z244" s="258">
        <f t="shared" si="457"/>
        <v>2000</v>
      </c>
      <c r="AA244" s="258">
        <v>0</v>
      </c>
      <c r="AB244" s="258">
        <f t="shared" si="474"/>
        <v>2000</v>
      </c>
      <c r="AC244" s="258">
        <v>-2000</v>
      </c>
      <c r="AD244" s="258">
        <f t="shared" si="475"/>
        <v>0</v>
      </c>
    </row>
    <row r="245" spans="1:30" ht="33.75" customHeight="1" x14ac:dyDescent="0.2">
      <c r="A245" s="260" t="s">
        <v>1238</v>
      </c>
      <c r="B245" s="253" t="s">
        <v>130</v>
      </c>
      <c r="C245" s="253" t="s">
        <v>202</v>
      </c>
      <c r="D245" s="253" t="s">
        <v>194</v>
      </c>
      <c r="E245" s="252" t="s">
        <v>1239</v>
      </c>
      <c r="F245" s="253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>
        <f>T246+T247</f>
        <v>0</v>
      </c>
      <c r="U245" s="258">
        <f t="shared" ref="U245:Z245" si="480">U246+U247</f>
        <v>14310</v>
      </c>
      <c r="V245" s="258">
        <f t="shared" si="480"/>
        <v>15394.8</v>
      </c>
      <c r="W245" s="258">
        <f t="shared" si="480"/>
        <v>549.5</v>
      </c>
      <c r="X245" s="258">
        <f t="shared" si="480"/>
        <v>0</v>
      </c>
      <c r="Y245" s="258">
        <f t="shared" si="480"/>
        <v>151.52000000000001</v>
      </c>
      <c r="Z245" s="258">
        <f t="shared" si="480"/>
        <v>151.52000000000001</v>
      </c>
      <c r="AA245" s="258">
        <f t="shared" ref="AA245:AB245" si="481">AA246+AA247</f>
        <v>0</v>
      </c>
      <c r="AB245" s="258">
        <f t="shared" si="481"/>
        <v>151.52000000000001</v>
      </c>
      <c r="AC245" s="258">
        <f t="shared" ref="AC245:AD245" si="482">AC246+AC247</f>
        <v>0</v>
      </c>
      <c r="AD245" s="258">
        <f t="shared" si="482"/>
        <v>151.52000000000001</v>
      </c>
    </row>
    <row r="246" spans="1:30" ht="21.75" customHeight="1" x14ac:dyDescent="0.2">
      <c r="A246" s="260" t="s">
        <v>78</v>
      </c>
      <c r="B246" s="253" t="s">
        <v>130</v>
      </c>
      <c r="C246" s="253" t="s">
        <v>202</v>
      </c>
      <c r="D246" s="253" t="s">
        <v>194</v>
      </c>
      <c r="E246" s="252" t="s">
        <v>1239</v>
      </c>
      <c r="F246" s="253" t="s">
        <v>79</v>
      </c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>
        <v>0</v>
      </c>
      <c r="U246" s="258">
        <v>14166.9</v>
      </c>
      <c r="V246" s="258">
        <v>15240.9</v>
      </c>
      <c r="W246" s="258">
        <v>543.9</v>
      </c>
      <c r="X246" s="258">
        <v>0</v>
      </c>
      <c r="Y246" s="258">
        <v>150</v>
      </c>
      <c r="Z246" s="258">
        <f>X246+Y246</f>
        <v>150</v>
      </c>
      <c r="AA246" s="258">
        <v>0</v>
      </c>
      <c r="AB246" s="258">
        <f>Z246+AA246</f>
        <v>150</v>
      </c>
      <c r="AC246" s="258">
        <v>0</v>
      </c>
      <c r="AD246" s="258">
        <f>AB246+AC246</f>
        <v>150</v>
      </c>
    </row>
    <row r="247" spans="1:30" ht="21.75" customHeight="1" x14ac:dyDescent="0.2">
      <c r="A247" s="260" t="s">
        <v>1130</v>
      </c>
      <c r="B247" s="253" t="s">
        <v>130</v>
      </c>
      <c r="C247" s="253" t="s">
        <v>202</v>
      </c>
      <c r="D247" s="253" t="s">
        <v>194</v>
      </c>
      <c r="E247" s="252" t="s">
        <v>1239</v>
      </c>
      <c r="F247" s="253" t="s">
        <v>79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>
        <v>0</v>
      </c>
      <c r="U247" s="258">
        <v>143.1</v>
      </c>
      <c r="V247" s="258">
        <v>153.9</v>
      </c>
      <c r="W247" s="258">
        <v>5.6</v>
      </c>
      <c r="X247" s="258">
        <v>0</v>
      </c>
      <c r="Y247" s="258">
        <v>1.52</v>
      </c>
      <c r="Z247" s="258">
        <f>X247+Y247</f>
        <v>1.52</v>
      </c>
      <c r="AA247" s="258">
        <v>0</v>
      </c>
      <c r="AB247" s="258">
        <f>Z247+AA247</f>
        <v>1.52</v>
      </c>
      <c r="AC247" s="258">
        <v>0</v>
      </c>
      <c r="AD247" s="258">
        <f>AB247+AC247</f>
        <v>1.52</v>
      </c>
    </row>
    <row r="248" spans="1:30" ht="21.75" customHeight="1" x14ac:dyDescent="0.2">
      <c r="A248" s="260" t="s">
        <v>1242</v>
      </c>
      <c r="B248" s="253" t="s">
        <v>130</v>
      </c>
      <c r="C248" s="253" t="s">
        <v>202</v>
      </c>
      <c r="D248" s="253" t="s">
        <v>194</v>
      </c>
      <c r="E248" s="252" t="s">
        <v>1241</v>
      </c>
      <c r="F248" s="253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>
        <f>T249+T250</f>
        <v>0</v>
      </c>
      <c r="U248" s="258">
        <f t="shared" ref="U248:AD248" si="483">U249+U250</f>
        <v>14310</v>
      </c>
      <c r="V248" s="258">
        <f t="shared" si="483"/>
        <v>15394.8</v>
      </c>
      <c r="W248" s="258">
        <f t="shared" si="483"/>
        <v>549.5</v>
      </c>
      <c r="X248" s="258">
        <f t="shared" si="483"/>
        <v>0</v>
      </c>
      <c r="Y248" s="258">
        <f t="shared" si="483"/>
        <v>0</v>
      </c>
      <c r="Z248" s="258">
        <f t="shared" si="483"/>
        <v>0</v>
      </c>
      <c r="AA248" s="258">
        <f t="shared" si="483"/>
        <v>3030.31</v>
      </c>
      <c r="AB248" s="258">
        <f t="shared" si="483"/>
        <v>0</v>
      </c>
      <c r="AC248" s="258">
        <f t="shared" si="483"/>
        <v>50.39</v>
      </c>
      <c r="AD248" s="258">
        <f t="shared" si="483"/>
        <v>50.39</v>
      </c>
    </row>
    <row r="249" spans="1:30" ht="21.75" customHeight="1" x14ac:dyDescent="0.2">
      <c r="A249" s="260" t="s">
        <v>78</v>
      </c>
      <c r="B249" s="253" t="s">
        <v>130</v>
      </c>
      <c r="C249" s="253" t="s">
        <v>202</v>
      </c>
      <c r="D249" s="253" t="s">
        <v>194</v>
      </c>
      <c r="E249" s="252" t="s">
        <v>1241</v>
      </c>
      <c r="F249" s="253" t="s">
        <v>94</v>
      </c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>
        <v>0</v>
      </c>
      <c r="U249" s="258">
        <v>14166.9</v>
      </c>
      <c r="V249" s="258">
        <v>15240.9</v>
      </c>
      <c r="W249" s="258">
        <v>543.9</v>
      </c>
      <c r="X249" s="258">
        <v>0</v>
      </c>
      <c r="Y249" s="258">
        <v>0</v>
      </c>
      <c r="Z249" s="258">
        <f>X249+Y249</f>
        <v>0</v>
      </c>
      <c r="AA249" s="258">
        <v>3000</v>
      </c>
      <c r="AB249" s="258">
        <v>0</v>
      </c>
      <c r="AC249" s="258">
        <v>49.89</v>
      </c>
      <c r="AD249" s="258">
        <f>AB249+AC249</f>
        <v>49.89</v>
      </c>
    </row>
    <row r="250" spans="1:30" ht="21.75" customHeight="1" x14ac:dyDescent="0.2">
      <c r="A250" s="260" t="s">
        <v>1130</v>
      </c>
      <c r="B250" s="253" t="s">
        <v>130</v>
      </c>
      <c r="C250" s="253" t="s">
        <v>202</v>
      </c>
      <c r="D250" s="253" t="s">
        <v>194</v>
      </c>
      <c r="E250" s="252" t="s">
        <v>1241</v>
      </c>
      <c r="F250" s="253" t="s">
        <v>94</v>
      </c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>
        <v>0</v>
      </c>
      <c r="U250" s="258">
        <v>143.1</v>
      </c>
      <c r="V250" s="258">
        <v>153.9</v>
      </c>
      <c r="W250" s="258">
        <v>5.6</v>
      </c>
      <c r="X250" s="258">
        <v>0</v>
      </c>
      <c r="Y250" s="258">
        <v>0</v>
      </c>
      <c r="Z250" s="258">
        <f>X250+Y250</f>
        <v>0</v>
      </c>
      <c r="AA250" s="258">
        <v>30.31</v>
      </c>
      <c r="AB250" s="258">
        <v>0</v>
      </c>
      <c r="AC250" s="258">
        <v>0.5</v>
      </c>
      <c r="AD250" s="258">
        <f>AB250+AC250</f>
        <v>0.5</v>
      </c>
    </row>
    <row r="251" spans="1:30" ht="34.5" customHeight="1" x14ac:dyDescent="0.2">
      <c r="A251" s="260" t="s">
        <v>1102</v>
      </c>
      <c r="B251" s="253" t="s">
        <v>130</v>
      </c>
      <c r="C251" s="253" t="s">
        <v>202</v>
      </c>
      <c r="D251" s="253" t="s">
        <v>194</v>
      </c>
      <c r="E251" s="253" t="s">
        <v>1144</v>
      </c>
      <c r="F251" s="253" t="s">
        <v>79</v>
      </c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>
        <f>R252+R253</f>
        <v>1893.2</v>
      </c>
      <c r="S251" s="258">
        <f t="shared" ref="S251:U251" si="484">S252+S253</f>
        <v>-135.5</v>
      </c>
      <c r="T251" s="258">
        <f>T252+T253</f>
        <v>2007.7</v>
      </c>
      <c r="U251" s="258">
        <f t="shared" si="484"/>
        <v>-200</v>
      </c>
      <c r="V251" s="258">
        <f>V252+V253</f>
        <v>2007.7</v>
      </c>
      <c r="W251" s="258">
        <f>W252+W253</f>
        <v>-29.599999999999994</v>
      </c>
      <c r="X251" s="258">
        <f>X252+X253</f>
        <v>2078.1000000000004</v>
      </c>
      <c r="Y251" s="258">
        <v>0</v>
      </c>
      <c r="Z251" s="258">
        <v>0</v>
      </c>
      <c r="AA251" s="258">
        <v>18.62</v>
      </c>
      <c r="AB251" s="258">
        <f>Z251+AA251</f>
        <v>18.62</v>
      </c>
      <c r="AC251" s="258">
        <v>0</v>
      </c>
      <c r="AD251" s="258">
        <f>AB251+AC251</f>
        <v>18.62</v>
      </c>
    </row>
    <row r="252" spans="1:30" ht="21.75" customHeight="1" x14ac:dyDescent="0.2">
      <c r="A252" s="260" t="s">
        <v>352</v>
      </c>
      <c r="B252" s="253" t="s">
        <v>130</v>
      </c>
      <c r="C252" s="253" t="s">
        <v>202</v>
      </c>
      <c r="D252" s="253" t="s">
        <v>194</v>
      </c>
      <c r="E252" s="253" t="s">
        <v>875</v>
      </c>
      <c r="F252" s="253" t="s">
        <v>79</v>
      </c>
      <c r="G252" s="258"/>
      <c r="H252" s="258"/>
      <c r="I252" s="258"/>
      <c r="J252" s="276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>
        <v>0</v>
      </c>
      <c r="Z252" s="258">
        <f>X252+Y252</f>
        <v>0</v>
      </c>
      <c r="AA252" s="258">
        <v>10</v>
      </c>
      <c r="AB252" s="258">
        <f>Z252+AA252</f>
        <v>10</v>
      </c>
      <c r="AC252" s="258">
        <v>200.64</v>
      </c>
      <c r="AD252" s="258">
        <f>AB252+AC252</f>
        <v>210.64</v>
      </c>
    </row>
    <row r="253" spans="1:30" ht="17.25" customHeight="1" x14ac:dyDescent="0.2">
      <c r="A253" s="462" t="s">
        <v>230</v>
      </c>
      <c r="B253" s="251" t="s">
        <v>130</v>
      </c>
      <c r="C253" s="251" t="s">
        <v>202</v>
      </c>
      <c r="D253" s="251" t="s">
        <v>202</v>
      </c>
      <c r="E253" s="254"/>
      <c r="F253" s="251"/>
      <c r="G253" s="262" t="e">
        <f>#REF!+#REF!+#REF!+#REF!+G254+G258+G260+#REF!</f>
        <v>#REF!</v>
      </c>
      <c r="H253" s="262">
        <f t="shared" ref="H253:R253" si="485">H254+H258+H260</f>
        <v>2217</v>
      </c>
      <c r="I253" s="262">
        <f t="shared" si="485"/>
        <v>0</v>
      </c>
      <c r="J253" s="262">
        <f t="shared" si="485"/>
        <v>2217</v>
      </c>
      <c r="K253" s="262">
        <f t="shared" si="485"/>
        <v>-69.400000000000006</v>
      </c>
      <c r="L253" s="262">
        <f t="shared" si="485"/>
        <v>1956.6</v>
      </c>
      <c r="M253" s="262">
        <f t="shared" si="485"/>
        <v>1956.6</v>
      </c>
      <c r="N253" s="262">
        <f t="shared" si="485"/>
        <v>-67.7</v>
      </c>
      <c r="O253" s="262">
        <f t="shared" si="485"/>
        <v>1888.8999999999999</v>
      </c>
      <c r="P253" s="262">
        <f t="shared" si="485"/>
        <v>1888.9</v>
      </c>
      <c r="Q253" s="262">
        <f t="shared" si="485"/>
        <v>4.3</v>
      </c>
      <c r="R253" s="262">
        <f t="shared" si="485"/>
        <v>1893.2</v>
      </c>
      <c r="S253" s="262">
        <f t="shared" ref="S253:T253" si="486">S254+S258+S260</f>
        <v>-135.5</v>
      </c>
      <c r="T253" s="262">
        <f t="shared" si="486"/>
        <v>2007.7</v>
      </c>
      <c r="U253" s="262">
        <f t="shared" ref="U253:V253" si="487">U254+U258+U260</f>
        <v>-200</v>
      </c>
      <c r="V253" s="262">
        <f t="shared" si="487"/>
        <v>2007.7</v>
      </c>
      <c r="W253" s="262">
        <f t="shared" ref="W253:X253" si="488">W254+W258+W260</f>
        <v>-29.599999999999994</v>
      </c>
      <c r="X253" s="262">
        <f t="shared" si="488"/>
        <v>2078.1000000000004</v>
      </c>
      <c r="Y253" s="262">
        <f t="shared" ref="Y253:Z253" si="489">Y254+Y258+Y260</f>
        <v>-1794.1</v>
      </c>
      <c r="Z253" s="262">
        <f t="shared" si="489"/>
        <v>284</v>
      </c>
      <c r="AA253" s="262">
        <f t="shared" ref="AA253:AB253" si="490">AA254+AA258+AA260</f>
        <v>-184</v>
      </c>
      <c r="AB253" s="262">
        <f t="shared" si="490"/>
        <v>100</v>
      </c>
      <c r="AC253" s="262">
        <f t="shared" ref="AC253:AD253" si="491">AC254+AC258+AC260</f>
        <v>-100</v>
      </c>
      <c r="AD253" s="262">
        <f t="shared" si="491"/>
        <v>0</v>
      </c>
    </row>
    <row r="254" spans="1:30" hidden="1" x14ac:dyDescent="0.2">
      <c r="A254" s="260" t="s">
        <v>754</v>
      </c>
      <c r="B254" s="253" t="s">
        <v>130</v>
      </c>
      <c r="C254" s="253" t="s">
        <v>202</v>
      </c>
      <c r="D254" s="253" t="s">
        <v>202</v>
      </c>
      <c r="E254" s="252" t="s">
        <v>753</v>
      </c>
      <c r="F254" s="253"/>
      <c r="G254" s="258"/>
      <c r="H254" s="258">
        <f>H257</f>
        <v>500</v>
      </c>
      <c r="I254" s="258">
        <f>I257</f>
        <v>0</v>
      </c>
      <c r="J254" s="258">
        <f>H254+I254</f>
        <v>500</v>
      </c>
      <c r="K254" s="258">
        <f>K257+K255+K256</f>
        <v>-69.400000000000006</v>
      </c>
      <c r="L254" s="258">
        <f>L257+L255+L256</f>
        <v>384</v>
      </c>
      <c r="M254" s="258">
        <f>M257+M255+M256</f>
        <v>384</v>
      </c>
      <c r="N254" s="258">
        <f t="shared" ref="N254:R254" si="492">N257+N255+N256</f>
        <v>0</v>
      </c>
      <c r="O254" s="258">
        <f t="shared" si="492"/>
        <v>384</v>
      </c>
      <c r="P254" s="258">
        <f t="shared" si="492"/>
        <v>384</v>
      </c>
      <c r="Q254" s="258">
        <f t="shared" si="492"/>
        <v>0</v>
      </c>
      <c r="R254" s="258">
        <f t="shared" si="492"/>
        <v>384</v>
      </c>
      <c r="S254" s="258">
        <f t="shared" ref="S254:T254" si="493">S257+S255+S256</f>
        <v>-200</v>
      </c>
      <c r="T254" s="258">
        <f t="shared" si="493"/>
        <v>384</v>
      </c>
      <c r="U254" s="258">
        <f t="shared" ref="U254:V254" si="494">U257+U255+U256</f>
        <v>-200</v>
      </c>
      <c r="V254" s="258">
        <f t="shared" si="494"/>
        <v>384</v>
      </c>
      <c r="W254" s="258">
        <f t="shared" ref="W254:X254" si="495">W257+W255+W256</f>
        <v>-200</v>
      </c>
      <c r="X254" s="258">
        <f t="shared" si="495"/>
        <v>384</v>
      </c>
      <c r="Y254" s="258">
        <f t="shared" ref="Y254:Z254" si="496">Y257+Y255+Y256</f>
        <v>-200</v>
      </c>
      <c r="Z254" s="258">
        <f t="shared" si="496"/>
        <v>184</v>
      </c>
      <c r="AA254" s="258">
        <f t="shared" ref="AA254:AB254" si="497">AA257+AA255+AA256</f>
        <v>-184</v>
      </c>
      <c r="AB254" s="258">
        <f t="shared" si="497"/>
        <v>0</v>
      </c>
      <c r="AC254" s="258">
        <f t="shared" ref="AC254:AD254" si="498">AC257+AC255+AC256</f>
        <v>0</v>
      </c>
      <c r="AD254" s="258">
        <f t="shared" si="498"/>
        <v>0</v>
      </c>
    </row>
    <row r="255" spans="1:30" hidden="1" x14ac:dyDescent="0.2">
      <c r="A255" s="260" t="s">
        <v>97</v>
      </c>
      <c r="B255" s="253" t="s">
        <v>130</v>
      </c>
      <c r="C255" s="253" t="s">
        <v>202</v>
      </c>
      <c r="D255" s="253" t="s">
        <v>202</v>
      </c>
      <c r="E255" s="252" t="s">
        <v>753</v>
      </c>
      <c r="F255" s="253" t="s">
        <v>919</v>
      </c>
      <c r="G255" s="258"/>
      <c r="H255" s="258"/>
      <c r="I255" s="258"/>
      <c r="J255" s="258">
        <v>0</v>
      </c>
      <c r="K255" s="258">
        <v>70</v>
      </c>
      <c r="L255" s="258">
        <v>0</v>
      </c>
      <c r="M255" s="258">
        <v>0</v>
      </c>
      <c r="N255" s="258">
        <v>0</v>
      </c>
      <c r="O255" s="258">
        <v>0</v>
      </c>
      <c r="P255" s="258">
        <v>0</v>
      </c>
      <c r="Q255" s="258">
        <v>0</v>
      </c>
      <c r="R255" s="258">
        <f t="shared" si="473"/>
        <v>0</v>
      </c>
      <c r="S255" s="258">
        <f t="shared" ref="S255:S256" si="499">Q255+R255</f>
        <v>0</v>
      </c>
      <c r="T255" s="258">
        <f t="shared" ref="T255:T256" si="500">R255+S255</f>
        <v>0</v>
      </c>
      <c r="U255" s="258">
        <f t="shared" ref="U255:U256" si="501">S255+T255</f>
        <v>0</v>
      </c>
      <c r="V255" s="258">
        <f t="shared" ref="V255:V256" si="502">T255+U255</f>
        <v>0</v>
      </c>
      <c r="W255" s="258">
        <f t="shared" ref="W255:W256" si="503">U255+V255</f>
        <v>0</v>
      </c>
      <c r="X255" s="258">
        <f t="shared" ref="X255:X256" si="504">V255+W255</f>
        <v>0</v>
      </c>
      <c r="Y255" s="258">
        <f t="shared" ref="Y255:Y256" si="505">W255+X255</f>
        <v>0</v>
      </c>
      <c r="Z255" s="258">
        <f t="shared" ref="Z255:Z257" si="506">X255+Y255</f>
        <v>0</v>
      </c>
      <c r="AA255" s="258">
        <f t="shared" ref="AA255:AA256" si="507">Y255+Z255</f>
        <v>0</v>
      </c>
      <c r="AB255" s="258">
        <f t="shared" ref="AB255:AB257" si="508">Z255+AA255</f>
        <v>0</v>
      </c>
      <c r="AC255" s="258">
        <f t="shared" ref="AC255:AC256" si="509">AA255+AB255</f>
        <v>0</v>
      </c>
      <c r="AD255" s="258">
        <f t="shared" ref="AD255:AD257" si="510">AB255+AC255</f>
        <v>0</v>
      </c>
    </row>
    <row r="256" spans="1:30" hidden="1" x14ac:dyDescent="0.2">
      <c r="A256" s="260" t="s">
        <v>121</v>
      </c>
      <c r="B256" s="253" t="s">
        <v>130</v>
      </c>
      <c r="C256" s="253" t="s">
        <v>202</v>
      </c>
      <c r="D256" s="253" t="s">
        <v>202</v>
      </c>
      <c r="E256" s="252" t="s">
        <v>753</v>
      </c>
      <c r="F256" s="253" t="s">
        <v>94</v>
      </c>
      <c r="G256" s="258"/>
      <c r="H256" s="258"/>
      <c r="I256" s="258"/>
      <c r="J256" s="258">
        <v>0</v>
      </c>
      <c r="K256" s="258">
        <v>110.6</v>
      </c>
      <c r="L256" s="258">
        <v>0</v>
      </c>
      <c r="M256" s="258">
        <v>0</v>
      </c>
      <c r="N256" s="258">
        <v>0</v>
      </c>
      <c r="O256" s="258">
        <v>0</v>
      </c>
      <c r="P256" s="258">
        <v>0</v>
      </c>
      <c r="Q256" s="258">
        <v>0</v>
      </c>
      <c r="R256" s="258">
        <f t="shared" si="473"/>
        <v>0</v>
      </c>
      <c r="S256" s="258">
        <f t="shared" si="499"/>
        <v>0</v>
      </c>
      <c r="T256" s="258">
        <f t="shared" si="500"/>
        <v>0</v>
      </c>
      <c r="U256" s="258">
        <f t="shared" si="501"/>
        <v>0</v>
      </c>
      <c r="V256" s="258">
        <f t="shared" si="502"/>
        <v>0</v>
      </c>
      <c r="W256" s="258">
        <f t="shared" si="503"/>
        <v>0</v>
      </c>
      <c r="X256" s="258">
        <f t="shared" si="504"/>
        <v>0</v>
      </c>
      <c r="Y256" s="258">
        <f t="shared" si="505"/>
        <v>0</v>
      </c>
      <c r="Z256" s="258">
        <f t="shared" si="506"/>
        <v>0</v>
      </c>
      <c r="AA256" s="258">
        <f t="shared" si="507"/>
        <v>0</v>
      </c>
      <c r="AB256" s="258">
        <f t="shared" si="508"/>
        <v>0</v>
      </c>
      <c r="AC256" s="258">
        <f t="shared" si="509"/>
        <v>0</v>
      </c>
      <c r="AD256" s="258">
        <f t="shared" si="510"/>
        <v>0</v>
      </c>
    </row>
    <row r="257" spans="1:30" hidden="1" x14ac:dyDescent="0.2">
      <c r="A257" s="260" t="s">
        <v>78</v>
      </c>
      <c r="B257" s="253" t="s">
        <v>130</v>
      </c>
      <c r="C257" s="253" t="s">
        <v>202</v>
      </c>
      <c r="D257" s="253" t="s">
        <v>202</v>
      </c>
      <c r="E257" s="252" t="s">
        <v>753</v>
      </c>
      <c r="F257" s="253" t="s">
        <v>79</v>
      </c>
      <c r="G257" s="258"/>
      <c r="H257" s="258">
        <v>500</v>
      </c>
      <c r="I257" s="258">
        <v>0</v>
      </c>
      <c r="J257" s="258">
        <f t="shared" ref="J257:J262" si="511">H257+I257</f>
        <v>500</v>
      </c>
      <c r="K257" s="258">
        <v>-250</v>
      </c>
      <c r="L257" s="258">
        <v>384</v>
      </c>
      <c r="M257" s="258">
        <v>384</v>
      </c>
      <c r="N257" s="258">
        <v>0</v>
      </c>
      <c r="O257" s="258">
        <f>M257+N257</f>
        <v>384</v>
      </c>
      <c r="P257" s="258">
        <v>384</v>
      </c>
      <c r="Q257" s="258">
        <v>0</v>
      </c>
      <c r="R257" s="258">
        <f t="shared" si="473"/>
        <v>384</v>
      </c>
      <c r="S257" s="258">
        <v>-200</v>
      </c>
      <c r="T257" s="258">
        <v>384</v>
      </c>
      <c r="U257" s="258">
        <v>-200</v>
      </c>
      <c r="V257" s="258">
        <v>384</v>
      </c>
      <c r="W257" s="258">
        <v>-200</v>
      </c>
      <c r="X257" s="258">
        <v>384</v>
      </c>
      <c r="Y257" s="258">
        <v>-200</v>
      </c>
      <c r="Z257" s="258">
        <f t="shared" si="506"/>
        <v>184</v>
      </c>
      <c r="AA257" s="258">
        <v>-184</v>
      </c>
      <c r="AB257" s="258">
        <f t="shared" si="508"/>
        <v>0</v>
      </c>
      <c r="AC257" s="258">
        <v>0</v>
      </c>
      <c r="AD257" s="258">
        <f t="shared" si="510"/>
        <v>0</v>
      </c>
    </row>
    <row r="258" spans="1:30" x14ac:dyDescent="0.2">
      <c r="A258" s="260" t="s">
        <v>883</v>
      </c>
      <c r="B258" s="253" t="s">
        <v>130</v>
      </c>
      <c r="C258" s="253" t="s">
        <v>202</v>
      </c>
      <c r="D258" s="253" t="s">
        <v>202</v>
      </c>
      <c r="E258" s="252" t="s">
        <v>752</v>
      </c>
      <c r="F258" s="253"/>
      <c r="G258" s="258" t="e">
        <f>G259+#REF!</f>
        <v>#REF!</v>
      </c>
      <c r="H258" s="258">
        <f>H259</f>
        <v>220</v>
      </c>
      <c r="I258" s="258">
        <f>I259</f>
        <v>0</v>
      </c>
      <c r="J258" s="258">
        <f t="shared" si="511"/>
        <v>220</v>
      </c>
      <c r="K258" s="258">
        <f>K259</f>
        <v>0</v>
      </c>
      <c r="L258" s="258">
        <f>L259</f>
        <v>100</v>
      </c>
      <c r="M258" s="258">
        <f>M259</f>
        <v>100</v>
      </c>
      <c r="N258" s="258">
        <f t="shared" ref="N258:AD258" si="512">N259</f>
        <v>0</v>
      </c>
      <c r="O258" s="258">
        <f t="shared" si="512"/>
        <v>100</v>
      </c>
      <c r="P258" s="258">
        <f t="shared" si="512"/>
        <v>100</v>
      </c>
      <c r="Q258" s="258">
        <f t="shared" si="512"/>
        <v>0</v>
      </c>
      <c r="R258" s="258">
        <f t="shared" si="512"/>
        <v>100</v>
      </c>
      <c r="S258" s="258">
        <f t="shared" si="512"/>
        <v>-50</v>
      </c>
      <c r="T258" s="258">
        <f t="shared" si="512"/>
        <v>100</v>
      </c>
      <c r="U258" s="258">
        <f t="shared" si="512"/>
        <v>0</v>
      </c>
      <c r="V258" s="258">
        <f t="shared" si="512"/>
        <v>100</v>
      </c>
      <c r="W258" s="258">
        <f t="shared" si="512"/>
        <v>100</v>
      </c>
      <c r="X258" s="258">
        <f t="shared" si="512"/>
        <v>100</v>
      </c>
      <c r="Y258" s="258">
        <f t="shared" si="512"/>
        <v>0</v>
      </c>
      <c r="Z258" s="258">
        <f t="shared" si="512"/>
        <v>100</v>
      </c>
      <c r="AA258" s="258">
        <f t="shared" si="512"/>
        <v>0</v>
      </c>
      <c r="AB258" s="258">
        <f t="shared" si="512"/>
        <v>100</v>
      </c>
      <c r="AC258" s="258">
        <f t="shared" si="512"/>
        <v>-100</v>
      </c>
      <c r="AD258" s="258">
        <f t="shared" si="512"/>
        <v>0</v>
      </c>
    </row>
    <row r="259" spans="1:30" x14ac:dyDescent="0.2">
      <c r="A259" s="260" t="s">
        <v>121</v>
      </c>
      <c r="B259" s="253" t="s">
        <v>130</v>
      </c>
      <c r="C259" s="253" t="s">
        <v>202</v>
      </c>
      <c r="D259" s="253" t="s">
        <v>202</v>
      </c>
      <c r="E259" s="252" t="s">
        <v>752</v>
      </c>
      <c r="F259" s="253" t="s">
        <v>94</v>
      </c>
      <c r="G259" s="258"/>
      <c r="H259" s="258">
        <v>220</v>
      </c>
      <c r="I259" s="258">
        <v>0</v>
      </c>
      <c r="J259" s="258">
        <f t="shared" si="511"/>
        <v>220</v>
      </c>
      <c r="K259" s="258">
        <v>0</v>
      </c>
      <c r="L259" s="258">
        <v>100</v>
      </c>
      <c r="M259" s="258">
        <v>100</v>
      </c>
      <c r="N259" s="258">
        <v>0</v>
      </c>
      <c r="O259" s="258">
        <f>M259+N259</f>
        <v>100</v>
      </c>
      <c r="P259" s="258">
        <v>100</v>
      </c>
      <c r="Q259" s="258">
        <v>0</v>
      </c>
      <c r="R259" s="258">
        <f t="shared" si="473"/>
        <v>100</v>
      </c>
      <c r="S259" s="258">
        <v>-50</v>
      </c>
      <c r="T259" s="258">
        <v>100</v>
      </c>
      <c r="U259" s="258">
        <v>0</v>
      </c>
      <c r="V259" s="258">
        <v>100</v>
      </c>
      <c r="W259" s="258">
        <v>100</v>
      </c>
      <c r="X259" s="258">
        <v>100</v>
      </c>
      <c r="Y259" s="258">
        <v>0</v>
      </c>
      <c r="Z259" s="258">
        <f t="shared" ref="Z259" si="513">X259+Y259</f>
        <v>100</v>
      </c>
      <c r="AA259" s="258">
        <v>0</v>
      </c>
      <c r="AB259" s="258">
        <f t="shared" ref="AB259" si="514">Z259+AA259</f>
        <v>100</v>
      </c>
      <c r="AC259" s="258">
        <v>-100</v>
      </c>
      <c r="AD259" s="258">
        <f t="shared" ref="AD259" si="515">AB259+AC259</f>
        <v>0</v>
      </c>
    </row>
    <row r="260" spans="1:30" ht="30" hidden="1" x14ac:dyDescent="0.2">
      <c r="A260" s="260" t="s">
        <v>750</v>
      </c>
      <c r="B260" s="253" t="s">
        <v>130</v>
      </c>
      <c r="C260" s="253" t="s">
        <v>202</v>
      </c>
      <c r="D260" s="253" t="s">
        <v>202</v>
      </c>
      <c r="E260" s="252" t="s">
        <v>947</v>
      </c>
      <c r="F260" s="253"/>
      <c r="G260" s="258">
        <f>G262</f>
        <v>0</v>
      </c>
      <c r="H260" s="258">
        <f>H262</f>
        <v>1497</v>
      </c>
      <c r="I260" s="258">
        <f>I262</f>
        <v>0</v>
      </c>
      <c r="J260" s="258">
        <f t="shared" si="511"/>
        <v>1497</v>
      </c>
      <c r="K260" s="258">
        <f>K261+K262</f>
        <v>0</v>
      </c>
      <c r="L260" s="258">
        <f>L261+L262</f>
        <v>1472.6</v>
      </c>
      <c r="M260" s="258">
        <f>M261+M262</f>
        <v>1472.6</v>
      </c>
      <c r="N260" s="258">
        <f t="shared" ref="N260:R260" si="516">N261+N262</f>
        <v>-67.7</v>
      </c>
      <c r="O260" s="258">
        <f t="shared" si="516"/>
        <v>1404.8999999999999</v>
      </c>
      <c r="P260" s="258">
        <f t="shared" si="516"/>
        <v>1404.9</v>
      </c>
      <c r="Q260" s="258">
        <f t="shared" si="516"/>
        <v>4.3</v>
      </c>
      <c r="R260" s="258">
        <f t="shared" si="516"/>
        <v>1409.2</v>
      </c>
      <c r="S260" s="258">
        <f t="shared" ref="S260:T260" si="517">S261+S262</f>
        <v>114.5</v>
      </c>
      <c r="T260" s="258">
        <f t="shared" si="517"/>
        <v>1523.7</v>
      </c>
      <c r="U260" s="258">
        <f t="shared" ref="U260:V260" si="518">U261+U262</f>
        <v>0</v>
      </c>
      <c r="V260" s="258">
        <f t="shared" si="518"/>
        <v>1523.7</v>
      </c>
      <c r="W260" s="258">
        <f t="shared" ref="W260" si="519">W261+W262</f>
        <v>70.400000000000006</v>
      </c>
      <c r="X260" s="258">
        <f>X261+X262</f>
        <v>1594.1000000000001</v>
      </c>
      <c r="Y260" s="258">
        <f t="shared" ref="Y260:Z260" si="520">Y261+Y262</f>
        <v>-1594.1</v>
      </c>
      <c r="Z260" s="258">
        <f t="shared" si="520"/>
        <v>0</v>
      </c>
      <c r="AA260" s="258">
        <f t="shared" ref="AA260:AB260" si="521">AA261+AA262</f>
        <v>0</v>
      </c>
      <c r="AB260" s="258">
        <f t="shared" si="521"/>
        <v>0</v>
      </c>
      <c r="AC260" s="258">
        <f t="shared" ref="AC260:AD260" si="522">AC261+AC262</f>
        <v>0</v>
      </c>
      <c r="AD260" s="258">
        <f t="shared" si="522"/>
        <v>0</v>
      </c>
    </row>
    <row r="261" spans="1:30" hidden="1" x14ac:dyDescent="0.2">
      <c r="A261" s="260" t="s">
        <v>138</v>
      </c>
      <c r="B261" s="253" t="s">
        <v>130</v>
      </c>
      <c r="C261" s="253" t="s">
        <v>392</v>
      </c>
      <c r="D261" s="253" t="s">
        <v>392</v>
      </c>
      <c r="E261" s="252" t="s">
        <v>947</v>
      </c>
      <c r="F261" s="253" t="s">
        <v>139</v>
      </c>
      <c r="G261" s="258"/>
      <c r="H261" s="258">
        <v>1497</v>
      </c>
      <c r="I261" s="258">
        <v>0</v>
      </c>
      <c r="J261" s="258">
        <v>0</v>
      </c>
      <c r="K261" s="258">
        <v>503.89</v>
      </c>
      <c r="L261" s="258">
        <v>0</v>
      </c>
      <c r="M261" s="258">
        <v>0</v>
      </c>
      <c r="N261" s="258">
        <v>0</v>
      </c>
      <c r="O261" s="258">
        <v>0</v>
      </c>
      <c r="P261" s="258">
        <v>0</v>
      </c>
      <c r="Q261" s="258">
        <v>0</v>
      </c>
      <c r="R261" s="258">
        <f t="shared" si="473"/>
        <v>0</v>
      </c>
      <c r="S261" s="258">
        <f t="shared" ref="S261" si="523">Q261+R261</f>
        <v>0</v>
      </c>
      <c r="T261" s="258">
        <f t="shared" ref="T261" si="524">R261+S261</f>
        <v>0</v>
      </c>
      <c r="U261" s="258">
        <f t="shared" ref="U261" si="525">S261+T261</f>
        <v>0</v>
      </c>
      <c r="V261" s="258">
        <f t="shared" ref="V261" si="526">T261+U261</f>
        <v>0</v>
      </c>
      <c r="W261" s="258">
        <f t="shared" ref="W261" si="527">U261+V261</f>
        <v>0</v>
      </c>
      <c r="X261" s="258">
        <f t="shared" ref="X261" si="528">V261+W261</f>
        <v>0</v>
      </c>
      <c r="Y261" s="258">
        <f t="shared" ref="Y261" si="529">W261+X261</f>
        <v>0</v>
      </c>
      <c r="Z261" s="258">
        <f t="shared" ref="Z261:Z262" si="530">X261+Y261</f>
        <v>0</v>
      </c>
      <c r="AA261" s="258">
        <f t="shared" ref="AA261" si="531">Y261+Z261</f>
        <v>0</v>
      </c>
      <c r="AB261" s="258">
        <f t="shared" ref="AB261:AB262" si="532">Z261+AA261</f>
        <v>0</v>
      </c>
      <c r="AC261" s="258">
        <f t="shared" ref="AC261" si="533">AA261+AB261</f>
        <v>0</v>
      </c>
      <c r="AD261" s="258">
        <f t="shared" ref="AD261:AD262" si="534">AB261+AC261</f>
        <v>0</v>
      </c>
    </row>
    <row r="262" spans="1:30" hidden="1" x14ac:dyDescent="0.2">
      <c r="A262" s="260" t="s">
        <v>78</v>
      </c>
      <c r="B262" s="253" t="s">
        <v>130</v>
      </c>
      <c r="C262" s="253" t="s">
        <v>392</v>
      </c>
      <c r="D262" s="253" t="s">
        <v>392</v>
      </c>
      <c r="E262" s="252" t="s">
        <v>947</v>
      </c>
      <c r="F262" s="253" t="s">
        <v>79</v>
      </c>
      <c r="G262" s="258"/>
      <c r="H262" s="258">
        <v>1497</v>
      </c>
      <c r="I262" s="258">
        <v>0</v>
      </c>
      <c r="J262" s="258">
        <f t="shared" si="511"/>
        <v>1497</v>
      </c>
      <c r="K262" s="258">
        <v>-503.89</v>
      </c>
      <c r="L262" s="258">
        <v>1472.6</v>
      </c>
      <c r="M262" s="258">
        <v>1472.6</v>
      </c>
      <c r="N262" s="258">
        <v>-67.7</v>
      </c>
      <c r="O262" s="258">
        <f>M262+N262</f>
        <v>1404.8999999999999</v>
      </c>
      <c r="P262" s="258">
        <v>1404.9</v>
      </c>
      <c r="Q262" s="258">
        <v>4.3</v>
      </c>
      <c r="R262" s="258">
        <f t="shared" si="473"/>
        <v>1409.2</v>
      </c>
      <c r="S262" s="258">
        <v>114.5</v>
      </c>
      <c r="T262" s="258">
        <v>1523.7</v>
      </c>
      <c r="U262" s="258">
        <v>0</v>
      </c>
      <c r="V262" s="258">
        <v>1523.7</v>
      </c>
      <c r="W262" s="258">
        <v>70.400000000000006</v>
      </c>
      <c r="X262" s="258">
        <v>1594.1000000000001</v>
      </c>
      <c r="Y262" s="258">
        <v>-1594.1</v>
      </c>
      <c r="Z262" s="258">
        <f t="shared" si="530"/>
        <v>0</v>
      </c>
      <c r="AA262" s="258">
        <v>0</v>
      </c>
      <c r="AB262" s="258">
        <f t="shared" si="532"/>
        <v>0</v>
      </c>
      <c r="AC262" s="258">
        <v>0</v>
      </c>
      <c r="AD262" s="258">
        <f t="shared" si="534"/>
        <v>0</v>
      </c>
    </row>
    <row r="263" spans="1:30" x14ac:dyDescent="0.2">
      <c r="A263" s="462" t="s">
        <v>231</v>
      </c>
      <c r="B263" s="251" t="s">
        <v>130</v>
      </c>
      <c r="C263" s="251" t="s">
        <v>202</v>
      </c>
      <c r="D263" s="251" t="s">
        <v>212</v>
      </c>
      <c r="E263" s="251"/>
      <c r="F263" s="251"/>
      <c r="G263" s="263" t="e">
        <f>G270+G288+G307</f>
        <v>#REF!</v>
      </c>
      <c r="H263" s="262" t="e">
        <f t="shared" ref="H263:Q263" si="535">H288+H307</f>
        <v>#REF!</v>
      </c>
      <c r="I263" s="262" t="e">
        <f t="shared" si="535"/>
        <v>#REF!</v>
      </c>
      <c r="J263" s="262" t="e">
        <f t="shared" si="535"/>
        <v>#REF!</v>
      </c>
      <c r="K263" s="262" t="e">
        <f t="shared" si="535"/>
        <v>#REF!</v>
      </c>
      <c r="L263" s="262">
        <f t="shared" si="535"/>
        <v>18150</v>
      </c>
      <c r="M263" s="262">
        <f t="shared" si="535"/>
        <v>18150</v>
      </c>
      <c r="N263" s="262">
        <f t="shared" si="535"/>
        <v>359</v>
      </c>
      <c r="O263" s="262">
        <f t="shared" si="535"/>
        <v>18509</v>
      </c>
      <c r="P263" s="262">
        <f t="shared" si="535"/>
        <v>18509</v>
      </c>
      <c r="Q263" s="262">
        <f t="shared" si="535"/>
        <v>366.5</v>
      </c>
      <c r="R263" s="262">
        <f>R288</f>
        <v>18875.5</v>
      </c>
      <c r="S263" s="262">
        <f t="shared" ref="S263:T263" si="536">S288</f>
        <v>4562</v>
      </c>
      <c r="T263" s="262">
        <f t="shared" si="536"/>
        <v>23134.5</v>
      </c>
      <c r="U263" s="262">
        <f t="shared" ref="U263:V263" si="537">U288</f>
        <v>2231.6</v>
      </c>
      <c r="V263" s="262">
        <f t="shared" si="537"/>
        <v>16638.5</v>
      </c>
      <c r="W263" s="262">
        <f t="shared" ref="W263" si="538">W288</f>
        <v>11134.9</v>
      </c>
      <c r="X263" s="262">
        <f>X288+X314</f>
        <v>19110.63</v>
      </c>
      <c r="Y263" s="262">
        <f>Y288+Y314+Y313</f>
        <v>12558.869999999999</v>
      </c>
      <c r="Z263" s="262">
        <f t="shared" ref="Z263:AB263" si="539">Z288+Z314+Z313</f>
        <v>31669.5</v>
      </c>
      <c r="AA263" s="262">
        <f t="shared" si="539"/>
        <v>1261.191</v>
      </c>
      <c r="AB263" s="262">
        <f t="shared" si="539"/>
        <v>32930.691000000006</v>
      </c>
      <c r="AC263" s="262">
        <f t="shared" ref="AC263:AD263" si="540">AC288+AC314+AC313</f>
        <v>2119.096</v>
      </c>
      <c r="AD263" s="262">
        <f t="shared" si="540"/>
        <v>35049.787000000004</v>
      </c>
    </row>
    <row r="264" spans="1:30" ht="12.75" hidden="1" customHeight="1" x14ac:dyDescent="0.2">
      <c r="A264" s="462" t="s">
        <v>329</v>
      </c>
      <c r="B264" s="251" t="s">
        <v>130</v>
      </c>
      <c r="C264" s="251" t="s">
        <v>202</v>
      </c>
      <c r="D264" s="251" t="s">
        <v>212</v>
      </c>
      <c r="E264" s="251" t="s">
        <v>330</v>
      </c>
      <c r="F264" s="251"/>
      <c r="G264" s="258"/>
      <c r="H264" s="258"/>
      <c r="I264" s="258"/>
      <c r="J264" s="258" t="e">
        <f>J265</f>
        <v>#REF!</v>
      </c>
      <c r="K264" s="258"/>
      <c r="L264" s="258" t="e">
        <f>L265</f>
        <v>#REF!</v>
      </c>
      <c r="M264" s="258">
        <f>M265</f>
        <v>0</v>
      </c>
      <c r="N264" s="258" t="e">
        <f t="shared" ref="N264:AC265" si="541">N265</f>
        <v>#REF!</v>
      </c>
      <c r="O264" s="258">
        <f t="shared" si="541"/>
        <v>0</v>
      </c>
      <c r="P264" s="258" t="e">
        <f t="shared" si="541"/>
        <v>#REF!</v>
      </c>
      <c r="Q264" s="258">
        <f t="shared" si="541"/>
        <v>0</v>
      </c>
      <c r="R264" s="258" t="e">
        <f t="shared" si="541"/>
        <v>#REF!</v>
      </c>
      <c r="S264" s="258">
        <f t="shared" si="541"/>
        <v>0</v>
      </c>
      <c r="T264" s="258" t="e">
        <f t="shared" si="541"/>
        <v>#REF!</v>
      </c>
      <c r="U264" s="258">
        <f t="shared" si="541"/>
        <v>0</v>
      </c>
      <c r="V264" s="258" t="e">
        <f t="shared" si="541"/>
        <v>#REF!</v>
      </c>
      <c r="W264" s="258">
        <f t="shared" si="541"/>
        <v>0</v>
      </c>
      <c r="X264" s="258" t="e">
        <f t="shared" si="541"/>
        <v>#REF!</v>
      </c>
      <c r="Y264" s="258">
        <f t="shared" si="541"/>
        <v>0</v>
      </c>
      <c r="Z264" s="258" t="e">
        <f t="shared" si="541"/>
        <v>#REF!</v>
      </c>
      <c r="AA264" s="258">
        <f t="shared" si="541"/>
        <v>0</v>
      </c>
      <c r="AB264" s="258" t="e">
        <f t="shared" si="541"/>
        <v>#REF!</v>
      </c>
      <c r="AC264" s="258">
        <f t="shared" si="541"/>
        <v>0</v>
      </c>
      <c r="AD264" s="258" t="e">
        <f t="shared" ref="AC264:AD265" si="542">AD265</f>
        <v>#REF!</v>
      </c>
    </row>
    <row r="265" spans="1:30" ht="51" hidden="1" customHeight="1" x14ac:dyDescent="0.2">
      <c r="A265" s="260" t="s">
        <v>140</v>
      </c>
      <c r="B265" s="253" t="s">
        <v>130</v>
      </c>
      <c r="C265" s="253" t="s">
        <v>202</v>
      </c>
      <c r="D265" s="253" t="s">
        <v>212</v>
      </c>
      <c r="E265" s="253" t="s">
        <v>141</v>
      </c>
      <c r="F265" s="253"/>
      <c r="G265" s="258"/>
      <c r="H265" s="258"/>
      <c r="I265" s="258"/>
      <c r="J265" s="258" t="e">
        <f>J266</f>
        <v>#REF!</v>
      </c>
      <c r="K265" s="258"/>
      <c r="L265" s="258" t="e">
        <f>L266</f>
        <v>#REF!</v>
      </c>
      <c r="M265" s="258">
        <f>M266</f>
        <v>0</v>
      </c>
      <c r="N265" s="258" t="e">
        <f t="shared" si="541"/>
        <v>#REF!</v>
      </c>
      <c r="O265" s="258">
        <f t="shared" si="541"/>
        <v>0</v>
      </c>
      <c r="P265" s="258" t="e">
        <f t="shared" si="541"/>
        <v>#REF!</v>
      </c>
      <c r="Q265" s="258">
        <f t="shared" si="541"/>
        <v>0</v>
      </c>
      <c r="R265" s="258" t="e">
        <f t="shared" si="541"/>
        <v>#REF!</v>
      </c>
      <c r="S265" s="258">
        <f t="shared" si="541"/>
        <v>0</v>
      </c>
      <c r="T265" s="258" t="e">
        <f t="shared" si="541"/>
        <v>#REF!</v>
      </c>
      <c r="U265" s="258">
        <f t="shared" si="541"/>
        <v>0</v>
      </c>
      <c r="V265" s="258" t="e">
        <f t="shared" si="541"/>
        <v>#REF!</v>
      </c>
      <c r="W265" s="258">
        <f t="shared" si="541"/>
        <v>0</v>
      </c>
      <c r="X265" s="258" t="e">
        <f t="shared" si="541"/>
        <v>#REF!</v>
      </c>
      <c r="Y265" s="258">
        <f t="shared" si="541"/>
        <v>0</v>
      </c>
      <c r="Z265" s="258" t="e">
        <f t="shared" si="541"/>
        <v>#REF!</v>
      </c>
      <c r="AA265" s="258">
        <f t="shared" si="541"/>
        <v>0</v>
      </c>
      <c r="AB265" s="258" t="e">
        <f t="shared" si="541"/>
        <v>#REF!</v>
      </c>
      <c r="AC265" s="258">
        <f t="shared" si="542"/>
        <v>0</v>
      </c>
      <c r="AD265" s="258" t="e">
        <f t="shared" si="542"/>
        <v>#REF!</v>
      </c>
    </row>
    <row r="266" spans="1:30" ht="12.75" hidden="1" customHeight="1" x14ac:dyDescent="0.2">
      <c r="A266" s="260" t="s">
        <v>320</v>
      </c>
      <c r="B266" s="253" t="s">
        <v>130</v>
      </c>
      <c r="C266" s="253" t="s">
        <v>202</v>
      </c>
      <c r="D266" s="253" t="s">
        <v>212</v>
      </c>
      <c r="E266" s="253" t="s">
        <v>141</v>
      </c>
      <c r="F266" s="253" t="s">
        <v>321</v>
      </c>
      <c r="G266" s="258"/>
      <c r="H266" s="258"/>
      <c r="I266" s="258"/>
      <c r="J266" s="258" t="e">
        <f>#REF!+I266</f>
        <v>#REF!</v>
      </c>
      <c r="K266" s="258"/>
      <c r="L266" s="258" t="e">
        <f>F266+J266</f>
        <v>#REF!</v>
      </c>
      <c r="M266" s="258">
        <f>G266+K266</f>
        <v>0</v>
      </c>
      <c r="N266" s="258" t="e">
        <f t="shared" ref="N266:O266" si="543">H266+L266</f>
        <v>#REF!</v>
      </c>
      <c r="O266" s="258">
        <f t="shared" si="543"/>
        <v>0</v>
      </c>
      <c r="P266" s="258" t="e">
        <f>J266+N266</f>
        <v>#REF!</v>
      </c>
      <c r="Q266" s="258">
        <f t="shared" ref="Q266:R266" si="544">K266+O266</f>
        <v>0</v>
      </c>
      <c r="R266" s="258" t="e">
        <f t="shared" si="544"/>
        <v>#REF!</v>
      </c>
      <c r="S266" s="258">
        <f t="shared" ref="S266" si="545">M266+Q266</f>
        <v>0</v>
      </c>
      <c r="T266" s="258" t="e">
        <f t="shared" ref="T266" si="546">N266+R266</f>
        <v>#REF!</v>
      </c>
      <c r="U266" s="258">
        <f t="shared" ref="U266" si="547">O266+S266</f>
        <v>0</v>
      </c>
      <c r="V266" s="258" t="e">
        <f t="shared" ref="V266" si="548">P266+T266</f>
        <v>#REF!</v>
      </c>
      <c r="W266" s="258">
        <f t="shared" ref="W266" si="549">Q266+U266</f>
        <v>0</v>
      </c>
      <c r="X266" s="258" t="e">
        <f t="shared" ref="X266" si="550">R266+V266</f>
        <v>#REF!</v>
      </c>
      <c r="Y266" s="258">
        <f t="shared" ref="Y266" si="551">S266+W266</f>
        <v>0</v>
      </c>
      <c r="Z266" s="258" t="e">
        <f t="shared" ref="Z266" si="552">T266+X266</f>
        <v>#REF!</v>
      </c>
      <c r="AA266" s="258">
        <f t="shared" ref="AA266" si="553">U266+Y266</f>
        <v>0</v>
      </c>
      <c r="AB266" s="258" t="e">
        <f t="shared" ref="AB266" si="554">V266+Z266</f>
        <v>#REF!</v>
      </c>
      <c r="AC266" s="258">
        <f t="shared" ref="AC266" si="555">W266+AA266</f>
        <v>0</v>
      </c>
      <c r="AD266" s="258" t="e">
        <f t="shared" ref="AD266" si="556">X266+AB266</f>
        <v>#REF!</v>
      </c>
    </row>
    <row r="267" spans="1:30" ht="30.75" hidden="1" customHeight="1" x14ac:dyDescent="0.2">
      <c r="A267" s="260" t="s">
        <v>123</v>
      </c>
      <c r="B267" s="253" t="s">
        <v>130</v>
      </c>
      <c r="C267" s="253" t="s">
        <v>202</v>
      </c>
      <c r="D267" s="253" t="s">
        <v>212</v>
      </c>
      <c r="E267" s="261" t="s">
        <v>332</v>
      </c>
      <c r="F267" s="253"/>
      <c r="G267" s="258"/>
      <c r="H267" s="258"/>
      <c r="I267" s="258">
        <f t="shared" ref="I267:AC268" si="557">I268</f>
        <v>-2264.25</v>
      </c>
      <c r="J267" s="258">
        <f t="shared" si="557"/>
        <v>-2264.25</v>
      </c>
      <c r="K267" s="258">
        <f t="shared" si="557"/>
        <v>-2264.25</v>
      </c>
      <c r="L267" s="258">
        <f t="shared" si="557"/>
        <v>-2264.25</v>
      </c>
      <c r="M267" s="258">
        <f t="shared" si="557"/>
        <v>-4528.5</v>
      </c>
      <c r="N267" s="258">
        <f t="shared" si="557"/>
        <v>-4528.5</v>
      </c>
      <c r="O267" s="258">
        <f t="shared" si="557"/>
        <v>-6792.75</v>
      </c>
      <c r="P267" s="258">
        <f t="shared" si="557"/>
        <v>-6792.75</v>
      </c>
      <c r="Q267" s="258">
        <f t="shared" si="557"/>
        <v>-11321.25</v>
      </c>
      <c r="R267" s="258">
        <f t="shared" si="557"/>
        <v>-11321.25</v>
      </c>
      <c r="S267" s="258">
        <f t="shared" si="557"/>
        <v>-18114</v>
      </c>
      <c r="T267" s="258">
        <f t="shared" si="557"/>
        <v>-18114</v>
      </c>
      <c r="U267" s="258">
        <f t="shared" si="557"/>
        <v>-29435.25</v>
      </c>
      <c r="V267" s="258">
        <f t="shared" si="557"/>
        <v>-29435.25</v>
      </c>
      <c r="W267" s="258">
        <f t="shared" si="557"/>
        <v>-47549.25</v>
      </c>
      <c r="X267" s="258">
        <f t="shared" si="557"/>
        <v>-47549.25</v>
      </c>
      <c r="Y267" s="258">
        <f t="shared" si="557"/>
        <v>-76984.5</v>
      </c>
      <c r="Z267" s="258">
        <f t="shared" ref="Y267:AD268" si="558">Z268</f>
        <v>-76984.5</v>
      </c>
      <c r="AA267" s="258">
        <f t="shared" si="557"/>
        <v>-124533.75</v>
      </c>
      <c r="AB267" s="258">
        <f t="shared" si="558"/>
        <v>-124533.75</v>
      </c>
      <c r="AC267" s="258">
        <f t="shared" si="557"/>
        <v>-201518.25</v>
      </c>
      <c r="AD267" s="258">
        <f t="shared" si="558"/>
        <v>-201518.25</v>
      </c>
    </row>
    <row r="268" spans="1:30" hidden="1" x14ac:dyDescent="0.2">
      <c r="A268" s="260" t="s">
        <v>333</v>
      </c>
      <c r="B268" s="253" t="s">
        <v>130</v>
      </c>
      <c r="C268" s="253" t="s">
        <v>202</v>
      </c>
      <c r="D268" s="253" t="s">
        <v>212</v>
      </c>
      <c r="E268" s="261" t="s">
        <v>334</v>
      </c>
      <c r="F268" s="253"/>
      <c r="G268" s="258"/>
      <c r="H268" s="258"/>
      <c r="I268" s="258">
        <f t="shared" si="557"/>
        <v>-2264.25</v>
      </c>
      <c r="J268" s="258">
        <f t="shared" si="557"/>
        <v>-2264.25</v>
      </c>
      <c r="K268" s="258">
        <f t="shared" si="557"/>
        <v>-2264.25</v>
      </c>
      <c r="L268" s="258">
        <f t="shared" si="557"/>
        <v>-2264.25</v>
      </c>
      <c r="M268" s="258">
        <f t="shared" si="557"/>
        <v>-4528.5</v>
      </c>
      <c r="N268" s="258">
        <f t="shared" si="557"/>
        <v>-4528.5</v>
      </c>
      <c r="O268" s="258">
        <f t="shared" si="557"/>
        <v>-6792.75</v>
      </c>
      <c r="P268" s="258">
        <f t="shared" si="557"/>
        <v>-6792.75</v>
      </c>
      <c r="Q268" s="258">
        <f t="shared" si="557"/>
        <v>-11321.25</v>
      </c>
      <c r="R268" s="258">
        <f t="shared" si="557"/>
        <v>-11321.25</v>
      </c>
      <c r="S268" s="258">
        <f t="shared" si="557"/>
        <v>-18114</v>
      </c>
      <c r="T268" s="258">
        <f t="shared" si="557"/>
        <v>-18114</v>
      </c>
      <c r="U268" s="258">
        <f t="shared" si="557"/>
        <v>-29435.25</v>
      </c>
      <c r="V268" s="258">
        <f t="shared" si="557"/>
        <v>-29435.25</v>
      </c>
      <c r="W268" s="258">
        <f t="shared" si="557"/>
        <v>-47549.25</v>
      </c>
      <c r="X268" s="258">
        <f t="shared" si="557"/>
        <v>-47549.25</v>
      </c>
      <c r="Y268" s="258">
        <f t="shared" si="558"/>
        <v>-76984.5</v>
      </c>
      <c r="Z268" s="258">
        <f t="shared" si="558"/>
        <v>-76984.5</v>
      </c>
      <c r="AA268" s="258">
        <f t="shared" si="558"/>
        <v>-124533.75</v>
      </c>
      <c r="AB268" s="258">
        <f t="shared" si="558"/>
        <v>-124533.75</v>
      </c>
      <c r="AC268" s="258">
        <f t="shared" si="558"/>
        <v>-201518.25</v>
      </c>
      <c r="AD268" s="258">
        <f t="shared" si="558"/>
        <v>-201518.25</v>
      </c>
    </row>
    <row r="269" spans="1:30" hidden="1" x14ac:dyDescent="0.2">
      <c r="A269" s="260" t="s">
        <v>95</v>
      </c>
      <c r="B269" s="253" t="s">
        <v>130</v>
      </c>
      <c r="C269" s="253" t="s">
        <v>202</v>
      </c>
      <c r="D269" s="253" t="s">
        <v>212</v>
      </c>
      <c r="E269" s="261" t="s">
        <v>334</v>
      </c>
      <c r="F269" s="253" t="s">
        <v>96</v>
      </c>
      <c r="G269" s="258"/>
      <c r="H269" s="258"/>
      <c r="I269" s="258">
        <v>-2264.25</v>
      </c>
      <c r="J269" s="258">
        <f>G269+I269</f>
        <v>-2264.25</v>
      </c>
      <c r="K269" s="258">
        <v>-2264.25</v>
      </c>
      <c r="L269" s="258">
        <f>H269+J269</f>
        <v>-2264.25</v>
      </c>
      <c r="M269" s="258">
        <f>I269+K269</f>
        <v>-4528.5</v>
      </c>
      <c r="N269" s="258">
        <f t="shared" ref="N269:O269" si="559">J269+L269</f>
        <v>-4528.5</v>
      </c>
      <c r="O269" s="258">
        <f t="shared" si="559"/>
        <v>-6792.75</v>
      </c>
      <c r="P269" s="258">
        <f>L269+N269</f>
        <v>-6792.75</v>
      </c>
      <c r="Q269" s="258">
        <f t="shared" ref="Q269:R269" si="560">M269+O269</f>
        <v>-11321.25</v>
      </c>
      <c r="R269" s="258">
        <f t="shared" si="560"/>
        <v>-11321.25</v>
      </c>
      <c r="S269" s="258">
        <f t="shared" ref="S269" si="561">O269+Q269</f>
        <v>-18114</v>
      </c>
      <c r="T269" s="258">
        <f t="shared" ref="T269" si="562">P269+R269</f>
        <v>-18114</v>
      </c>
      <c r="U269" s="258">
        <f t="shared" ref="U269" si="563">Q269+S269</f>
        <v>-29435.25</v>
      </c>
      <c r="V269" s="258">
        <f t="shared" ref="V269" si="564">R269+T269</f>
        <v>-29435.25</v>
      </c>
      <c r="W269" s="258">
        <f t="shared" ref="W269" si="565">S269+U269</f>
        <v>-47549.25</v>
      </c>
      <c r="X269" s="258">
        <f t="shared" ref="X269" si="566">T269+V269</f>
        <v>-47549.25</v>
      </c>
      <c r="Y269" s="258">
        <f t="shared" ref="Y269" si="567">U269+W269</f>
        <v>-76984.5</v>
      </c>
      <c r="Z269" s="258">
        <f t="shared" ref="Z269" si="568">V269+X269</f>
        <v>-76984.5</v>
      </c>
      <c r="AA269" s="258">
        <f t="shared" ref="AA269" si="569">W269+Y269</f>
        <v>-124533.75</v>
      </c>
      <c r="AB269" s="258">
        <f t="shared" ref="AB269" si="570">X269+Z269</f>
        <v>-124533.75</v>
      </c>
      <c r="AC269" s="258">
        <f t="shared" ref="AC269" si="571">Y269+AA269</f>
        <v>-201518.25</v>
      </c>
      <c r="AD269" s="258">
        <f t="shared" ref="AD269" si="572">Z269+AB269</f>
        <v>-201518.25</v>
      </c>
    </row>
    <row r="270" spans="1:30" ht="27" hidden="1" customHeight="1" x14ac:dyDescent="0.2">
      <c r="A270" s="260" t="s">
        <v>988</v>
      </c>
      <c r="B270" s="253" t="s">
        <v>130</v>
      </c>
      <c r="C270" s="253" t="s">
        <v>202</v>
      </c>
      <c r="D270" s="253" t="s">
        <v>212</v>
      </c>
      <c r="E270" s="261" t="s">
        <v>455</v>
      </c>
      <c r="F270" s="253"/>
      <c r="G270" s="258"/>
      <c r="H270" s="258"/>
      <c r="I270" s="258">
        <f>I271+I273</f>
        <v>-12509.01</v>
      </c>
      <c r="J270" s="258" t="e">
        <f>J271+J273</f>
        <v>#REF!</v>
      </c>
      <c r="K270" s="258">
        <f>K271+K273</f>
        <v>-12509.01</v>
      </c>
      <c r="L270" s="258" t="e">
        <f>L271+L273</f>
        <v>#REF!</v>
      </c>
      <c r="M270" s="258" t="e">
        <f>M271+M273</f>
        <v>#REF!</v>
      </c>
      <c r="N270" s="258" t="e">
        <f t="shared" ref="N270:R270" si="573">N271+N273</f>
        <v>#REF!</v>
      </c>
      <c r="O270" s="258" t="e">
        <f t="shared" si="573"/>
        <v>#REF!</v>
      </c>
      <c r="P270" s="258" t="e">
        <f t="shared" si="573"/>
        <v>#REF!</v>
      </c>
      <c r="Q270" s="258" t="e">
        <f t="shared" si="573"/>
        <v>#REF!</v>
      </c>
      <c r="R270" s="258" t="e">
        <f t="shared" si="573"/>
        <v>#REF!</v>
      </c>
      <c r="S270" s="258" t="e">
        <f t="shared" ref="S270:T270" si="574">S271+S273</f>
        <v>#REF!</v>
      </c>
      <c r="T270" s="258" t="e">
        <f t="shared" si="574"/>
        <v>#REF!</v>
      </c>
      <c r="U270" s="258" t="e">
        <f t="shared" ref="U270:V270" si="575">U271+U273</f>
        <v>#REF!</v>
      </c>
      <c r="V270" s="258" t="e">
        <f t="shared" si="575"/>
        <v>#REF!</v>
      </c>
      <c r="W270" s="258" t="e">
        <f t="shared" ref="W270:X270" si="576">W271+W273</f>
        <v>#REF!</v>
      </c>
      <c r="X270" s="258" t="e">
        <f t="shared" si="576"/>
        <v>#REF!</v>
      </c>
      <c r="Y270" s="258" t="e">
        <f t="shared" ref="Y270:Z270" si="577">Y271+Y273</f>
        <v>#REF!</v>
      </c>
      <c r="Z270" s="258" t="e">
        <f t="shared" si="577"/>
        <v>#REF!</v>
      </c>
      <c r="AA270" s="258" t="e">
        <f t="shared" ref="AA270:AB270" si="578">AA271+AA273</f>
        <v>#REF!</v>
      </c>
      <c r="AB270" s="258" t="e">
        <f t="shared" si="578"/>
        <v>#REF!</v>
      </c>
      <c r="AC270" s="258" t="e">
        <f t="shared" ref="AC270:AD270" si="579">AC271+AC273</f>
        <v>#REF!</v>
      </c>
      <c r="AD270" s="258" t="e">
        <f t="shared" si="579"/>
        <v>#REF!</v>
      </c>
    </row>
    <row r="271" spans="1:30" ht="27" hidden="1" customHeight="1" x14ac:dyDescent="0.2">
      <c r="A271" s="260" t="s">
        <v>977</v>
      </c>
      <c r="B271" s="253" t="s">
        <v>130</v>
      </c>
      <c r="C271" s="253" t="s">
        <v>202</v>
      </c>
      <c r="D271" s="253" t="s">
        <v>212</v>
      </c>
      <c r="E271" s="261" t="s">
        <v>456</v>
      </c>
      <c r="F271" s="253"/>
      <c r="G271" s="258"/>
      <c r="H271" s="258"/>
      <c r="I271" s="258">
        <f>I272</f>
        <v>-2241.17</v>
      </c>
      <c r="J271" s="258" t="e">
        <f>J272</f>
        <v>#REF!</v>
      </c>
      <c r="K271" s="258">
        <f>K272</f>
        <v>-2241.17</v>
      </c>
      <c r="L271" s="258" t="e">
        <f>L272</f>
        <v>#REF!</v>
      </c>
      <c r="M271" s="258" t="e">
        <f>M272</f>
        <v>#REF!</v>
      </c>
      <c r="N271" s="258" t="e">
        <f t="shared" ref="N271:AD271" si="580">N272</f>
        <v>#REF!</v>
      </c>
      <c r="O271" s="258" t="e">
        <f t="shared" si="580"/>
        <v>#REF!</v>
      </c>
      <c r="P271" s="258" t="e">
        <f t="shared" si="580"/>
        <v>#REF!</v>
      </c>
      <c r="Q271" s="258" t="e">
        <f t="shared" si="580"/>
        <v>#REF!</v>
      </c>
      <c r="R271" s="258" t="e">
        <f t="shared" si="580"/>
        <v>#REF!</v>
      </c>
      <c r="S271" s="258" t="e">
        <f t="shared" si="580"/>
        <v>#REF!</v>
      </c>
      <c r="T271" s="258" t="e">
        <f t="shared" si="580"/>
        <v>#REF!</v>
      </c>
      <c r="U271" s="258" t="e">
        <f t="shared" si="580"/>
        <v>#REF!</v>
      </c>
      <c r="V271" s="258" t="e">
        <f t="shared" si="580"/>
        <v>#REF!</v>
      </c>
      <c r="W271" s="258" t="e">
        <f t="shared" si="580"/>
        <v>#REF!</v>
      </c>
      <c r="X271" s="258" t="e">
        <f t="shared" si="580"/>
        <v>#REF!</v>
      </c>
      <c r="Y271" s="258" t="e">
        <f t="shared" si="580"/>
        <v>#REF!</v>
      </c>
      <c r="Z271" s="258" t="e">
        <f t="shared" si="580"/>
        <v>#REF!</v>
      </c>
      <c r="AA271" s="258" t="e">
        <f t="shared" si="580"/>
        <v>#REF!</v>
      </c>
      <c r="AB271" s="258" t="e">
        <f t="shared" si="580"/>
        <v>#REF!</v>
      </c>
      <c r="AC271" s="258" t="e">
        <f t="shared" si="580"/>
        <v>#REF!</v>
      </c>
      <c r="AD271" s="258" t="e">
        <f t="shared" si="580"/>
        <v>#REF!</v>
      </c>
    </row>
    <row r="272" spans="1:30" ht="21" hidden="1" customHeight="1" x14ac:dyDescent="0.2">
      <c r="A272" s="260" t="s">
        <v>95</v>
      </c>
      <c r="B272" s="253" t="s">
        <v>130</v>
      </c>
      <c r="C272" s="253" t="s">
        <v>202</v>
      </c>
      <c r="D272" s="253" t="s">
        <v>212</v>
      </c>
      <c r="E272" s="261" t="s">
        <v>456</v>
      </c>
      <c r="F272" s="253" t="s">
        <v>96</v>
      </c>
      <c r="G272" s="258"/>
      <c r="H272" s="258"/>
      <c r="I272" s="258">
        <v>-2241.17</v>
      </c>
      <c r="J272" s="258" t="e">
        <f>#REF!+I272</f>
        <v>#REF!</v>
      </c>
      <c r="K272" s="258">
        <v>-2241.17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  <c r="AA272" s="258" t="e">
        <f>#REF!+Y272</f>
        <v>#REF!</v>
      </c>
      <c r="AB272" s="258" t="e">
        <f>#REF!+Z272</f>
        <v>#REF!</v>
      </c>
      <c r="AC272" s="258" t="e">
        <f>#REF!+AA272</f>
        <v>#REF!</v>
      </c>
      <c r="AD272" s="258" t="e">
        <f>#REF!+AB272</f>
        <v>#REF!</v>
      </c>
    </row>
    <row r="273" spans="1:30" ht="27" hidden="1" customHeight="1" x14ac:dyDescent="0.2">
      <c r="A273" s="260" t="s">
        <v>989</v>
      </c>
      <c r="B273" s="253" t="s">
        <v>130</v>
      </c>
      <c r="C273" s="253" t="s">
        <v>202</v>
      </c>
      <c r="D273" s="253" t="s">
        <v>212</v>
      </c>
      <c r="E273" s="261" t="s">
        <v>483</v>
      </c>
      <c r="F273" s="253"/>
      <c r="G273" s="258"/>
      <c r="H273" s="258"/>
      <c r="I273" s="258">
        <f>I274+I275+I276+I277+I278+I279</f>
        <v>-10267.84</v>
      </c>
      <c r="J273" s="258" t="e">
        <f>J274+J275+J276+J277+J278+J279</f>
        <v>#REF!</v>
      </c>
      <c r="K273" s="258">
        <f>K274+K275+K276+K277+K278+K279</f>
        <v>-10267.84</v>
      </c>
      <c r="L273" s="258" t="e">
        <f>L274+L275+L276+L277+L278+L279</f>
        <v>#REF!</v>
      </c>
      <c r="M273" s="258" t="e">
        <f>M274+M275+M276+M277+M278+M279</f>
        <v>#REF!</v>
      </c>
      <c r="N273" s="258" t="e">
        <f t="shared" ref="N273:R273" si="581">N274+N275+N276+N277+N278+N279</f>
        <v>#REF!</v>
      </c>
      <c r="O273" s="258" t="e">
        <f t="shared" si="581"/>
        <v>#REF!</v>
      </c>
      <c r="P273" s="258" t="e">
        <f t="shared" si="581"/>
        <v>#REF!</v>
      </c>
      <c r="Q273" s="258" t="e">
        <f t="shared" si="581"/>
        <v>#REF!</v>
      </c>
      <c r="R273" s="258" t="e">
        <f t="shared" si="581"/>
        <v>#REF!</v>
      </c>
      <c r="S273" s="258" t="e">
        <f t="shared" ref="S273:T273" si="582">S274+S275+S276+S277+S278+S279</f>
        <v>#REF!</v>
      </c>
      <c r="T273" s="258" t="e">
        <f t="shared" si="582"/>
        <v>#REF!</v>
      </c>
      <c r="U273" s="258" t="e">
        <f t="shared" ref="U273:V273" si="583">U274+U275+U276+U277+U278+U279</f>
        <v>#REF!</v>
      </c>
      <c r="V273" s="258" t="e">
        <f t="shared" si="583"/>
        <v>#REF!</v>
      </c>
      <c r="W273" s="258" t="e">
        <f t="shared" ref="W273:X273" si="584">W274+W275+W276+W277+W278+W279</f>
        <v>#REF!</v>
      </c>
      <c r="X273" s="258" t="e">
        <f t="shared" si="584"/>
        <v>#REF!</v>
      </c>
      <c r="Y273" s="258" t="e">
        <f t="shared" ref="Y273:Z273" si="585">Y274+Y275+Y276+Y277+Y278+Y279</f>
        <v>#REF!</v>
      </c>
      <c r="Z273" s="258" t="e">
        <f t="shared" si="585"/>
        <v>#REF!</v>
      </c>
      <c r="AA273" s="258" t="e">
        <f t="shared" ref="AA273:AB273" si="586">AA274+AA275+AA276+AA277+AA278+AA279</f>
        <v>#REF!</v>
      </c>
      <c r="AB273" s="258" t="e">
        <f t="shared" si="586"/>
        <v>#REF!</v>
      </c>
      <c r="AC273" s="258" t="e">
        <f t="shared" ref="AC273:AD273" si="587">AC274+AC275+AC276+AC277+AC278+AC279</f>
        <v>#REF!</v>
      </c>
      <c r="AD273" s="258" t="e">
        <f t="shared" si="587"/>
        <v>#REF!</v>
      </c>
    </row>
    <row r="274" spans="1:30" ht="15.75" hidden="1" customHeight="1" x14ac:dyDescent="0.2">
      <c r="A274" s="260" t="s">
        <v>95</v>
      </c>
      <c r="B274" s="253" t="s">
        <v>130</v>
      </c>
      <c r="C274" s="253" t="s">
        <v>202</v>
      </c>
      <c r="D274" s="253" t="s">
        <v>212</v>
      </c>
      <c r="E274" s="261" t="s">
        <v>483</v>
      </c>
      <c r="F274" s="253" t="s">
        <v>96</v>
      </c>
      <c r="G274" s="258"/>
      <c r="H274" s="258"/>
      <c r="I274" s="258">
        <v>-7598.11</v>
      </c>
      <c r="J274" s="258" t="e">
        <f>#REF!+I274</f>
        <v>#REF!</v>
      </c>
      <c r="K274" s="258">
        <v>-7598.11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  <c r="AA274" s="258" t="e">
        <f>#REF!+Y274</f>
        <v>#REF!</v>
      </c>
      <c r="AB274" s="258" t="e">
        <f>#REF!+Z274</f>
        <v>#REF!</v>
      </c>
      <c r="AC274" s="258" t="e">
        <f>#REF!+AA274</f>
        <v>#REF!</v>
      </c>
      <c r="AD274" s="258" t="e">
        <f>#REF!+AB274</f>
        <v>#REF!</v>
      </c>
    </row>
    <row r="275" spans="1:30" ht="12.75" hidden="1" customHeight="1" x14ac:dyDescent="0.2">
      <c r="A275" s="260" t="s">
        <v>97</v>
      </c>
      <c r="B275" s="253" t="s">
        <v>130</v>
      </c>
      <c r="C275" s="253" t="s">
        <v>202</v>
      </c>
      <c r="D275" s="253" t="s">
        <v>212</v>
      </c>
      <c r="E275" s="261" t="s">
        <v>483</v>
      </c>
      <c r="F275" s="253" t="s">
        <v>98</v>
      </c>
      <c r="G275" s="258"/>
      <c r="H275" s="258"/>
      <c r="I275" s="258">
        <v>-511.2</v>
      </c>
      <c r="J275" s="258" t="e">
        <f>#REF!+I275</f>
        <v>#REF!</v>
      </c>
      <c r="K275" s="258">
        <v>-511.2</v>
      </c>
      <c r="L275" s="258" t="e">
        <f>#REF!+J275</f>
        <v>#REF!</v>
      </c>
      <c r="M275" s="258" t="e">
        <f>#REF!+K275</f>
        <v>#REF!</v>
      </c>
      <c r="N275" s="258" t="e">
        <f>#REF!+L275</f>
        <v>#REF!</v>
      </c>
      <c r="O275" s="258" t="e">
        <f>#REF!+M275</f>
        <v>#REF!</v>
      </c>
      <c r="P275" s="258" t="e">
        <f>#REF!+N275</f>
        <v>#REF!</v>
      </c>
      <c r="Q275" s="258" t="e">
        <f>#REF!+O275</f>
        <v>#REF!</v>
      </c>
      <c r="R275" s="258" t="e">
        <f>#REF!+P275</f>
        <v>#REF!</v>
      </c>
      <c r="S275" s="258" t="e">
        <f>#REF!+Q275</f>
        <v>#REF!</v>
      </c>
      <c r="T275" s="258" t="e">
        <f>#REF!+R275</f>
        <v>#REF!</v>
      </c>
      <c r="U275" s="258" t="e">
        <f>#REF!+S275</f>
        <v>#REF!</v>
      </c>
      <c r="V275" s="258" t="e">
        <f>#REF!+T275</f>
        <v>#REF!</v>
      </c>
      <c r="W275" s="258" t="e">
        <f>#REF!+U275</f>
        <v>#REF!</v>
      </c>
      <c r="X275" s="258" t="e">
        <f>#REF!+V275</f>
        <v>#REF!</v>
      </c>
      <c r="Y275" s="258" t="e">
        <f>#REF!+W275</f>
        <v>#REF!</v>
      </c>
      <c r="Z275" s="258" t="e">
        <f>#REF!+X275</f>
        <v>#REF!</v>
      </c>
      <c r="AA275" s="258" t="e">
        <f>#REF!+Y275</f>
        <v>#REF!</v>
      </c>
      <c r="AB275" s="258" t="e">
        <f>#REF!+Z275</f>
        <v>#REF!</v>
      </c>
      <c r="AC275" s="258" t="e">
        <f>#REF!+AA275</f>
        <v>#REF!</v>
      </c>
      <c r="AD275" s="258" t="e">
        <f>#REF!+AB275</f>
        <v>#REF!</v>
      </c>
    </row>
    <row r="276" spans="1:30" ht="12.75" hidden="1" customHeight="1" x14ac:dyDescent="0.2">
      <c r="A276" s="260" t="s">
        <v>99</v>
      </c>
      <c r="B276" s="253" t="s">
        <v>130</v>
      </c>
      <c r="C276" s="253" t="s">
        <v>202</v>
      </c>
      <c r="D276" s="253" t="s">
        <v>212</v>
      </c>
      <c r="E276" s="261" t="s">
        <v>483</v>
      </c>
      <c r="F276" s="253" t="s">
        <v>100</v>
      </c>
      <c r="G276" s="258"/>
      <c r="H276" s="258"/>
      <c r="I276" s="258">
        <v>-200</v>
      </c>
      <c r="J276" s="258" t="e">
        <f>#REF!+I276</f>
        <v>#REF!</v>
      </c>
      <c r="K276" s="258">
        <v>-200</v>
      </c>
      <c r="L276" s="258" t="e">
        <f>#REF!+J276</f>
        <v>#REF!</v>
      </c>
      <c r="M276" s="258" t="e">
        <f>#REF!+K276</f>
        <v>#REF!</v>
      </c>
      <c r="N276" s="258" t="e">
        <f>#REF!+L276</f>
        <v>#REF!</v>
      </c>
      <c r="O276" s="258" t="e">
        <f>#REF!+M276</f>
        <v>#REF!</v>
      </c>
      <c r="P276" s="258" t="e">
        <f>#REF!+N276</f>
        <v>#REF!</v>
      </c>
      <c r="Q276" s="258" t="e">
        <f>#REF!+O276</f>
        <v>#REF!</v>
      </c>
      <c r="R276" s="258" t="e">
        <f>#REF!+P276</f>
        <v>#REF!</v>
      </c>
      <c r="S276" s="258" t="e">
        <f>#REF!+Q276</f>
        <v>#REF!</v>
      </c>
      <c r="T276" s="258" t="e">
        <f>#REF!+R276</f>
        <v>#REF!</v>
      </c>
      <c r="U276" s="258" t="e">
        <f>#REF!+S276</f>
        <v>#REF!</v>
      </c>
      <c r="V276" s="258" t="e">
        <f>#REF!+T276</f>
        <v>#REF!</v>
      </c>
      <c r="W276" s="258" t="e">
        <f>#REF!+U276</f>
        <v>#REF!</v>
      </c>
      <c r="X276" s="258" t="e">
        <f>#REF!+V276</f>
        <v>#REF!</v>
      </c>
      <c r="Y276" s="258" t="e">
        <f>#REF!+W276</f>
        <v>#REF!</v>
      </c>
      <c r="Z276" s="258" t="e">
        <f>#REF!+X276</f>
        <v>#REF!</v>
      </c>
      <c r="AA276" s="258" t="e">
        <f>#REF!+Y276</f>
        <v>#REF!</v>
      </c>
      <c r="AB276" s="258" t="e">
        <f>#REF!+Z276</f>
        <v>#REF!</v>
      </c>
      <c r="AC276" s="258" t="e">
        <f>#REF!+AA276</f>
        <v>#REF!</v>
      </c>
      <c r="AD276" s="258" t="e">
        <f>#REF!+AB276</f>
        <v>#REF!</v>
      </c>
    </row>
    <row r="277" spans="1:30" ht="12.75" hidden="1" customHeight="1" x14ac:dyDescent="0.2">
      <c r="A277" s="260" t="s">
        <v>1296</v>
      </c>
      <c r="B277" s="253" t="s">
        <v>130</v>
      </c>
      <c r="C277" s="253" t="s">
        <v>202</v>
      </c>
      <c r="D277" s="253" t="s">
        <v>212</v>
      </c>
      <c r="E277" s="261" t="s">
        <v>483</v>
      </c>
      <c r="F277" s="253" t="s">
        <v>94</v>
      </c>
      <c r="G277" s="258"/>
      <c r="H277" s="258"/>
      <c r="I277" s="258">
        <v>-1788.53</v>
      </c>
      <c r="J277" s="258" t="e">
        <f>#REF!+I277</f>
        <v>#REF!</v>
      </c>
      <c r="K277" s="258">
        <v>-1788.53</v>
      </c>
      <c r="L277" s="258" t="e">
        <f>#REF!+J277</f>
        <v>#REF!</v>
      </c>
      <c r="M277" s="258" t="e">
        <f>#REF!+K277</f>
        <v>#REF!</v>
      </c>
      <c r="N277" s="258" t="e">
        <f>#REF!+L277</f>
        <v>#REF!</v>
      </c>
      <c r="O277" s="258" t="e">
        <f>#REF!+M277</f>
        <v>#REF!</v>
      </c>
      <c r="P277" s="258" t="e">
        <f>#REF!+N277</f>
        <v>#REF!</v>
      </c>
      <c r="Q277" s="258" t="e">
        <f>#REF!+O277</f>
        <v>#REF!</v>
      </c>
      <c r="R277" s="258" t="e">
        <f>#REF!+P277</f>
        <v>#REF!</v>
      </c>
      <c r="S277" s="258" t="e">
        <f>#REF!+Q277</f>
        <v>#REF!</v>
      </c>
      <c r="T277" s="258" t="e">
        <f>#REF!+R277</f>
        <v>#REF!</v>
      </c>
      <c r="U277" s="258" t="e">
        <f>#REF!+S277</f>
        <v>#REF!</v>
      </c>
      <c r="V277" s="258" t="e">
        <f>#REF!+T277</f>
        <v>#REF!</v>
      </c>
      <c r="W277" s="258" t="e">
        <f>#REF!+U277</f>
        <v>#REF!</v>
      </c>
      <c r="X277" s="258" t="e">
        <f>#REF!+V277</f>
        <v>#REF!</v>
      </c>
      <c r="Y277" s="258" t="e">
        <f>#REF!+W277</f>
        <v>#REF!</v>
      </c>
      <c r="Z277" s="258" t="e">
        <f>#REF!+X277</f>
        <v>#REF!</v>
      </c>
      <c r="AA277" s="258" t="e">
        <f>#REF!+Y277</f>
        <v>#REF!</v>
      </c>
      <c r="AB277" s="258" t="e">
        <f>#REF!+Z277</f>
        <v>#REF!</v>
      </c>
      <c r="AC277" s="258" t="e">
        <f>#REF!+AA277</f>
        <v>#REF!</v>
      </c>
      <c r="AD277" s="258" t="e">
        <f>#REF!+AB277</f>
        <v>#REF!</v>
      </c>
    </row>
    <row r="278" spans="1:30" ht="12.75" hidden="1" customHeight="1" x14ac:dyDescent="0.2">
      <c r="A278" s="260" t="s">
        <v>103</v>
      </c>
      <c r="B278" s="253" t="s">
        <v>130</v>
      </c>
      <c r="C278" s="253" t="s">
        <v>202</v>
      </c>
      <c r="D278" s="253" t="s">
        <v>212</v>
      </c>
      <c r="E278" s="261" t="s">
        <v>483</v>
      </c>
      <c r="F278" s="253" t="s">
        <v>104</v>
      </c>
      <c r="G278" s="258"/>
      <c r="H278" s="258"/>
      <c r="I278" s="258">
        <v>-31</v>
      </c>
      <c r="J278" s="258" t="e">
        <f>#REF!+I278</f>
        <v>#REF!</v>
      </c>
      <c r="K278" s="258">
        <v>-31</v>
      </c>
      <c r="L278" s="258" t="e">
        <f>#REF!+J278</f>
        <v>#REF!</v>
      </c>
      <c r="M278" s="258" t="e">
        <f>#REF!+K278</f>
        <v>#REF!</v>
      </c>
      <c r="N278" s="258" t="e">
        <f>#REF!+L278</f>
        <v>#REF!</v>
      </c>
      <c r="O278" s="258" t="e">
        <f>#REF!+M278</f>
        <v>#REF!</v>
      </c>
      <c r="P278" s="258" t="e">
        <f>#REF!+N278</f>
        <v>#REF!</v>
      </c>
      <c r="Q278" s="258" t="e">
        <f>#REF!+O278</f>
        <v>#REF!</v>
      </c>
      <c r="R278" s="258" t="e">
        <f>#REF!+P278</f>
        <v>#REF!</v>
      </c>
      <c r="S278" s="258" t="e">
        <f>#REF!+Q278</f>
        <v>#REF!</v>
      </c>
      <c r="T278" s="258" t="e">
        <f>#REF!+R278</f>
        <v>#REF!</v>
      </c>
      <c r="U278" s="258" t="e">
        <f>#REF!+S278</f>
        <v>#REF!</v>
      </c>
      <c r="V278" s="258" t="e">
        <f>#REF!+T278</f>
        <v>#REF!</v>
      </c>
      <c r="W278" s="258" t="e">
        <f>#REF!+U278</f>
        <v>#REF!</v>
      </c>
      <c r="X278" s="258" t="e">
        <f>#REF!+V278</f>
        <v>#REF!</v>
      </c>
      <c r="Y278" s="258" t="e">
        <f>#REF!+W278</f>
        <v>#REF!</v>
      </c>
      <c r="Z278" s="258" t="e">
        <f>#REF!+X278</f>
        <v>#REF!</v>
      </c>
      <c r="AA278" s="258" t="e">
        <f>#REF!+Y278</f>
        <v>#REF!</v>
      </c>
      <c r="AB278" s="258" t="e">
        <f>#REF!+Z278</f>
        <v>#REF!</v>
      </c>
      <c r="AC278" s="258" t="e">
        <f>#REF!+AA278</f>
        <v>#REF!</v>
      </c>
      <c r="AD278" s="258" t="e">
        <f>#REF!+AB278</f>
        <v>#REF!</v>
      </c>
    </row>
    <row r="279" spans="1:30" ht="15" hidden="1" customHeight="1" x14ac:dyDescent="0.2">
      <c r="A279" s="260" t="s">
        <v>400</v>
      </c>
      <c r="B279" s="253" t="s">
        <v>130</v>
      </c>
      <c r="C279" s="253" t="s">
        <v>202</v>
      </c>
      <c r="D279" s="253" t="s">
        <v>212</v>
      </c>
      <c r="E279" s="261" t="s">
        <v>483</v>
      </c>
      <c r="F279" s="253" t="s">
        <v>106</v>
      </c>
      <c r="G279" s="258"/>
      <c r="H279" s="258"/>
      <c r="I279" s="258">
        <v>-139</v>
      </c>
      <c r="J279" s="258" t="e">
        <f>#REF!+I279</f>
        <v>#REF!</v>
      </c>
      <c r="K279" s="258">
        <v>-139</v>
      </c>
      <c r="L279" s="258" t="e">
        <f>#REF!+J279</f>
        <v>#REF!</v>
      </c>
      <c r="M279" s="258" t="e">
        <f>#REF!+K279</f>
        <v>#REF!</v>
      </c>
      <c r="N279" s="258" t="e">
        <f>#REF!+L279</f>
        <v>#REF!</v>
      </c>
      <c r="O279" s="258" t="e">
        <f>#REF!+M279</f>
        <v>#REF!</v>
      </c>
      <c r="P279" s="258" t="e">
        <f>#REF!+N279</f>
        <v>#REF!</v>
      </c>
      <c r="Q279" s="258" t="e">
        <f>#REF!+O279</f>
        <v>#REF!</v>
      </c>
      <c r="R279" s="258" t="e">
        <f>#REF!+P279</f>
        <v>#REF!</v>
      </c>
      <c r="S279" s="258" t="e">
        <f>#REF!+Q279</f>
        <v>#REF!</v>
      </c>
      <c r="T279" s="258" t="e">
        <f>#REF!+R279</f>
        <v>#REF!</v>
      </c>
      <c r="U279" s="258" t="e">
        <f>#REF!+S279</f>
        <v>#REF!</v>
      </c>
      <c r="V279" s="258" t="e">
        <f>#REF!+T279</f>
        <v>#REF!</v>
      </c>
      <c r="W279" s="258" t="e">
        <f>#REF!+U279</f>
        <v>#REF!</v>
      </c>
      <c r="X279" s="258" t="e">
        <f>#REF!+V279</f>
        <v>#REF!</v>
      </c>
      <c r="Y279" s="258" t="e">
        <f>#REF!+W279</f>
        <v>#REF!</v>
      </c>
      <c r="Z279" s="258" t="e">
        <f>#REF!+X279</f>
        <v>#REF!</v>
      </c>
      <c r="AA279" s="258" t="e">
        <f>#REF!+Y279</f>
        <v>#REF!</v>
      </c>
      <c r="AB279" s="258" t="e">
        <f>#REF!+Z279</f>
        <v>#REF!</v>
      </c>
      <c r="AC279" s="258" t="e">
        <f>#REF!+AA279</f>
        <v>#REF!</v>
      </c>
      <c r="AD279" s="258" t="e">
        <f>#REF!+AB279</f>
        <v>#REF!</v>
      </c>
    </row>
    <row r="280" spans="1:30" ht="12.75" hidden="1" customHeight="1" x14ac:dyDescent="0.2">
      <c r="A280" s="260" t="s">
        <v>404</v>
      </c>
      <c r="B280" s="253" t="s">
        <v>130</v>
      </c>
      <c r="C280" s="253" t="s">
        <v>202</v>
      </c>
      <c r="D280" s="253" t="s">
        <v>212</v>
      </c>
      <c r="E280" s="253" t="s">
        <v>62</v>
      </c>
      <c r="F280" s="253"/>
      <c r="G280" s="258"/>
      <c r="H280" s="258"/>
      <c r="I280" s="258">
        <f>I281</f>
        <v>-9411.64</v>
      </c>
      <c r="J280" s="258">
        <f>J281</f>
        <v>-9411.64</v>
      </c>
      <c r="K280" s="258">
        <f>K281</f>
        <v>-9411.64</v>
      </c>
      <c r="L280" s="258">
        <f>L281</f>
        <v>-9411.64</v>
      </c>
      <c r="M280" s="258">
        <f>M281</f>
        <v>-18823.28</v>
      </c>
      <c r="N280" s="258">
        <f t="shared" ref="N280:AD280" si="588">N281</f>
        <v>-18823.28</v>
      </c>
      <c r="O280" s="258">
        <f t="shared" si="588"/>
        <v>-28234.920000000002</v>
      </c>
      <c r="P280" s="258">
        <f t="shared" si="588"/>
        <v>-28234.920000000002</v>
      </c>
      <c r="Q280" s="258">
        <f t="shared" si="588"/>
        <v>-47058.2</v>
      </c>
      <c r="R280" s="258">
        <f t="shared" si="588"/>
        <v>-47058.2</v>
      </c>
      <c r="S280" s="258">
        <f t="shared" si="588"/>
        <v>-75293.119999999995</v>
      </c>
      <c r="T280" s="258">
        <f t="shared" si="588"/>
        <v>-75293.119999999995</v>
      </c>
      <c r="U280" s="258">
        <f t="shared" si="588"/>
        <v>-122351.31999999999</v>
      </c>
      <c r="V280" s="258">
        <f t="shared" si="588"/>
        <v>-122351.31999999999</v>
      </c>
      <c r="W280" s="258">
        <f t="shared" si="588"/>
        <v>-197644.43999999997</v>
      </c>
      <c r="X280" s="258">
        <f t="shared" si="588"/>
        <v>-197644.43999999997</v>
      </c>
      <c r="Y280" s="258">
        <f t="shared" si="588"/>
        <v>-319995.76</v>
      </c>
      <c r="Z280" s="258">
        <f t="shared" si="588"/>
        <v>-319995.76</v>
      </c>
      <c r="AA280" s="258">
        <f t="shared" si="588"/>
        <v>-517640.19999999995</v>
      </c>
      <c r="AB280" s="258">
        <f t="shared" si="588"/>
        <v>-517640.19999999995</v>
      </c>
      <c r="AC280" s="258">
        <f t="shared" si="588"/>
        <v>-837635.95999999985</v>
      </c>
      <c r="AD280" s="258">
        <f t="shared" si="588"/>
        <v>-837635.95999999985</v>
      </c>
    </row>
    <row r="281" spans="1:30" ht="27" hidden="1" customHeight="1" x14ac:dyDescent="0.2">
      <c r="A281" s="260" t="s">
        <v>422</v>
      </c>
      <c r="B281" s="253" t="s">
        <v>130</v>
      </c>
      <c r="C281" s="253" t="s">
        <v>202</v>
      </c>
      <c r="D281" s="253" t="s">
        <v>212</v>
      </c>
      <c r="E281" s="253" t="s">
        <v>431</v>
      </c>
      <c r="F281" s="253"/>
      <c r="G281" s="258"/>
      <c r="H281" s="258"/>
      <c r="I281" s="258">
        <f>I282+I283+I284+I285+I286+I287</f>
        <v>-9411.64</v>
      </c>
      <c r="J281" s="258">
        <f>J282+J283+J284+J285+J286+J287</f>
        <v>-9411.64</v>
      </c>
      <c r="K281" s="258">
        <f>K282+K283+K284+K285+K286+K287</f>
        <v>-9411.64</v>
      </c>
      <c r="L281" s="258">
        <f>L282+L283+L284+L285+L286+L287</f>
        <v>-9411.64</v>
      </c>
      <c r="M281" s="258">
        <f>M282+M283+M284+M285+M286+M287</f>
        <v>-18823.28</v>
      </c>
      <c r="N281" s="258">
        <f t="shared" ref="N281:R281" si="589">N282+N283+N284+N285+N286+N287</f>
        <v>-18823.28</v>
      </c>
      <c r="O281" s="258">
        <f t="shared" si="589"/>
        <v>-28234.920000000002</v>
      </c>
      <c r="P281" s="258">
        <f t="shared" si="589"/>
        <v>-28234.920000000002</v>
      </c>
      <c r="Q281" s="258">
        <f t="shared" si="589"/>
        <v>-47058.2</v>
      </c>
      <c r="R281" s="258">
        <f t="shared" si="589"/>
        <v>-47058.2</v>
      </c>
      <c r="S281" s="258">
        <f t="shared" ref="S281:T281" si="590">S282+S283+S284+S285+S286+S287</f>
        <v>-75293.119999999995</v>
      </c>
      <c r="T281" s="258">
        <f t="shared" si="590"/>
        <v>-75293.119999999995</v>
      </c>
      <c r="U281" s="258">
        <f t="shared" ref="U281:V281" si="591">U282+U283+U284+U285+U286+U287</f>
        <v>-122351.31999999999</v>
      </c>
      <c r="V281" s="258">
        <f t="shared" si="591"/>
        <v>-122351.31999999999</v>
      </c>
      <c r="W281" s="258">
        <f t="shared" ref="W281:X281" si="592">W282+W283+W284+W285+W286+W287</f>
        <v>-197644.43999999997</v>
      </c>
      <c r="X281" s="258">
        <f t="shared" si="592"/>
        <v>-197644.43999999997</v>
      </c>
      <c r="Y281" s="258">
        <f t="shared" ref="Y281:Z281" si="593">Y282+Y283+Y284+Y285+Y286+Y287</f>
        <v>-319995.76</v>
      </c>
      <c r="Z281" s="258">
        <f t="shared" si="593"/>
        <v>-319995.76</v>
      </c>
      <c r="AA281" s="258">
        <f t="shared" ref="AA281:AB281" si="594">AA282+AA283+AA284+AA285+AA286+AA287</f>
        <v>-517640.19999999995</v>
      </c>
      <c r="AB281" s="258">
        <f t="shared" si="594"/>
        <v>-517640.19999999995</v>
      </c>
      <c r="AC281" s="258">
        <f t="shared" ref="AC281:AD281" si="595">AC282+AC283+AC284+AC285+AC286+AC287</f>
        <v>-837635.95999999985</v>
      </c>
      <c r="AD281" s="258">
        <f t="shared" si="595"/>
        <v>-837635.95999999985</v>
      </c>
    </row>
    <row r="282" spans="1:30" ht="12.75" hidden="1" customHeight="1" x14ac:dyDescent="0.2">
      <c r="A282" s="260" t="s">
        <v>95</v>
      </c>
      <c r="B282" s="253" t="s">
        <v>130</v>
      </c>
      <c r="C282" s="253" t="s">
        <v>202</v>
      </c>
      <c r="D282" s="253" t="s">
        <v>212</v>
      </c>
      <c r="E282" s="253" t="s">
        <v>431</v>
      </c>
      <c r="F282" s="253" t="s">
        <v>96</v>
      </c>
      <c r="G282" s="258"/>
      <c r="H282" s="258"/>
      <c r="I282" s="258">
        <v>-6780.24</v>
      </c>
      <c r="J282" s="258">
        <f t="shared" ref="J282:J287" si="596">G282+I282</f>
        <v>-6780.24</v>
      </c>
      <c r="K282" s="258">
        <v>-6780.24</v>
      </c>
      <c r="L282" s="258">
        <f t="shared" ref="L282:R287" si="597">H282+J282</f>
        <v>-6780.24</v>
      </c>
      <c r="M282" s="258">
        <f t="shared" si="597"/>
        <v>-13560.48</v>
      </c>
      <c r="N282" s="258">
        <f t="shared" si="597"/>
        <v>-13560.48</v>
      </c>
      <c r="O282" s="258">
        <f t="shared" si="597"/>
        <v>-20340.72</v>
      </c>
      <c r="P282" s="258">
        <f t="shared" si="597"/>
        <v>-20340.72</v>
      </c>
      <c r="Q282" s="258">
        <f t="shared" si="597"/>
        <v>-33901.199999999997</v>
      </c>
      <c r="R282" s="258">
        <f t="shared" si="597"/>
        <v>-33901.199999999997</v>
      </c>
      <c r="S282" s="258">
        <f t="shared" ref="S282:S287" si="598">O282+Q282</f>
        <v>-54241.919999999998</v>
      </c>
      <c r="T282" s="258">
        <f t="shared" ref="T282:T287" si="599">P282+R282</f>
        <v>-54241.919999999998</v>
      </c>
      <c r="U282" s="258">
        <f t="shared" ref="U282:U287" si="600">Q282+S282</f>
        <v>-88143.12</v>
      </c>
      <c r="V282" s="258">
        <f t="shared" ref="V282:V287" si="601">R282+T282</f>
        <v>-88143.12</v>
      </c>
      <c r="W282" s="258">
        <f t="shared" ref="W282:W287" si="602">S282+U282</f>
        <v>-142385.03999999998</v>
      </c>
      <c r="X282" s="258">
        <f t="shared" ref="X282:X287" si="603">T282+V282</f>
        <v>-142385.03999999998</v>
      </c>
      <c r="Y282" s="258">
        <f t="shared" ref="Y282:Y287" si="604">U282+W282</f>
        <v>-230528.15999999997</v>
      </c>
      <c r="Z282" s="258">
        <f t="shared" ref="Z282:Z287" si="605">V282+X282</f>
        <v>-230528.15999999997</v>
      </c>
      <c r="AA282" s="258">
        <f t="shared" ref="AA282:AA287" si="606">W282+Y282</f>
        <v>-372913.19999999995</v>
      </c>
      <c r="AB282" s="258">
        <f t="shared" ref="AB282:AB287" si="607">X282+Z282</f>
        <v>-372913.19999999995</v>
      </c>
      <c r="AC282" s="258">
        <f t="shared" ref="AC282:AC287" si="608">Y282+AA282</f>
        <v>-603441.35999999987</v>
      </c>
      <c r="AD282" s="258">
        <f t="shared" ref="AD282:AD287" si="609">Z282+AB282</f>
        <v>-603441.35999999987</v>
      </c>
    </row>
    <row r="283" spans="1:30" ht="12.75" hidden="1" customHeight="1" x14ac:dyDescent="0.2">
      <c r="A283" s="260" t="s">
        <v>97</v>
      </c>
      <c r="B283" s="253" t="s">
        <v>130</v>
      </c>
      <c r="C283" s="253" t="s">
        <v>202</v>
      </c>
      <c r="D283" s="253" t="s">
        <v>212</v>
      </c>
      <c r="E283" s="253" t="s">
        <v>431</v>
      </c>
      <c r="F283" s="253" t="s">
        <v>98</v>
      </c>
      <c r="G283" s="258"/>
      <c r="H283" s="258"/>
      <c r="I283" s="258">
        <v>-281.39999999999998</v>
      </c>
      <c r="J283" s="258">
        <f t="shared" si="596"/>
        <v>-281.39999999999998</v>
      </c>
      <c r="K283" s="258">
        <v>-281.39999999999998</v>
      </c>
      <c r="L283" s="258">
        <f t="shared" si="597"/>
        <v>-281.39999999999998</v>
      </c>
      <c r="M283" s="258">
        <f t="shared" si="597"/>
        <v>-562.79999999999995</v>
      </c>
      <c r="N283" s="258">
        <f t="shared" si="597"/>
        <v>-562.79999999999995</v>
      </c>
      <c r="O283" s="258">
        <f t="shared" si="597"/>
        <v>-844.19999999999993</v>
      </c>
      <c r="P283" s="258">
        <f t="shared" si="597"/>
        <v>-844.19999999999993</v>
      </c>
      <c r="Q283" s="258">
        <f t="shared" si="597"/>
        <v>-1407</v>
      </c>
      <c r="R283" s="258">
        <f t="shared" si="597"/>
        <v>-1407</v>
      </c>
      <c r="S283" s="258">
        <f t="shared" si="598"/>
        <v>-2251.1999999999998</v>
      </c>
      <c r="T283" s="258">
        <f t="shared" si="599"/>
        <v>-2251.1999999999998</v>
      </c>
      <c r="U283" s="258">
        <f t="shared" si="600"/>
        <v>-3658.2</v>
      </c>
      <c r="V283" s="258">
        <f t="shared" si="601"/>
        <v>-3658.2</v>
      </c>
      <c r="W283" s="258">
        <f t="shared" si="602"/>
        <v>-5909.4</v>
      </c>
      <c r="X283" s="258">
        <f t="shared" si="603"/>
        <v>-5909.4</v>
      </c>
      <c r="Y283" s="258">
        <f t="shared" si="604"/>
        <v>-9567.5999999999985</v>
      </c>
      <c r="Z283" s="258">
        <f t="shared" si="605"/>
        <v>-9567.5999999999985</v>
      </c>
      <c r="AA283" s="258">
        <f t="shared" si="606"/>
        <v>-15476.999999999998</v>
      </c>
      <c r="AB283" s="258">
        <f t="shared" si="607"/>
        <v>-15476.999999999998</v>
      </c>
      <c r="AC283" s="258">
        <f t="shared" si="608"/>
        <v>-25044.6</v>
      </c>
      <c r="AD283" s="258">
        <f t="shared" si="609"/>
        <v>-25044.6</v>
      </c>
    </row>
    <row r="284" spans="1:30" ht="17.25" hidden="1" customHeight="1" x14ac:dyDescent="0.2">
      <c r="A284" s="260" t="s">
        <v>99</v>
      </c>
      <c r="B284" s="253" t="s">
        <v>130</v>
      </c>
      <c r="C284" s="253" t="s">
        <v>202</v>
      </c>
      <c r="D284" s="253" t="s">
        <v>212</v>
      </c>
      <c r="E284" s="253" t="s">
        <v>431</v>
      </c>
      <c r="F284" s="253" t="s">
        <v>100</v>
      </c>
      <c r="G284" s="258"/>
      <c r="H284" s="258"/>
      <c r="I284" s="258">
        <v>-200</v>
      </c>
      <c r="J284" s="258">
        <f t="shared" si="596"/>
        <v>-200</v>
      </c>
      <c r="K284" s="258">
        <v>-200</v>
      </c>
      <c r="L284" s="258">
        <f t="shared" si="597"/>
        <v>-200</v>
      </c>
      <c r="M284" s="258">
        <f t="shared" si="597"/>
        <v>-400</v>
      </c>
      <c r="N284" s="258">
        <f t="shared" si="597"/>
        <v>-400</v>
      </c>
      <c r="O284" s="258">
        <f t="shared" si="597"/>
        <v>-600</v>
      </c>
      <c r="P284" s="258">
        <f t="shared" si="597"/>
        <v>-600</v>
      </c>
      <c r="Q284" s="258">
        <f t="shared" si="597"/>
        <v>-1000</v>
      </c>
      <c r="R284" s="258">
        <f t="shared" si="597"/>
        <v>-1000</v>
      </c>
      <c r="S284" s="258">
        <f t="shared" si="598"/>
        <v>-1600</v>
      </c>
      <c r="T284" s="258">
        <f t="shared" si="599"/>
        <v>-1600</v>
      </c>
      <c r="U284" s="258">
        <f t="shared" si="600"/>
        <v>-2600</v>
      </c>
      <c r="V284" s="258">
        <f t="shared" si="601"/>
        <v>-2600</v>
      </c>
      <c r="W284" s="258">
        <f t="shared" si="602"/>
        <v>-4200</v>
      </c>
      <c r="X284" s="258">
        <f t="shared" si="603"/>
        <v>-4200</v>
      </c>
      <c r="Y284" s="258">
        <f t="shared" si="604"/>
        <v>-6800</v>
      </c>
      <c r="Z284" s="258">
        <f t="shared" si="605"/>
        <v>-6800</v>
      </c>
      <c r="AA284" s="258">
        <f t="shared" si="606"/>
        <v>-11000</v>
      </c>
      <c r="AB284" s="258">
        <f t="shared" si="607"/>
        <v>-11000</v>
      </c>
      <c r="AC284" s="258">
        <f t="shared" si="608"/>
        <v>-17800</v>
      </c>
      <c r="AD284" s="258">
        <f t="shared" si="609"/>
        <v>-17800</v>
      </c>
    </row>
    <row r="285" spans="1:30" ht="21" hidden="1" customHeight="1" x14ac:dyDescent="0.2">
      <c r="A285" s="260" t="s">
        <v>1296</v>
      </c>
      <c r="B285" s="253" t="s">
        <v>130</v>
      </c>
      <c r="C285" s="253" t="s">
        <v>202</v>
      </c>
      <c r="D285" s="253" t="s">
        <v>212</v>
      </c>
      <c r="E285" s="253" t="s">
        <v>431</v>
      </c>
      <c r="F285" s="253" t="s">
        <v>94</v>
      </c>
      <c r="G285" s="258"/>
      <c r="H285" s="258"/>
      <c r="I285" s="258">
        <v>-2000</v>
      </c>
      <c r="J285" s="258">
        <f t="shared" si="596"/>
        <v>-2000</v>
      </c>
      <c r="K285" s="258">
        <v>-2000</v>
      </c>
      <c r="L285" s="258">
        <f t="shared" si="597"/>
        <v>-2000</v>
      </c>
      <c r="M285" s="258">
        <f t="shared" si="597"/>
        <v>-4000</v>
      </c>
      <c r="N285" s="258">
        <f t="shared" si="597"/>
        <v>-4000</v>
      </c>
      <c r="O285" s="258">
        <f t="shared" si="597"/>
        <v>-6000</v>
      </c>
      <c r="P285" s="258">
        <f t="shared" si="597"/>
        <v>-6000</v>
      </c>
      <c r="Q285" s="258">
        <f t="shared" si="597"/>
        <v>-10000</v>
      </c>
      <c r="R285" s="258">
        <f t="shared" si="597"/>
        <v>-10000</v>
      </c>
      <c r="S285" s="258">
        <f t="shared" si="598"/>
        <v>-16000</v>
      </c>
      <c r="T285" s="258">
        <f t="shared" si="599"/>
        <v>-16000</v>
      </c>
      <c r="U285" s="258">
        <f t="shared" si="600"/>
        <v>-26000</v>
      </c>
      <c r="V285" s="258">
        <f t="shared" si="601"/>
        <v>-26000</v>
      </c>
      <c r="W285" s="258">
        <f t="shared" si="602"/>
        <v>-42000</v>
      </c>
      <c r="X285" s="258">
        <f t="shared" si="603"/>
        <v>-42000</v>
      </c>
      <c r="Y285" s="258">
        <f t="shared" si="604"/>
        <v>-68000</v>
      </c>
      <c r="Z285" s="258">
        <f t="shared" si="605"/>
        <v>-68000</v>
      </c>
      <c r="AA285" s="258">
        <f t="shared" si="606"/>
        <v>-110000</v>
      </c>
      <c r="AB285" s="258">
        <f t="shared" si="607"/>
        <v>-110000</v>
      </c>
      <c r="AC285" s="258">
        <f t="shared" si="608"/>
        <v>-178000</v>
      </c>
      <c r="AD285" s="258">
        <f t="shared" si="609"/>
        <v>-178000</v>
      </c>
    </row>
    <row r="286" spans="1:30" ht="12.75" hidden="1" customHeight="1" x14ac:dyDescent="0.2">
      <c r="A286" s="260" t="s">
        <v>103</v>
      </c>
      <c r="B286" s="253" t="s">
        <v>130</v>
      </c>
      <c r="C286" s="253" t="s">
        <v>202</v>
      </c>
      <c r="D286" s="253" t="s">
        <v>212</v>
      </c>
      <c r="E286" s="253" t="s">
        <v>431</v>
      </c>
      <c r="F286" s="253" t="s">
        <v>104</v>
      </c>
      <c r="G286" s="258"/>
      <c r="H286" s="258"/>
      <c r="I286" s="258">
        <v>-31</v>
      </c>
      <c r="J286" s="258">
        <f t="shared" si="596"/>
        <v>-31</v>
      </c>
      <c r="K286" s="258">
        <v>-31</v>
      </c>
      <c r="L286" s="258">
        <f t="shared" si="597"/>
        <v>-31</v>
      </c>
      <c r="M286" s="258">
        <f t="shared" si="597"/>
        <v>-62</v>
      </c>
      <c r="N286" s="258">
        <f t="shared" si="597"/>
        <v>-62</v>
      </c>
      <c r="O286" s="258">
        <f t="shared" si="597"/>
        <v>-93</v>
      </c>
      <c r="P286" s="258">
        <f t="shared" si="597"/>
        <v>-93</v>
      </c>
      <c r="Q286" s="258">
        <f t="shared" si="597"/>
        <v>-155</v>
      </c>
      <c r="R286" s="258">
        <f t="shared" si="597"/>
        <v>-155</v>
      </c>
      <c r="S286" s="258">
        <f t="shared" si="598"/>
        <v>-248</v>
      </c>
      <c r="T286" s="258">
        <f t="shared" si="599"/>
        <v>-248</v>
      </c>
      <c r="U286" s="258">
        <f t="shared" si="600"/>
        <v>-403</v>
      </c>
      <c r="V286" s="258">
        <f t="shared" si="601"/>
        <v>-403</v>
      </c>
      <c r="W286" s="258">
        <f t="shared" si="602"/>
        <v>-651</v>
      </c>
      <c r="X286" s="258">
        <f t="shared" si="603"/>
        <v>-651</v>
      </c>
      <c r="Y286" s="258">
        <f t="shared" si="604"/>
        <v>-1054</v>
      </c>
      <c r="Z286" s="258">
        <f t="shared" si="605"/>
        <v>-1054</v>
      </c>
      <c r="AA286" s="258">
        <f t="shared" si="606"/>
        <v>-1705</v>
      </c>
      <c r="AB286" s="258">
        <f t="shared" si="607"/>
        <v>-1705</v>
      </c>
      <c r="AC286" s="258">
        <f t="shared" si="608"/>
        <v>-2759</v>
      </c>
      <c r="AD286" s="258">
        <f t="shared" si="609"/>
        <v>-2759</v>
      </c>
    </row>
    <row r="287" spans="1:30" ht="12.75" hidden="1" customHeight="1" x14ac:dyDescent="0.2">
      <c r="A287" s="260" t="s">
        <v>400</v>
      </c>
      <c r="B287" s="253" t="s">
        <v>130</v>
      </c>
      <c r="C287" s="253" t="s">
        <v>202</v>
      </c>
      <c r="D287" s="253" t="s">
        <v>212</v>
      </c>
      <c r="E287" s="253" t="s">
        <v>431</v>
      </c>
      <c r="F287" s="253" t="s">
        <v>106</v>
      </c>
      <c r="G287" s="258"/>
      <c r="H287" s="258"/>
      <c r="I287" s="258">
        <v>-119</v>
      </c>
      <c r="J287" s="258">
        <f t="shared" si="596"/>
        <v>-119</v>
      </c>
      <c r="K287" s="258">
        <v>-119</v>
      </c>
      <c r="L287" s="258">
        <f t="shared" si="597"/>
        <v>-119</v>
      </c>
      <c r="M287" s="258">
        <f t="shared" si="597"/>
        <v>-238</v>
      </c>
      <c r="N287" s="258">
        <f t="shared" si="597"/>
        <v>-238</v>
      </c>
      <c r="O287" s="258">
        <f t="shared" si="597"/>
        <v>-357</v>
      </c>
      <c r="P287" s="258">
        <f t="shared" si="597"/>
        <v>-357</v>
      </c>
      <c r="Q287" s="258">
        <f t="shared" si="597"/>
        <v>-595</v>
      </c>
      <c r="R287" s="258">
        <f t="shared" si="597"/>
        <v>-595</v>
      </c>
      <c r="S287" s="258">
        <f t="shared" si="598"/>
        <v>-952</v>
      </c>
      <c r="T287" s="258">
        <f t="shared" si="599"/>
        <v>-952</v>
      </c>
      <c r="U287" s="258">
        <f t="shared" si="600"/>
        <v>-1547</v>
      </c>
      <c r="V287" s="258">
        <f t="shared" si="601"/>
        <v>-1547</v>
      </c>
      <c r="W287" s="258">
        <f t="shared" si="602"/>
        <v>-2499</v>
      </c>
      <c r="X287" s="258">
        <f t="shared" si="603"/>
        <v>-2499</v>
      </c>
      <c r="Y287" s="258">
        <f t="shared" si="604"/>
        <v>-4046</v>
      </c>
      <c r="Z287" s="258">
        <f t="shared" si="605"/>
        <v>-4046</v>
      </c>
      <c r="AA287" s="258">
        <f t="shared" si="606"/>
        <v>-6545</v>
      </c>
      <c r="AB287" s="258">
        <f t="shared" si="607"/>
        <v>-6545</v>
      </c>
      <c r="AC287" s="258">
        <f t="shared" si="608"/>
        <v>-10591</v>
      </c>
      <c r="AD287" s="258">
        <f t="shared" si="609"/>
        <v>-10591</v>
      </c>
    </row>
    <row r="288" spans="1:30" ht="30.75" customHeight="1" x14ac:dyDescent="0.2">
      <c r="A288" s="260" t="s">
        <v>977</v>
      </c>
      <c r="B288" s="253" t="s">
        <v>130</v>
      </c>
      <c r="C288" s="253" t="s">
        <v>202</v>
      </c>
      <c r="D288" s="253" t="s">
        <v>212</v>
      </c>
      <c r="E288" s="253"/>
      <c r="F288" s="253"/>
      <c r="G288" s="258" t="e">
        <f>G290+#REF!+G298+G299+G300+G303+G304</f>
        <v>#REF!</v>
      </c>
      <c r="H288" s="258" t="e">
        <f>H289+#REF!+H298+H299+H300+H303+H304+H294+H295</f>
        <v>#REF!</v>
      </c>
      <c r="I288" s="258" t="e">
        <f>I289+#REF!+I298+I299+I300+I303+I304+I294+I295</f>
        <v>#REF!</v>
      </c>
      <c r="J288" s="258" t="e">
        <f>J289+#REF!+J298+J299+J300+J303+J304+J294+J295</f>
        <v>#REF!</v>
      </c>
      <c r="K288" s="258" t="e">
        <f>K289+#REF!+K298+K299+K300+K303+K304+K294+K295+K305</f>
        <v>#REF!</v>
      </c>
      <c r="L288" s="258">
        <f>L289+L298+L299+L300+L303+L304+L294+L295+L305</f>
        <v>9532</v>
      </c>
      <c r="M288" s="258">
        <f>M289+M298+M299+M300+M303+M304+M294+M295+M305</f>
        <v>9532</v>
      </c>
      <c r="N288" s="258">
        <f t="shared" ref="N288:Q288" si="610">N289+N298+N299+N300+N303+N304+N294+N295+N305</f>
        <v>404</v>
      </c>
      <c r="O288" s="258">
        <f t="shared" si="610"/>
        <v>9936</v>
      </c>
      <c r="P288" s="258">
        <f t="shared" si="610"/>
        <v>9936</v>
      </c>
      <c r="Q288" s="258">
        <f t="shared" si="610"/>
        <v>0</v>
      </c>
      <c r="R288" s="258">
        <f>R289+R293</f>
        <v>18875.5</v>
      </c>
      <c r="S288" s="258">
        <f t="shared" ref="S288:T288" si="611">S289+S293</f>
        <v>4562</v>
      </c>
      <c r="T288" s="258">
        <f t="shared" si="611"/>
        <v>23134.5</v>
      </c>
      <c r="U288" s="258">
        <f t="shared" ref="U288:V288" si="612">U289+U293</f>
        <v>2231.6</v>
      </c>
      <c r="V288" s="258">
        <f t="shared" si="612"/>
        <v>16638.5</v>
      </c>
      <c r="W288" s="258">
        <f t="shared" ref="W288:X288" si="613">W289+W293</f>
        <v>11134.9</v>
      </c>
      <c r="X288" s="258">
        <f t="shared" si="613"/>
        <v>19110.63</v>
      </c>
      <c r="Y288" s="258">
        <f t="shared" ref="Y288:Z288" si="614">Y289+Y293</f>
        <v>10245.369999999999</v>
      </c>
      <c r="Z288" s="258">
        <f t="shared" si="614"/>
        <v>29356</v>
      </c>
      <c r="AA288" s="258">
        <f t="shared" ref="AA288:AB288" si="615">AA289+AA293</f>
        <v>1077.191</v>
      </c>
      <c r="AB288" s="258">
        <f t="shared" si="615"/>
        <v>30433.191000000003</v>
      </c>
      <c r="AC288" s="258">
        <f t="shared" ref="AC288:AD288" si="616">AC289+AC293</f>
        <v>2295.1260000000002</v>
      </c>
      <c r="AD288" s="258">
        <f t="shared" si="616"/>
        <v>32728.317000000003</v>
      </c>
    </row>
    <row r="289" spans="1:30" ht="15" customHeight="1" x14ac:dyDescent="0.2">
      <c r="A289" s="260" t="s">
        <v>913</v>
      </c>
      <c r="B289" s="253" t="s">
        <v>130</v>
      </c>
      <c r="C289" s="253" t="s">
        <v>202</v>
      </c>
      <c r="D289" s="253" t="s">
        <v>212</v>
      </c>
      <c r="E289" s="253" t="s">
        <v>848</v>
      </c>
      <c r="F289" s="253"/>
      <c r="G289" s="258"/>
      <c r="H289" s="258">
        <f t="shared" ref="H289:Q289" si="617">H290+H292</f>
        <v>2530</v>
      </c>
      <c r="I289" s="258">
        <f t="shared" si="617"/>
        <v>0</v>
      </c>
      <c r="J289" s="258">
        <f t="shared" si="617"/>
        <v>2530</v>
      </c>
      <c r="K289" s="258">
        <f t="shared" si="617"/>
        <v>0</v>
      </c>
      <c r="L289" s="258">
        <f t="shared" si="617"/>
        <v>1915</v>
      </c>
      <c r="M289" s="258">
        <f t="shared" si="617"/>
        <v>1915</v>
      </c>
      <c r="N289" s="258">
        <f t="shared" si="617"/>
        <v>6</v>
      </c>
      <c r="O289" s="258">
        <f t="shared" si="617"/>
        <v>1921</v>
      </c>
      <c r="P289" s="258">
        <f t="shared" si="617"/>
        <v>1921</v>
      </c>
      <c r="Q289" s="258">
        <f t="shared" si="617"/>
        <v>0</v>
      </c>
      <c r="R289" s="258">
        <f>R290+R292+R291</f>
        <v>1921</v>
      </c>
      <c r="S289" s="258">
        <f t="shared" ref="S289:T289" si="618">S290+S292+S291</f>
        <v>876</v>
      </c>
      <c r="T289" s="258">
        <f t="shared" si="618"/>
        <v>2797</v>
      </c>
      <c r="U289" s="258">
        <f t="shared" ref="U289:V289" si="619">U290+U292+U291</f>
        <v>388</v>
      </c>
      <c r="V289" s="258">
        <f t="shared" si="619"/>
        <v>2797</v>
      </c>
      <c r="W289" s="258">
        <f t="shared" ref="W289:X289" si="620">W290+W292+W291</f>
        <v>406</v>
      </c>
      <c r="X289" s="258">
        <f t="shared" si="620"/>
        <v>3115</v>
      </c>
      <c r="Y289" s="258">
        <f t="shared" ref="Y289:Z289" si="621">Y290+Y292+Y291</f>
        <v>533</v>
      </c>
      <c r="Z289" s="258">
        <f t="shared" si="621"/>
        <v>3648</v>
      </c>
      <c r="AA289" s="258">
        <f t="shared" ref="AA289:AB289" si="622">AA290+AA292+AA291</f>
        <v>0</v>
      </c>
      <c r="AB289" s="258">
        <f t="shared" si="622"/>
        <v>3648</v>
      </c>
      <c r="AC289" s="258">
        <f t="shared" ref="AC289:AD289" si="623">AC290+AC292+AC291</f>
        <v>-576.77</v>
      </c>
      <c r="AD289" s="258">
        <f t="shared" si="623"/>
        <v>3071.2299999999996</v>
      </c>
    </row>
    <row r="290" spans="1:30" ht="12.75" customHeight="1" x14ac:dyDescent="0.2">
      <c r="A290" s="260" t="s">
        <v>95</v>
      </c>
      <c r="B290" s="253" t="s">
        <v>130</v>
      </c>
      <c r="C290" s="253" t="s">
        <v>202</v>
      </c>
      <c r="D290" s="253" t="s">
        <v>212</v>
      </c>
      <c r="E290" s="253" t="s">
        <v>848</v>
      </c>
      <c r="F290" s="253" t="s">
        <v>96</v>
      </c>
      <c r="G290" s="258"/>
      <c r="H290" s="258">
        <v>2530</v>
      </c>
      <c r="I290" s="258">
        <v>-586.84</v>
      </c>
      <c r="J290" s="258">
        <f t="shared" ref="J290:J304" si="624">H290+I290</f>
        <v>1943.1599999999999</v>
      </c>
      <c r="K290" s="258">
        <v>0</v>
      </c>
      <c r="L290" s="258">
        <v>1470</v>
      </c>
      <c r="M290" s="258">
        <v>1470</v>
      </c>
      <c r="N290" s="258">
        <v>5</v>
      </c>
      <c r="O290" s="258">
        <f>M290+N290</f>
        <v>1475</v>
      </c>
      <c r="P290" s="258">
        <v>1475</v>
      </c>
      <c r="Q290" s="258">
        <v>0</v>
      </c>
      <c r="R290" s="258">
        <f t="shared" si="473"/>
        <v>1475</v>
      </c>
      <c r="S290" s="258">
        <v>673</v>
      </c>
      <c r="T290" s="258">
        <f t="shared" ref="T290:T305" si="625">R290+S290</f>
        <v>2148</v>
      </c>
      <c r="U290" s="258">
        <v>244</v>
      </c>
      <c r="V290" s="258">
        <v>2148</v>
      </c>
      <c r="W290" s="258">
        <v>258</v>
      </c>
      <c r="X290" s="258">
        <v>2392</v>
      </c>
      <c r="Y290" s="258">
        <v>356</v>
      </c>
      <c r="Z290" s="258">
        <f t="shared" ref="Z290:Z292" si="626">X290+Y290</f>
        <v>2748</v>
      </c>
      <c r="AA290" s="258">
        <v>0</v>
      </c>
      <c r="AB290" s="258">
        <f t="shared" ref="AB290:AB292" si="627">Z290+AA290</f>
        <v>2748</v>
      </c>
      <c r="AC290" s="258">
        <v>-411.72</v>
      </c>
      <c r="AD290" s="258">
        <f t="shared" ref="AD290:AD292" si="628">AB290+AC290</f>
        <v>2336.2799999999997</v>
      </c>
    </row>
    <row r="291" spans="1:30" ht="18.75" customHeight="1" x14ac:dyDescent="0.2">
      <c r="A291" s="260" t="s">
        <v>97</v>
      </c>
      <c r="B291" s="253" t="s">
        <v>130</v>
      </c>
      <c r="C291" s="253" t="s">
        <v>202</v>
      </c>
      <c r="D291" s="253" t="s">
        <v>212</v>
      </c>
      <c r="E291" s="253" t="s">
        <v>848</v>
      </c>
      <c r="F291" s="253" t="s">
        <v>98</v>
      </c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>
        <v>0</v>
      </c>
      <c r="S291" s="258">
        <v>0</v>
      </c>
      <c r="T291" s="258">
        <f t="shared" si="625"/>
        <v>0</v>
      </c>
      <c r="U291" s="258">
        <v>70</v>
      </c>
      <c r="V291" s="258">
        <v>0</v>
      </c>
      <c r="W291" s="258">
        <v>70</v>
      </c>
      <c r="X291" s="258">
        <v>0</v>
      </c>
      <c r="Y291" s="258">
        <v>70</v>
      </c>
      <c r="Z291" s="258">
        <f t="shared" si="626"/>
        <v>70</v>
      </c>
      <c r="AA291" s="258">
        <v>0</v>
      </c>
      <c r="AB291" s="258">
        <f t="shared" si="627"/>
        <v>70</v>
      </c>
      <c r="AC291" s="258">
        <v>15.45</v>
      </c>
      <c r="AD291" s="258">
        <f t="shared" si="628"/>
        <v>85.45</v>
      </c>
    </row>
    <row r="292" spans="1:30" ht="34.5" customHeight="1" x14ac:dyDescent="0.2">
      <c r="A292" s="274" t="s">
        <v>898</v>
      </c>
      <c r="B292" s="253" t="s">
        <v>130</v>
      </c>
      <c r="C292" s="253" t="s">
        <v>202</v>
      </c>
      <c r="D292" s="253" t="s">
        <v>212</v>
      </c>
      <c r="E292" s="253" t="s">
        <v>848</v>
      </c>
      <c r="F292" s="253" t="s">
        <v>896</v>
      </c>
      <c r="G292" s="258"/>
      <c r="H292" s="258"/>
      <c r="I292" s="258">
        <v>586.84</v>
      </c>
      <c r="J292" s="258">
        <f t="shared" si="624"/>
        <v>586.84</v>
      </c>
      <c r="K292" s="258">
        <v>0</v>
      </c>
      <c r="L292" s="258">
        <v>445</v>
      </c>
      <c r="M292" s="258">
        <v>445</v>
      </c>
      <c r="N292" s="258">
        <v>1</v>
      </c>
      <c r="O292" s="258">
        <f t="shared" ref="O292:O304" si="629">M292+N292</f>
        <v>446</v>
      </c>
      <c r="P292" s="258">
        <v>446</v>
      </c>
      <c r="Q292" s="258">
        <v>0</v>
      </c>
      <c r="R292" s="258">
        <f t="shared" si="473"/>
        <v>446</v>
      </c>
      <c r="S292" s="258">
        <v>203</v>
      </c>
      <c r="T292" s="258">
        <f t="shared" si="625"/>
        <v>649</v>
      </c>
      <c r="U292" s="258">
        <v>74</v>
      </c>
      <c r="V292" s="258">
        <v>649</v>
      </c>
      <c r="W292" s="258">
        <v>78</v>
      </c>
      <c r="X292" s="258">
        <v>723</v>
      </c>
      <c r="Y292" s="258">
        <v>107</v>
      </c>
      <c r="Z292" s="258">
        <f t="shared" si="626"/>
        <v>830</v>
      </c>
      <c r="AA292" s="258">
        <v>0</v>
      </c>
      <c r="AB292" s="258">
        <f t="shared" si="627"/>
        <v>830</v>
      </c>
      <c r="AC292" s="258">
        <v>-180.5</v>
      </c>
      <c r="AD292" s="258">
        <f t="shared" si="628"/>
        <v>649.5</v>
      </c>
    </row>
    <row r="293" spans="1:30" ht="34.5" customHeight="1" x14ac:dyDescent="0.2">
      <c r="A293" s="420" t="s">
        <v>1082</v>
      </c>
      <c r="B293" s="253" t="s">
        <v>130</v>
      </c>
      <c r="C293" s="253" t="s">
        <v>202</v>
      </c>
      <c r="D293" s="253" t="s">
        <v>212</v>
      </c>
      <c r="E293" s="253"/>
      <c r="F293" s="253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>
        <f>R294+R295+R296+R297+R298+R299+R300+R303+R304+R307</f>
        <v>16954.5</v>
      </c>
      <c r="S293" s="258">
        <f t="shared" ref="S293" si="630">S294+S295+S296+S297+S298+S299+S300+S303+S304+S307</f>
        <v>3686</v>
      </c>
      <c r="T293" s="258">
        <f>T294+T295+T296+T297+T298+T299+T300+T303+T304+T307+T301</f>
        <v>20337.5</v>
      </c>
      <c r="U293" s="258">
        <f t="shared" ref="U293:V293" si="631">U294+U295+U296+U297+U298+U299+U300+U303+U304+U307+U301</f>
        <v>1843.6</v>
      </c>
      <c r="V293" s="258">
        <f t="shared" si="631"/>
        <v>13841.5</v>
      </c>
      <c r="W293" s="258">
        <f t="shared" ref="W293:X293" si="632">W294+W295+W296+W297+W298+W299+W300+W303+W304+W307+W301</f>
        <v>10728.9</v>
      </c>
      <c r="X293" s="258">
        <f t="shared" si="632"/>
        <v>15995.630000000001</v>
      </c>
      <c r="Y293" s="258">
        <f>Y294+Y295+Y296+Y297+Y298+Y299+Y300+Y303+Y304+Y307+Y301+Y302</f>
        <v>9712.369999999999</v>
      </c>
      <c r="Z293" s="258">
        <f t="shared" ref="Z293:AA293" si="633">Z294+Z295+Z296+Z297+Z298+Z299+Z300+Z303+Z304+Z307+Z301+Z302</f>
        <v>25708</v>
      </c>
      <c r="AA293" s="258">
        <f t="shared" si="633"/>
        <v>1077.191</v>
      </c>
      <c r="AB293" s="258">
        <f>AB294+AB295+AB296+AB297+AB298+AB299+AB300+AB303+AB304+AB307+AB301+AB302+AB306</f>
        <v>26785.191000000003</v>
      </c>
      <c r="AC293" s="258">
        <f t="shared" ref="AC293:AD293" si="634">AC294+AC295+AC296+AC297+AC298+AC299+AC300+AC303+AC304+AC307+AC301+AC302+AC306</f>
        <v>2871.8960000000002</v>
      </c>
      <c r="AD293" s="258">
        <f t="shared" si="634"/>
        <v>29657.087000000003</v>
      </c>
    </row>
    <row r="294" spans="1:30" ht="15.75" customHeight="1" x14ac:dyDescent="0.2">
      <c r="A294" s="377" t="s">
        <v>897</v>
      </c>
      <c r="B294" s="253" t="s">
        <v>130</v>
      </c>
      <c r="C294" s="253" t="s">
        <v>202</v>
      </c>
      <c r="D294" s="253" t="s">
        <v>212</v>
      </c>
      <c r="E294" s="253" t="s">
        <v>846</v>
      </c>
      <c r="F294" s="253" t="s">
        <v>832</v>
      </c>
      <c r="G294" s="258"/>
      <c r="H294" s="258">
        <v>0</v>
      </c>
      <c r="I294" s="258">
        <v>3218.13</v>
      </c>
      <c r="J294" s="258">
        <f t="shared" si="624"/>
        <v>3218.13</v>
      </c>
      <c r="K294" s="258">
        <v>0</v>
      </c>
      <c r="L294" s="258">
        <v>4467</v>
      </c>
      <c r="M294" s="258">
        <v>4467</v>
      </c>
      <c r="N294" s="258">
        <v>383</v>
      </c>
      <c r="O294" s="258">
        <f t="shared" si="629"/>
        <v>4850</v>
      </c>
      <c r="P294" s="258">
        <v>4850</v>
      </c>
      <c r="Q294" s="258">
        <v>0</v>
      </c>
      <c r="R294" s="258">
        <f t="shared" si="473"/>
        <v>4850</v>
      </c>
      <c r="S294" s="258">
        <f>574+43.5</f>
        <v>617.5</v>
      </c>
      <c r="T294" s="258">
        <v>5424</v>
      </c>
      <c r="U294" s="258">
        <v>617</v>
      </c>
      <c r="V294" s="258">
        <v>5424</v>
      </c>
      <c r="W294" s="258">
        <v>1062</v>
      </c>
      <c r="X294" s="258">
        <v>7282</v>
      </c>
      <c r="Y294" s="258">
        <v>101</v>
      </c>
      <c r="Z294" s="258">
        <f t="shared" ref="Z294:Z305" si="635">X294+Y294</f>
        <v>7383</v>
      </c>
      <c r="AA294" s="258">
        <v>-780</v>
      </c>
      <c r="AB294" s="258">
        <f t="shared" ref="AB294:AB305" si="636">Z294+AA294</f>
        <v>6603</v>
      </c>
      <c r="AC294" s="258">
        <v>931.85</v>
      </c>
      <c r="AD294" s="258">
        <f t="shared" ref="AD294:AD305" si="637">AB294+AC294</f>
        <v>7534.85</v>
      </c>
    </row>
    <row r="295" spans="1:30" ht="30" customHeight="1" x14ac:dyDescent="0.2">
      <c r="A295" s="377" t="s">
        <v>900</v>
      </c>
      <c r="B295" s="253" t="s">
        <v>130</v>
      </c>
      <c r="C295" s="253" t="s">
        <v>202</v>
      </c>
      <c r="D295" s="253" t="s">
        <v>212</v>
      </c>
      <c r="E295" s="253" t="s">
        <v>846</v>
      </c>
      <c r="F295" s="253" t="s">
        <v>899</v>
      </c>
      <c r="G295" s="258"/>
      <c r="H295" s="258">
        <v>0</v>
      </c>
      <c r="I295" s="258">
        <v>971.87</v>
      </c>
      <c r="J295" s="258">
        <f t="shared" si="624"/>
        <v>971.87</v>
      </c>
      <c r="K295" s="258">
        <v>0</v>
      </c>
      <c r="L295" s="258">
        <v>1350</v>
      </c>
      <c r="M295" s="258">
        <v>1350</v>
      </c>
      <c r="N295" s="258">
        <v>115</v>
      </c>
      <c r="O295" s="258">
        <f t="shared" si="629"/>
        <v>1465</v>
      </c>
      <c r="P295" s="258">
        <v>1465</v>
      </c>
      <c r="Q295" s="258">
        <v>0</v>
      </c>
      <c r="R295" s="258">
        <f t="shared" si="473"/>
        <v>1465</v>
      </c>
      <c r="S295" s="258">
        <f>174+13</f>
        <v>187</v>
      </c>
      <c r="T295" s="258">
        <v>1639</v>
      </c>
      <c r="U295" s="258">
        <v>186</v>
      </c>
      <c r="V295" s="258">
        <v>1639</v>
      </c>
      <c r="W295" s="258">
        <v>320</v>
      </c>
      <c r="X295" s="258">
        <v>2199</v>
      </c>
      <c r="Y295" s="258">
        <v>31</v>
      </c>
      <c r="Z295" s="258">
        <f t="shared" si="635"/>
        <v>2230</v>
      </c>
      <c r="AA295" s="258">
        <v>-235</v>
      </c>
      <c r="AB295" s="258">
        <f t="shared" si="636"/>
        <v>1995</v>
      </c>
      <c r="AC295" s="258">
        <v>217.4</v>
      </c>
      <c r="AD295" s="258">
        <f t="shared" si="637"/>
        <v>2212.4</v>
      </c>
    </row>
    <row r="296" spans="1:30" ht="21" customHeight="1" x14ac:dyDescent="0.2">
      <c r="A296" s="377" t="s">
        <v>897</v>
      </c>
      <c r="B296" s="253" t="s">
        <v>130</v>
      </c>
      <c r="C296" s="253" t="s">
        <v>202</v>
      </c>
      <c r="D296" s="253" t="s">
        <v>212</v>
      </c>
      <c r="E296" s="253" t="s">
        <v>1083</v>
      </c>
      <c r="F296" s="253" t="s">
        <v>832</v>
      </c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>
        <v>0</v>
      </c>
      <c r="S296" s="258">
        <f>1200</f>
        <v>1200</v>
      </c>
      <c r="T296" s="258">
        <f t="shared" si="625"/>
        <v>1200</v>
      </c>
      <c r="U296" s="258">
        <v>0</v>
      </c>
      <c r="V296" s="258">
        <v>0</v>
      </c>
      <c r="W296" s="258">
        <v>1200</v>
      </c>
      <c r="X296" s="258">
        <v>0</v>
      </c>
      <c r="Y296" s="258">
        <v>1200</v>
      </c>
      <c r="Z296" s="258">
        <f t="shared" si="635"/>
        <v>1200</v>
      </c>
      <c r="AA296" s="258">
        <v>780</v>
      </c>
      <c r="AB296" s="258">
        <f t="shared" si="636"/>
        <v>1980</v>
      </c>
      <c r="AC296" s="258">
        <v>0</v>
      </c>
      <c r="AD296" s="258">
        <f t="shared" si="637"/>
        <v>1980</v>
      </c>
    </row>
    <row r="297" spans="1:30" ht="30" customHeight="1" x14ac:dyDescent="0.2">
      <c r="A297" s="377" t="s">
        <v>900</v>
      </c>
      <c r="B297" s="253" t="s">
        <v>130</v>
      </c>
      <c r="C297" s="253" t="s">
        <v>202</v>
      </c>
      <c r="D297" s="253" t="s">
        <v>212</v>
      </c>
      <c r="E297" s="253" t="s">
        <v>1083</v>
      </c>
      <c r="F297" s="253" t="s">
        <v>899</v>
      </c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>
        <v>0</v>
      </c>
      <c r="S297" s="258">
        <f>362</f>
        <v>362</v>
      </c>
      <c r="T297" s="258">
        <f t="shared" si="625"/>
        <v>362</v>
      </c>
      <c r="U297" s="258">
        <v>0</v>
      </c>
      <c r="V297" s="258">
        <v>0</v>
      </c>
      <c r="W297" s="258">
        <v>362</v>
      </c>
      <c r="X297" s="258">
        <v>0</v>
      </c>
      <c r="Y297" s="258">
        <v>362</v>
      </c>
      <c r="Z297" s="258">
        <f t="shared" si="635"/>
        <v>362</v>
      </c>
      <c r="AA297" s="258">
        <v>235</v>
      </c>
      <c r="AB297" s="258">
        <f t="shared" si="636"/>
        <v>597</v>
      </c>
      <c r="AC297" s="258">
        <v>0</v>
      </c>
      <c r="AD297" s="258">
        <f t="shared" si="637"/>
        <v>597</v>
      </c>
    </row>
    <row r="298" spans="1:30" ht="12.75" customHeight="1" x14ac:dyDescent="0.2">
      <c r="A298" s="260" t="s">
        <v>952</v>
      </c>
      <c r="B298" s="253" t="s">
        <v>130</v>
      </c>
      <c r="C298" s="253" t="s">
        <v>202</v>
      </c>
      <c r="D298" s="253" t="s">
        <v>212</v>
      </c>
      <c r="E298" s="253" t="s">
        <v>846</v>
      </c>
      <c r="F298" s="253" t="s">
        <v>919</v>
      </c>
      <c r="G298" s="258"/>
      <c r="H298" s="258">
        <v>261</v>
      </c>
      <c r="I298" s="258">
        <v>0</v>
      </c>
      <c r="J298" s="258">
        <f t="shared" si="624"/>
        <v>261</v>
      </c>
      <c r="K298" s="258">
        <v>0</v>
      </c>
      <c r="L298" s="258">
        <v>200</v>
      </c>
      <c r="M298" s="258">
        <v>200</v>
      </c>
      <c r="N298" s="258">
        <v>0</v>
      </c>
      <c r="O298" s="258">
        <f t="shared" si="629"/>
        <v>200</v>
      </c>
      <c r="P298" s="258">
        <v>200</v>
      </c>
      <c r="Q298" s="258">
        <v>0</v>
      </c>
      <c r="R298" s="258">
        <f t="shared" si="473"/>
        <v>200</v>
      </c>
      <c r="S298" s="258">
        <v>0</v>
      </c>
      <c r="T298" s="258">
        <f t="shared" si="625"/>
        <v>200</v>
      </c>
      <c r="U298" s="258">
        <v>0</v>
      </c>
      <c r="V298" s="258">
        <v>200</v>
      </c>
      <c r="W298" s="258">
        <v>0</v>
      </c>
      <c r="X298" s="258">
        <v>200</v>
      </c>
      <c r="Y298" s="258">
        <v>0</v>
      </c>
      <c r="Z298" s="258">
        <f t="shared" si="635"/>
        <v>200</v>
      </c>
      <c r="AA298" s="258">
        <v>58.292999999999999</v>
      </c>
      <c r="AB298" s="258">
        <f t="shared" si="636"/>
        <v>258.29300000000001</v>
      </c>
      <c r="AC298" s="258">
        <v>-39.049999999999997</v>
      </c>
      <c r="AD298" s="258">
        <f t="shared" si="637"/>
        <v>219.24299999999999</v>
      </c>
    </row>
    <row r="299" spans="1:30" ht="12.75" hidden="1" customHeight="1" x14ac:dyDescent="0.2">
      <c r="A299" s="260" t="s">
        <v>99</v>
      </c>
      <c r="B299" s="253" t="s">
        <v>130</v>
      </c>
      <c r="C299" s="253" t="s">
        <v>202</v>
      </c>
      <c r="D299" s="253" t="s">
        <v>212</v>
      </c>
      <c r="E299" s="253" t="s">
        <v>846</v>
      </c>
      <c r="F299" s="253" t="s">
        <v>100</v>
      </c>
      <c r="G299" s="258"/>
      <c r="H299" s="258">
        <v>196</v>
      </c>
      <c r="I299" s="258">
        <v>0</v>
      </c>
      <c r="J299" s="258">
        <f t="shared" si="624"/>
        <v>196</v>
      </c>
      <c r="K299" s="258">
        <v>193.16</v>
      </c>
      <c r="L299" s="258">
        <v>300</v>
      </c>
      <c r="M299" s="258">
        <v>300</v>
      </c>
      <c r="N299" s="258">
        <v>0</v>
      </c>
      <c r="O299" s="258">
        <f t="shared" si="629"/>
        <v>300</v>
      </c>
      <c r="P299" s="258">
        <v>300</v>
      </c>
      <c r="Q299" s="258">
        <v>0</v>
      </c>
      <c r="R299" s="258">
        <f t="shared" si="473"/>
        <v>300</v>
      </c>
      <c r="S299" s="258">
        <v>0</v>
      </c>
      <c r="T299" s="258">
        <f t="shared" si="625"/>
        <v>300</v>
      </c>
      <c r="U299" s="258">
        <v>0</v>
      </c>
      <c r="V299" s="258">
        <v>300</v>
      </c>
      <c r="W299" s="258">
        <v>-300</v>
      </c>
      <c r="X299" s="258">
        <v>0</v>
      </c>
      <c r="Y299" s="258">
        <v>0</v>
      </c>
      <c r="Z299" s="258">
        <f t="shared" si="635"/>
        <v>0</v>
      </c>
      <c r="AA299" s="258">
        <v>0</v>
      </c>
      <c r="AB299" s="258">
        <f t="shared" si="636"/>
        <v>0</v>
      </c>
      <c r="AC299" s="258">
        <v>0</v>
      </c>
      <c r="AD299" s="258">
        <f t="shared" si="637"/>
        <v>0</v>
      </c>
    </row>
    <row r="300" spans="1:30" ht="12.75" customHeight="1" x14ac:dyDescent="0.2">
      <c r="A300" s="260" t="s">
        <v>1296</v>
      </c>
      <c r="B300" s="253" t="s">
        <v>130</v>
      </c>
      <c r="C300" s="253" t="s">
        <v>202</v>
      </c>
      <c r="D300" s="253" t="s">
        <v>212</v>
      </c>
      <c r="E300" s="253" t="s">
        <v>846</v>
      </c>
      <c r="F300" s="253" t="s">
        <v>94</v>
      </c>
      <c r="G300" s="258"/>
      <c r="H300" s="258">
        <v>1500</v>
      </c>
      <c r="I300" s="258">
        <v>0</v>
      </c>
      <c r="J300" s="258">
        <f t="shared" si="624"/>
        <v>1500</v>
      </c>
      <c r="K300" s="258">
        <v>-395.6</v>
      </c>
      <c r="L300" s="258">
        <v>1200</v>
      </c>
      <c r="M300" s="258">
        <v>1200</v>
      </c>
      <c r="N300" s="258">
        <v>-100</v>
      </c>
      <c r="O300" s="258">
        <f t="shared" si="629"/>
        <v>1100</v>
      </c>
      <c r="P300" s="258">
        <v>1100</v>
      </c>
      <c r="Q300" s="258">
        <v>0</v>
      </c>
      <c r="R300" s="258">
        <f t="shared" si="473"/>
        <v>1100</v>
      </c>
      <c r="S300" s="258">
        <v>0</v>
      </c>
      <c r="T300" s="258">
        <f t="shared" si="625"/>
        <v>1100</v>
      </c>
      <c r="U300" s="258">
        <v>-118</v>
      </c>
      <c r="V300" s="258">
        <v>1100</v>
      </c>
      <c r="W300" s="258">
        <f>50+1000</f>
        <v>1050</v>
      </c>
      <c r="X300" s="258">
        <v>1400</v>
      </c>
      <c r="Y300" s="258">
        <v>0</v>
      </c>
      <c r="Z300" s="258">
        <f t="shared" si="635"/>
        <v>1400</v>
      </c>
      <c r="AA300" s="258">
        <v>0</v>
      </c>
      <c r="AB300" s="258">
        <f t="shared" si="636"/>
        <v>1400</v>
      </c>
      <c r="AC300" s="258">
        <v>-266.8</v>
      </c>
      <c r="AD300" s="258">
        <f t="shared" si="637"/>
        <v>1133.2</v>
      </c>
    </row>
    <row r="301" spans="1:30" ht="12.75" customHeight="1" x14ac:dyDescent="0.2">
      <c r="A301" s="260" t="s">
        <v>1183</v>
      </c>
      <c r="B301" s="253" t="s">
        <v>130</v>
      </c>
      <c r="C301" s="253" t="s">
        <v>202</v>
      </c>
      <c r="D301" s="253" t="s">
        <v>212</v>
      </c>
      <c r="E301" s="253" t="s">
        <v>846</v>
      </c>
      <c r="F301" s="253" t="s">
        <v>1182</v>
      </c>
      <c r="G301" s="258"/>
      <c r="H301" s="258">
        <v>1500</v>
      </c>
      <c r="I301" s="258">
        <v>0</v>
      </c>
      <c r="J301" s="258">
        <f t="shared" ref="J301:J302" si="638">H301+I301</f>
        <v>1500</v>
      </c>
      <c r="K301" s="258">
        <v>-395.6</v>
      </c>
      <c r="L301" s="258">
        <v>1200</v>
      </c>
      <c r="M301" s="258">
        <v>1200</v>
      </c>
      <c r="N301" s="258">
        <v>-100</v>
      </c>
      <c r="O301" s="258">
        <f t="shared" ref="O301:O302" si="639">M301+N301</f>
        <v>1100</v>
      </c>
      <c r="P301" s="258">
        <v>1100</v>
      </c>
      <c r="Q301" s="258">
        <v>0</v>
      </c>
      <c r="R301" s="258">
        <f t="shared" ref="R301:R302" si="640">P301+Q301</f>
        <v>1100</v>
      </c>
      <c r="S301" s="258">
        <v>0</v>
      </c>
      <c r="T301" s="258">
        <v>0</v>
      </c>
      <c r="U301" s="258">
        <v>118</v>
      </c>
      <c r="V301" s="258">
        <v>0</v>
      </c>
      <c r="W301" s="258">
        <v>118</v>
      </c>
      <c r="X301" s="258">
        <v>0</v>
      </c>
      <c r="Y301" s="258">
        <v>150</v>
      </c>
      <c r="Z301" s="258">
        <f t="shared" si="635"/>
        <v>150</v>
      </c>
      <c r="AA301" s="258">
        <v>0</v>
      </c>
      <c r="AB301" s="258">
        <f t="shared" si="636"/>
        <v>150</v>
      </c>
      <c r="AC301" s="258">
        <v>-29.103999999999999</v>
      </c>
      <c r="AD301" s="258">
        <f t="shared" si="637"/>
        <v>120.896</v>
      </c>
    </row>
    <row r="302" spans="1:30" ht="12.75" customHeight="1" x14ac:dyDescent="0.2">
      <c r="A302" s="260" t="s">
        <v>1265</v>
      </c>
      <c r="B302" s="253" t="s">
        <v>130</v>
      </c>
      <c r="C302" s="253" t="s">
        <v>202</v>
      </c>
      <c r="D302" s="253" t="s">
        <v>212</v>
      </c>
      <c r="E302" s="253" t="s">
        <v>846</v>
      </c>
      <c r="F302" s="253" t="s">
        <v>1264</v>
      </c>
      <c r="G302" s="258"/>
      <c r="H302" s="258">
        <v>40</v>
      </c>
      <c r="I302" s="258">
        <v>0</v>
      </c>
      <c r="J302" s="258">
        <f t="shared" si="638"/>
        <v>40</v>
      </c>
      <c r="K302" s="258">
        <v>0</v>
      </c>
      <c r="L302" s="258">
        <f>I302+J302</f>
        <v>40</v>
      </c>
      <c r="M302" s="258">
        <f>J302+K302</f>
        <v>40</v>
      </c>
      <c r="N302" s="258">
        <v>0</v>
      </c>
      <c r="O302" s="258">
        <f t="shared" si="639"/>
        <v>40</v>
      </c>
      <c r="P302" s="258">
        <f t="shared" ref="P302" si="641">M302+N302</f>
        <v>40</v>
      </c>
      <c r="Q302" s="258">
        <v>0</v>
      </c>
      <c r="R302" s="258">
        <f t="shared" si="640"/>
        <v>40</v>
      </c>
      <c r="S302" s="258">
        <v>310</v>
      </c>
      <c r="T302" s="258">
        <f t="shared" ref="T302" si="642">R302+S302</f>
        <v>350</v>
      </c>
      <c r="U302" s="258">
        <v>0</v>
      </c>
      <c r="V302" s="258">
        <v>350</v>
      </c>
      <c r="W302" s="258">
        <v>0</v>
      </c>
      <c r="X302" s="258">
        <v>350</v>
      </c>
      <c r="Y302" s="258">
        <v>0</v>
      </c>
      <c r="Z302" s="258">
        <v>0</v>
      </c>
      <c r="AA302" s="258">
        <v>1.95</v>
      </c>
      <c r="AB302" s="258">
        <f t="shared" ref="AB302" si="643">Z302+AA302</f>
        <v>1.95</v>
      </c>
      <c r="AC302" s="258">
        <v>0</v>
      </c>
      <c r="AD302" s="258">
        <f t="shared" si="637"/>
        <v>1.95</v>
      </c>
    </row>
    <row r="303" spans="1:30" ht="17.25" customHeight="1" x14ac:dyDescent="0.2">
      <c r="A303" s="260" t="s">
        <v>103</v>
      </c>
      <c r="B303" s="253" t="s">
        <v>130</v>
      </c>
      <c r="C303" s="253" t="s">
        <v>202</v>
      </c>
      <c r="D303" s="253" t="s">
        <v>212</v>
      </c>
      <c r="E303" s="253" t="s">
        <v>846</v>
      </c>
      <c r="F303" s="253" t="s">
        <v>104</v>
      </c>
      <c r="G303" s="258"/>
      <c r="H303" s="258">
        <v>40</v>
      </c>
      <c r="I303" s="258">
        <v>0</v>
      </c>
      <c r="J303" s="258">
        <f t="shared" si="624"/>
        <v>40</v>
      </c>
      <c r="K303" s="258">
        <v>0</v>
      </c>
      <c r="L303" s="258">
        <f>I303+J303</f>
        <v>40</v>
      </c>
      <c r="M303" s="258">
        <f>J303+K303</f>
        <v>40</v>
      </c>
      <c r="N303" s="258">
        <v>0</v>
      </c>
      <c r="O303" s="258">
        <f t="shared" si="629"/>
        <v>40</v>
      </c>
      <c r="P303" s="258">
        <f t="shared" ref="P303" si="644">M303+N303</f>
        <v>40</v>
      </c>
      <c r="Q303" s="258">
        <v>0</v>
      </c>
      <c r="R303" s="258">
        <f t="shared" si="473"/>
        <v>40</v>
      </c>
      <c r="S303" s="258">
        <v>310</v>
      </c>
      <c r="T303" s="258">
        <f t="shared" si="625"/>
        <v>350</v>
      </c>
      <c r="U303" s="258">
        <v>0</v>
      </c>
      <c r="V303" s="258">
        <v>350</v>
      </c>
      <c r="W303" s="258">
        <v>0</v>
      </c>
      <c r="X303" s="258">
        <v>350</v>
      </c>
      <c r="Y303" s="258">
        <v>-300</v>
      </c>
      <c r="Z303" s="258">
        <f t="shared" si="635"/>
        <v>50</v>
      </c>
      <c r="AA303" s="258">
        <v>0</v>
      </c>
      <c r="AB303" s="258">
        <f t="shared" si="636"/>
        <v>50</v>
      </c>
      <c r="AC303" s="258">
        <v>-42.75</v>
      </c>
      <c r="AD303" s="258">
        <f t="shared" si="637"/>
        <v>7.25</v>
      </c>
    </row>
    <row r="304" spans="1:30" ht="12.75" customHeight="1" x14ac:dyDescent="0.2">
      <c r="A304" s="260" t="s">
        <v>400</v>
      </c>
      <c r="B304" s="253" t="s">
        <v>130</v>
      </c>
      <c r="C304" s="253" t="s">
        <v>202</v>
      </c>
      <c r="D304" s="253" t="s">
        <v>212</v>
      </c>
      <c r="E304" s="253" t="s">
        <v>846</v>
      </c>
      <c r="F304" s="253" t="s">
        <v>106</v>
      </c>
      <c r="G304" s="258"/>
      <c r="H304" s="258">
        <v>60</v>
      </c>
      <c r="I304" s="258">
        <v>0</v>
      </c>
      <c r="J304" s="258">
        <f t="shared" si="624"/>
        <v>60</v>
      </c>
      <c r="K304" s="258">
        <v>-0.15</v>
      </c>
      <c r="L304" s="258">
        <v>60</v>
      </c>
      <c r="M304" s="258">
        <v>60</v>
      </c>
      <c r="N304" s="258">
        <v>0</v>
      </c>
      <c r="O304" s="258">
        <f t="shared" si="629"/>
        <v>60</v>
      </c>
      <c r="P304" s="258">
        <v>60</v>
      </c>
      <c r="Q304" s="258">
        <v>0</v>
      </c>
      <c r="R304" s="258">
        <f t="shared" si="473"/>
        <v>60</v>
      </c>
      <c r="S304" s="258">
        <v>-30</v>
      </c>
      <c r="T304" s="258">
        <f t="shared" si="625"/>
        <v>30</v>
      </c>
      <c r="U304" s="258">
        <v>0</v>
      </c>
      <c r="V304" s="258">
        <v>30</v>
      </c>
      <c r="W304" s="258">
        <v>0</v>
      </c>
      <c r="X304" s="258">
        <v>30</v>
      </c>
      <c r="Y304" s="258">
        <v>70</v>
      </c>
      <c r="Z304" s="258">
        <f t="shared" si="635"/>
        <v>100</v>
      </c>
      <c r="AA304" s="258">
        <v>1.948</v>
      </c>
      <c r="AB304" s="258">
        <f t="shared" si="636"/>
        <v>101.94799999999999</v>
      </c>
      <c r="AC304" s="258">
        <v>-76.7</v>
      </c>
      <c r="AD304" s="258">
        <f t="shared" si="637"/>
        <v>25.24799999999999</v>
      </c>
    </row>
    <row r="305" spans="1:30" ht="12.75" hidden="1" customHeight="1" x14ac:dyDescent="0.2">
      <c r="A305" s="260" t="s">
        <v>906</v>
      </c>
      <c r="B305" s="253" t="s">
        <v>130</v>
      </c>
      <c r="C305" s="253" t="s">
        <v>202</v>
      </c>
      <c r="D305" s="253" t="s">
        <v>212</v>
      </c>
      <c r="E305" s="253" t="s">
        <v>846</v>
      </c>
      <c r="F305" s="253" t="s">
        <v>905</v>
      </c>
      <c r="G305" s="258"/>
      <c r="H305" s="258">
        <v>60</v>
      </c>
      <c r="I305" s="258">
        <v>0</v>
      </c>
      <c r="J305" s="258">
        <v>0</v>
      </c>
      <c r="K305" s="258">
        <v>1.96</v>
      </c>
      <c r="L305" s="258">
        <v>0</v>
      </c>
      <c r="M305" s="258">
        <v>0</v>
      </c>
      <c r="N305" s="258">
        <v>0</v>
      </c>
      <c r="O305" s="258">
        <v>0</v>
      </c>
      <c r="P305" s="258">
        <v>0</v>
      </c>
      <c r="Q305" s="258">
        <v>0</v>
      </c>
      <c r="R305" s="258">
        <f t="shared" si="473"/>
        <v>0</v>
      </c>
      <c r="S305" s="258">
        <f t="shared" ref="S305" si="645">Q305+R305</f>
        <v>0</v>
      </c>
      <c r="T305" s="258">
        <f t="shared" si="625"/>
        <v>0</v>
      </c>
      <c r="U305" s="258">
        <f t="shared" ref="U305" si="646">S305+T305</f>
        <v>0</v>
      </c>
      <c r="V305" s="258">
        <f t="shared" ref="V305" si="647">T305+U305</f>
        <v>0</v>
      </c>
      <c r="W305" s="258">
        <f t="shared" ref="W305" si="648">U305+V305</f>
        <v>0</v>
      </c>
      <c r="X305" s="258">
        <f t="shared" ref="X305" si="649">V305+W305</f>
        <v>0</v>
      </c>
      <c r="Y305" s="258">
        <f t="shared" ref="Y305" si="650">W305+X305</f>
        <v>0</v>
      </c>
      <c r="Z305" s="258">
        <f t="shared" si="635"/>
        <v>0</v>
      </c>
      <c r="AA305" s="258">
        <f t="shared" ref="AA305" si="651">Y305+Z305</f>
        <v>0</v>
      </c>
      <c r="AB305" s="258">
        <f t="shared" si="636"/>
        <v>0</v>
      </c>
      <c r="AC305" s="258">
        <f t="shared" ref="AC305" si="652">AA305+AB305</f>
        <v>0</v>
      </c>
      <c r="AD305" s="258">
        <f t="shared" si="637"/>
        <v>0</v>
      </c>
    </row>
    <row r="306" spans="1:30" ht="30.75" customHeight="1" x14ac:dyDescent="0.2">
      <c r="A306" s="260" t="s">
        <v>1201</v>
      </c>
      <c r="B306" s="253" t="s">
        <v>130</v>
      </c>
      <c r="C306" s="253" t="s">
        <v>202</v>
      </c>
      <c r="D306" s="253" t="s">
        <v>212</v>
      </c>
      <c r="E306" s="253" t="s">
        <v>1292</v>
      </c>
      <c r="F306" s="253" t="s">
        <v>94</v>
      </c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>
        <v>945</v>
      </c>
      <c r="T306" s="258">
        <f>R306+S306</f>
        <v>945</v>
      </c>
      <c r="U306" s="258">
        <v>0</v>
      </c>
      <c r="V306" s="258">
        <v>945</v>
      </c>
      <c r="W306" s="258">
        <v>0</v>
      </c>
      <c r="X306" s="258">
        <v>945</v>
      </c>
      <c r="Y306" s="258">
        <v>0</v>
      </c>
      <c r="Z306" s="258">
        <f>X306+Y306</f>
        <v>945</v>
      </c>
      <c r="AA306" s="258">
        <v>0</v>
      </c>
      <c r="AB306" s="258">
        <v>0</v>
      </c>
      <c r="AC306" s="258">
        <v>56.2</v>
      </c>
      <c r="AD306" s="258">
        <f>AB306+AC306</f>
        <v>56.2</v>
      </c>
    </row>
    <row r="307" spans="1:30" ht="20.25" customHeight="1" x14ac:dyDescent="0.2">
      <c r="A307" s="260" t="s">
        <v>1084</v>
      </c>
      <c r="B307" s="253" t="s">
        <v>130</v>
      </c>
      <c r="C307" s="253" t="s">
        <v>202</v>
      </c>
      <c r="D307" s="253" t="s">
        <v>212</v>
      </c>
      <c r="E307" s="253" t="s">
        <v>1085</v>
      </c>
      <c r="F307" s="253"/>
      <c r="G307" s="258">
        <f>G308</f>
        <v>0</v>
      </c>
      <c r="H307" s="258" t="e">
        <f>H308+H309+#REF!+#REF!</f>
        <v>#REF!</v>
      </c>
      <c r="I307" s="258" t="e">
        <f>I308+I309+#REF!+#REF!</f>
        <v>#REF!</v>
      </c>
      <c r="J307" s="258" t="e">
        <f>J308+J309+#REF!+#REF!</f>
        <v>#REF!</v>
      </c>
      <c r="K307" s="258" t="e">
        <f>K308+K309+#REF!+#REF!+K311</f>
        <v>#REF!</v>
      </c>
      <c r="L307" s="258">
        <f>L309+L311</f>
        <v>8618</v>
      </c>
      <c r="M307" s="258">
        <f>M309+M311</f>
        <v>8618</v>
      </c>
      <c r="N307" s="258">
        <f t="shared" ref="N307:Q307" si="653">N309+N311</f>
        <v>-45</v>
      </c>
      <c r="O307" s="258">
        <f t="shared" si="653"/>
        <v>8573</v>
      </c>
      <c r="P307" s="258">
        <f t="shared" si="653"/>
        <v>8573</v>
      </c>
      <c r="Q307" s="258">
        <f t="shared" si="653"/>
        <v>366.5</v>
      </c>
      <c r="R307" s="258">
        <f>R309+R310+R311+R312</f>
        <v>8939.5</v>
      </c>
      <c r="S307" s="258">
        <f t="shared" ref="S307:T307" si="654">S309+S310+S311+S312</f>
        <v>1039.5</v>
      </c>
      <c r="T307" s="258">
        <f t="shared" si="654"/>
        <v>9732.5</v>
      </c>
      <c r="U307" s="258">
        <f t="shared" ref="U307:V307" si="655">U309+U310+U311+U312</f>
        <v>1040.5999999999999</v>
      </c>
      <c r="V307" s="258">
        <f t="shared" si="655"/>
        <v>4798.5</v>
      </c>
      <c r="W307" s="258">
        <f t="shared" ref="W307:X307" si="656">W309+W310+W311+W312</f>
        <v>6916.9</v>
      </c>
      <c r="X307" s="258">
        <f t="shared" si="656"/>
        <v>4534.63</v>
      </c>
      <c r="Y307" s="258">
        <f t="shared" ref="Y307:Z307" si="657">Y309+Y310+Y311+Y312</f>
        <v>8098.37</v>
      </c>
      <c r="Z307" s="258">
        <f t="shared" si="657"/>
        <v>12633</v>
      </c>
      <c r="AA307" s="258">
        <f t="shared" ref="AA307:AB307" si="658">AA309+AA310+AA311+AA312</f>
        <v>1015</v>
      </c>
      <c r="AB307" s="258">
        <f t="shared" si="658"/>
        <v>13648</v>
      </c>
      <c r="AC307" s="258">
        <f t="shared" ref="AC307:AD307" si="659">AC309+AC310+AC311+AC312</f>
        <v>2120.85</v>
      </c>
      <c r="AD307" s="258">
        <f t="shared" si="659"/>
        <v>15768.85</v>
      </c>
    </row>
    <row r="308" spans="1:30" ht="12.75" hidden="1" customHeight="1" x14ac:dyDescent="0.2">
      <c r="A308" s="260" t="s">
        <v>95</v>
      </c>
      <c r="B308" s="253" t="s">
        <v>130</v>
      </c>
      <c r="C308" s="253" t="s">
        <v>202</v>
      </c>
      <c r="D308" s="253" t="s">
        <v>212</v>
      </c>
      <c r="E308" s="253" t="s">
        <v>847</v>
      </c>
      <c r="F308" s="253" t="s">
        <v>96</v>
      </c>
      <c r="G308" s="258"/>
      <c r="H308" s="258">
        <v>3083</v>
      </c>
      <c r="I308" s="258">
        <v>-3083</v>
      </c>
      <c r="J308" s="258">
        <f>H308+I308</f>
        <v>0</v>
      </c>
      <c r="K308" s="258">
        <v>0</v>
      </c>
      <c r="L308" s="258">
        <f>I308+J308</f>
        <v>-3083</v>
      </c>
      <c r="M308" s="258">
        <f>J308+K308</f>
        <v>0</v>
      </c>
      <c r="N308" s="258">
        <f t="shared" ref="N308:O308" si="660">K308+L308</f>
        <v>-3083</v>
      </c>
      <c r="O308" s="258">
        <f t="shared" si="660"/>
        <v>-3083</v>
      </c>
      <c r="P308" s="258">
        <f>M308+N308</f>
        <v>-3083</v>
      </c>
      <c r="Q308" s="258">
        <f t="shared" ref="Q308" si="661">N308+O308</f>
        <v>-6166</v>
      </c>
      <c r="R308" s="258">
        <f t="shared" si="473"/>
        <v>-9249</v>
      </c>
      <c r="S308" s="258">
        <f t="shared" ref="S308" si="662">Q308+R308</f>
        <v>-15415</v>
      </c>
      <c r="T308" s="258">
        <f t="shared" ref="T308:T312" si="663">R308+S308</f>
        <v>-24664</v>
      </c>
      <c r="U308" s="258">
        <f t="shared" ref="U308" si="664">S308+T308</f>
        <v>-40079</v>
      </c>
      <c r="V308" s="258">
        <f t="shared" ref="V308" si="665">T308+U308</f>
        <v>-64743</v>
      </c>
      <c r="W308" s="258">
        <f t="shared" ref="W308" si="666">U308+V308</f>
        <v>-104822</v>
      </c>
      <c r="X308" s="258">
        <f t="shared" ref="X308" si="667">V308+W308</f>
        <v>-169565</v>
      </c>
      <c r="Y308" s="258">
        <f t="shared" ref="Y308" si="668">W308+X308</f>
        <v>-274387</v>
      </c>
      <c r="Z308" s="258">
        <f t="shared" ref="Z308:Z312" si="669">X308+Y308</f>
        <v>-443952</v>
      </c>
      <c r="AA308" s="258">
        <f t="shared" ref="AA308" si="670">Y308+Z308</f>
        <v>-718339</v>
      </c>
      <c r="AB308" s="258">
        <f t="shared" ref="AB308:AB313" si="671">Z308+AA308</f>
        <v>-1162291</v>
      </c>
      <c r="AC308" s="258">
        <f t="shared" ref="AC308" si="672">AA308+AB308</f>
        <v>-1880630</v>
      </c>
      <c r="AD308" s="258">
        <f t="shared" ref="AD308:AD313" si="673">AB308+AC308</f>
        <v>-3042921</v>
      </c>
    </row>
    <row r="309" spans="1:30" ht="18" customHeight="1" x14ac:dyDescent="0.2">
      <c r="A309" s="377" t="s">
        <v>897</v>
      </c>
      <c r="B309" s="253" t="s">
        <v>130</v>
      </c>
      <c r="C309" s="253" t="s">
        <v>202</v>
      </c>
      <c r="D309" s="253" t="s">
        <v>212</v>
      </c>
      <c r="E309" s="253" t="s">
        <v>1086</v>
      </c>
      <c r="F309" s="253" t="s">
        <v>832</v>
      </c>
      <c r="G309" s="258"/>
      <c r="H309" s="258">
        <v>5065</v>
      </c>
      <c r="I309" s="258">
        <v>-5065</v>
      </c>
      <c r="J309" s="258">
        <f>H309+I309</f>
        <v>0</v>
      </c>
      <c r="K309" s="258">
        <v>511.52</v>
      </c>
      <c r="L309" s="258">
        <v>4355</v>
      </c>
      <c r="M309" s="258">
        <v>4355</v>
      </c>
      <c r="N309" s="258">
        <v>-45</v>
      </c>
      <c r="O309" s="258">
        <f>M309+N309</f>
        <v>4310</v>
      </c>
      <c r="P309" s="258">
        <v>4310</v>
      </c>
      <c r="Q309" s="258">
        <v>0</v>
      </c>
      <c r="R309" s="258">
        <f t="shared" si="473"/>
        <v>4310</v>
      </c>
      <c r="S309" s="258">
        <f>-624.5+189.5</f>
        <v>-435</v>
      </c>
      <c r="T309" s="258">
        <v>3685.5</v>
      </c>
      <c r="U309" s="258">
        <f>-651.5+387</f>
        <v>-264.5</v>
      </c>
      <c r="V309" s="258">
        <v>3685.5</v>
      </c>
      <c r="W309" s="258">
        <v>-92.5</v>
      </c>
      <c r="X309" s="258">
        <v>3421</v>
      </c>
      <c r="Y309" s="258">
        <v>582</v>
      </c>
      <c r="Z309" s="258">
        <f t="shared" si="669"/>
        <v>4003</v>
      </c>
      <c r="AA309" s="258">
        <v>780</v>
      </c>
      <c r="AB309" s="258">
        <f t="shared" si="671"/>
        <v>4783</v>
      </c>
      <c r="AC309" s="258">
        <v>1734.6</v>
      </c>
      <c r="AD309" s="258">
        <f t="shared" si="673"/>
        <v>6517.6</v>
      </c>
    </row>
    <row r="310" spans="1:30" ht="30" customHeight="1" x14ac:dyDescent="0.2">
      <c r="A310" s="377" t="s">
        <v>900</v>
      </c>
      <c r="B310" s="253" t="s">
        <v>130</v>
      </c>
      <c r="C310" s="253" t="s">
        <v>202</v>
      </c>
      <c r="D310" s="253" t="s">
        <v>212</v>
      </c>
      <c r="E310" s="253" t="s">
        <v>1086</v>
      </c>
      <c r="F310" s="253" t="s">
        <v>899</v>
      </c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>
        <v>0</v>
      </c>
      <c r="S310" s="258">
        <f>1113+57</f>
        <v>1170</v>
      </c>
      <c r="T310" s="258">
        <v>1113</v>
      </c>
      <c r="U310" s="258">
        <f>-196+116</f>
        <v>-80</v>
      </c>
      <c r="V310" s="258">
        <v>1113</v>
      </c>
      <c r="W310" s="258">
        <v>-28</v>
      </c>
      <c r="X310" s="258">
        <v>1113.6300000000001</v>
      </c>
      <c r="Y310" s="258">
        <v>95.37</v>
      </c>
      <c r="Z310" s="258">
        <f t="shared" si="669"/>
        <v>1209</v>
      </c>
      <c r="AA310" s="258">
        <v>235</v>
      </c>
      <c r="AB310" s="258">
        <f t="shared" si="671"/>
        <v>1444</v>
      </c>
      <c r="AC310" s="258">
        <v>386.25</v>
      </c>
      <c r="AD310" s="258">
        <f t="shared" si="673"/>
        <v>1830.25</v>
      </c>
    </row>
    <row r="311" spans="1:30" ht="16.5" customHeight="1" x14ac:dyDescent="0.2">
      <c r="A311" s="377" t="s">
        <v>897</v>
      </c>
      <c r="B311" s="253" t="s">
        <v>130</v>
      </c>
      <c r="C311" s="253" t="s">
        <v>202</v>
      </c>
      <c r="D311" s="253" t="s">
        <v>212</v>
      </c>
      <c r="E311" s="253" t="s">
        <v>1087</v>
      </c>
      <c r="F311" s="253" t="s">
        <v>832</v>
      </c>
      <c r="G311" s="258"/>
      <c r="H311" s="258">
        <v>5065</v>
      </c>
      <c r="I311" s="258">
        <v>-5065</v>
      </c>
      <c r="J311" s="258">
        <f>H311+I311</f>
        <v>0</v>
      </c>
      <c r="K311" s="258">
        <v>3928.3</v>
      </c>
      <c r="L311" s="258">
        <v>4263</v>
      </c>
      <c r="M311" s="258">
        <v>4263</v>
      </c>
      <c r="N311" s="258">
        <v>0</v>
      </c>
      <c r="O311" s="258">
        <f>M311+N311</f>
        <v>4263</v>
      </c>
      <c r="P311" s="258">
        <v>4263</v>
      </c>
      <c r="Q311" s="258">
        <v>366.5</v>
      </c>
      <c r="R311" s="258">
        <f t="shared" si="473"/>
        <v>4629.5</v>
      </c>
      <c r="S311" s="258">
        <v>-839.5</v>
      </c>
      <c r="T311" s="258">
        <f t="shared" si="663"/>
        <v>3790</v>
      </c>
      <c r="U311" s="258">
        <f>1019+43.8</f>
        <v>1062.8</v>
      </c>
      <c r="V311" s="258">
        <v>0</v>
      </c>
      <c r="W311" s="258">
        <v>5405</v>
      </c>
      <c r="X311" s="258">
        <v>0</v>
      </c>
      <c r="Y311" s="258">
        <v>5700</v>
      </c>
      <c r="Z311" s="258">
        <f t="shared" si="669"/>
        <v>5700</v>
      </c>
      <c r="AA311" s="258">
        <v>0</v>
      </c>
      <c r="AB311" s="258">
        <f t="shared" si="671"/>
        <v>5700</v>
      </c>
      <c r="AC311" s="258">
        <v>0</v>
      </c>
      <c r="AD311" s="258">
        <f t="shared" si="673"/>
        <v>5700</v>
      </c>
    </row>
    <row r="312" spans="1:30" ht="30" customHeight="1" x14ac:dyDescent="0.2">
      <c r="A312" s="377" t="s">
        <v>900</v>
      </c>
      <c r="B312" s="253" t="s">
        <v>130</v>
      </c>
      <c r="C312" s="253" t="s">
        <v>202</v>
      </c>
      <c r="D312" s="253" t="s">
        <v>212</v>
      </c>
      <c r="E312" s="253" t="s">
        <v>1087</v>
      </c>
      <c r="F312" s="253" t="s">
        <v>899</v>
      </c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>
        <v>0</v>
      </c>
      <c r="S312" s="258">
        <v>1144</v>
      </c>
      <c r="T312" s="258">
        <f t="shared" si="663"/>
        <v>1144</v>
      </c>
      <c r="U312" s="258">
        <f>309+13.3</f>
        <v>322.3</v>
      </c>
      <c r="V312" s="258">
        <v>0</v>
      </c>
      <c r="W312" s="258">
        <v>1632.4</v>
      </c>
      <c r="X312" s="258">
        <v>0</v>
      </c>
      <c r="Y312" s="258">
        <v>1721</v>
      </c>
      <c r="Z312" s="258">
        <f t="shared" si="669"/>
        <v>1721</v>
      </c>
      <c r="AA312" s="258">
        <v>0</v>
      </c>
      <c r="AB312" s="258">
        <f t="shared" si="671"/>
        <v>1721</v>
      </c>
      <c r="AC312" s="258">
        <v>0</v>
      </c>
      <c r="AD312" s="258">
        <f t="shared" si="673"/>
        <v>1721</v>
      </c>
    </row>
    <row r="313" spans="1:30" ht="18.75" customHeight="1" x14ac:dyDescent="0.2">
      <c r="A313" s="260" t="s">
        <v>754</v>
      </c>
      <c r="B313" s="253" t="s">
        <v>130</v>
      </c>
      <c r="C313" s="253" t="s">
        <v>202</v>
      </c>
      <c r="D313" s="253" t="s">
        <v>212</v>
      </c>
      <c r="E313" s="252" t="s">
        <v>753</v>
      </c>
      <c r="F313" s="253" t="s">
        <v>79</v>
      </c>
      <c r="G313" s="258"/>
      <c r="H313" s="258">
        <f>H317</f>
        <v>1438.7</v>
      </c>
      <c r="I313" s="258">
        <f>I317</f>
        <v>0</v>
      </c>
      <c r="J313" s="258">
        <f>H313+I313</f>
        <v>1438.7</v>
      </c>
      <c r="K313" s="258">
        <f t="shared" ref="K313:X313" si="674">K317+K314+K316</f>
        <v>-1007.78</v>
      </c>
      <c r="L313" s="258">
        <f t="shared" si="674"/>
        <v>8443.5999999999985</v>
      </c>
      <c r="M313" s="258">
        <f t="shared" si="674"/>
        <v>8443.5999999999985</v>
      </c>
      <c r="N313" s="258">
        <f t="shared" si="674"/>
        <v>213.40000000000003</v>
      </c>
      <c r="O313" s="258">
        <f t="shared" si="674"/>
        <v>8657</v>
      </c>
      <c r="P313" s="258">
        <f t="shared" si="674"/>
        <v>8657</v>
      </c>
      <c r="Q313" s="258">
        <f t="shared" si="674"/>
        <v>-845.40000000000009</v>
      </c>
      <c r="R313" s="258">
        <f t="shared" si="674"/>
        <v>7811.5999999999995</v>
      </c>
      <c r="S313" s="258">
        <f t="shared" si="674"/>
        <v>340.8</v>
      </c>
      <c r="T313" s="258">
        <f t="shared" si="674"/>
        <v>8152.4</v>
      </c>
      <c r="U313" s="258">
        <f t="shared" si="674"/>
        <v>-1100.2</v>
      </c>
      <c r="V313" s="258">
        <f t="shared" si="674"/>
        <v>7052.2</v>
      </c>
      <c r="W313" s="258">
        <f t="shared" si="674"/>
        <v>351.6</v>
      </c>
      <c r="X313" s="258">
        <f t="shared" si="674"/>
        <v>2107.8000000000002</v>
      </c>
      <c r="Y313" s="258">
        <v>0</v>
      </c>
      <c r="Z313" s="258">
        <v>0</v>
      </c>
      <c r="AA313" s="258">
        <v>184</v>
      </c>
      <c r="AB313" s="258">
        <f t="shared" si="671"/>
        <v>184</v>
      </c>
      <c r="AC313" s="258">
        <v>0</v>
      </c>
      <c r="AD313" s="258">
        <f t="shared" si="673"/>
        <v>184</v>
      </c>
    </row>
    <row r="314" spans="1:30" ht="30" customHeight="1" x14ac:dyDescent="0.2">
      <c r="A314" s="260" t="s">
        <v>1243</v>
      </c>
      <c r="B314" s="253" t="s">
        <v>130</v>
      </c>
      <c r="C314" s="253" t="s">
        <v>202</v>
      </c>
      <c r="D314" s="253" t="s">
        <v>212</v>
      </c>
      <c r="E314" s="252" t="s">
        <v>947</v>
      </c>
      <c r="F314" s="253"/>
      <c r="G314" s="258" t="e">
        <f>G317</f>
        <v>#REF!</v>
      </c>
      <c r="H314" s="258">
        <f>H317</f>
        <v>1438.7</v>
      </c>
      <c r="I314" s="258">
        <f>I317</f>
        <v>0</v>
      </c>
      <c r="J314" s="258">
        <f t="shared" ref="J314:J316" si="675">H314+I314</f>
        <v>1438.7</v>
      </c>
      <c r="K314" s="258">
        <f>K316+K317</f>
        <v>-503.89</v>
      </c>
      <c r="L314" s="258">
        <f>L316+L317</f>
        <v>4221.7999999999993</v>
      </c>
      <c r="M314" s="258">
        <f>M316+M317</f>
        <v>4221.7999999999993</v>
      </c>
      <c r="N314" s="258">
        <f t="shared" ref="N314:W314" si="676">N316+N317</f>
        <v>106.7</v>
      </c>
      <c r="O314" s="258">
        <f t="shared" si="676"/>
        <v>4328.5</v>
      </c>
      <c r="P314" s="258">
        <f t="shared" si="676"/>
        <v>4328.5</v>
      </c>
      <c r="Q314" s="258">
        <f t="shared" si="676"/>
        <v>-422.7</v>
      </c>
      <c r="R314" s="258">
        <f t="shared" si="676"/>
        <v>3905.8</v>
      </c>
      <c r="S314" s="258">
        <f t="shared" si="676"/>
        <v>170.4</v>
      </c>
      <c r="T314" s="258">
        <f t="shared" si="676"/>
        <v>4076.2</v>
      </c>
      <c r="U314" s="258">
        <f t="shared" si="676"/>
        <v>-550.1</v>
      </c>
      <c r="V314" s="258">
        <f t="shared" si="676"/>
        <v>3526.1000000000004</v>
      </c>
      <c r="W314" s="258">
        <f t="shared" si="676"/>
        <v>175.8</v>
      </c>
      <c r="X314" s="258">
        <f>X316</f>
        <v>0</v>
      </c>
      <c r="Y314" s="258">
        <f>Y316+Y315</f>
        <v>2313.5</v>
      </c>
      <c r="Z314" s="258">
        <f t="shared" ref="Z314:AB314" si="677">Z316+Z315</f>
        <v>2313.5</v>
      </c>
      <c r="AA314" s="258">
        <f t="shared" si="677"/>
        <v>0</v>
      </c>
      <c r="AB314" s="258">
        <f t="shared" si="677"/>
        <v>2313.5</v>
      </c>
      <c r="AC314" s="258">
        <f t="shared" ref="AC314:AD314" si="678">AC316+AC315</f>
        <v>-176.03</v>
      </c>
      <c r="AD314" s="258">
        <f t="shared" si="678"/>
        <v>2137.4699999999998</v>
      </c>
    </row>
    <row r="315" spans="1:30" ht="18.75" customHeight="1" x14ac:dyDescent="0.2">
      <c r="A315" s="260" t="s">
        <v>1277</v>
      </c>
      <c r="B315" s="253" t="s">
        <v>130</v>
      </c>
      <c r="C315" s="253" t="s">
        <v>392</v>
      </c>
      <c r="D315" s="253" t="s">
        <v>212</v>
      </c>
      <c r="E315" s="252" t="s">
        <v>947</v>
      </c>
      <c r="F315" s="253" t="s">
        <v>137</v>
      </c>
      <c r="G315" s="258"/>
      <c r="H315" s="258">
        <v>1497</v>
      </c>
      <c r="I315" s="258">
        <v>0</v>
      </c>
      <c r="J315" s="258">
        <f t="shared" ref="J315" si="679">H315+I315</f>
        <v>1497</v>
      </c>
      <c r="K315" s="258">
        <v>-503.89</v>
      </c>
      <c r="L315" s="258">
        <v>1472.6</v>
      </c>
      <c r="M315" s="258">
        <v>1472.6</v>
      </c>
      <c r="N315" s="258">
        <v>-67.7</v>
      </c>
      <c r="O315" s="258">
        <f>M315+N315</f>
        <v>1404.8999999999999</v>
      </c>
      <c r="P315" s="258">
        <v>1404.9</v>
      </c>
      <c r="Q315" s="258">
        <v>4.3</v>
      </c>
      <c r="R315" s="258">
        <f t="shared" ref="R315" si="680">P315+Q315</f>
        <v>1409.2</v>
      </c>
      <c r="S315" s="258">
        <v>114.5</v>
      </c>
      <c r="T315" s="258">
        <v>1523.7</v>
      </c>
      <c r="U315" s="258">
        <v>0</v>
      </c>
      <c r="V315" s="258">
        <v>1523.7</v>
      </c>
      <c r="W315" s="258">
        <v>70.400000000000006</v>
      </c>
      <c r="X315" s="258">
        <v>0</v>
      </c>
      <c r="Y315" s="258">
        <v>0</v>
      </c>
      <c r="Z315" s="258">
        <f t="shared" ref="Z315" si="681">X315+Y315</f>
        <v>0</v>
      </c>
      <c r="AA315" s="258">
        <v>202.3</v>
      </c>
      <c r="AB315" s="258">
        <f t="shared" ref="AB315" si="682">Z315+AA315</f>
        <v>202.3</v>
      </c>
      <c r="AC315" s="258">
        <v>-176.03</v>
      </c>
      <c r="AD315" s="258">
        <f t="shared" ref="AD315:AD316" si="683">AB315+AC315</f>
        <v>26.27000000000001</v>
      </c>
    </row>
    <row r="316" spans="1:30" ht="18" customHeight="1" x14ac:dyDescent="0.2">
      <c r="A316" s="260" t="s">
        <v>78</v>
      </c>
      <c r="B316" s="253" t="s">
        <v>130</v>
      </c>
      <c r="C316" s="253" t="s">
        <v>392</v>
      </c>
      <c r="D316" s="253" t="s">
        <v>212</v>
      </c>
      <c r="E316" s="252" t="s">
        <v>947</v>
      </c>
      <c r="F316" s="253" t="s">
        <v>79</v>
      </c>
      <c r="G316" s="258"/>
      <c r="H316" s="258">
        <v>1497</v>
      </c>
      <c r="I316" s="258">
        <v>0</v>
      </c>
      <c r="J316" s="258">
        <f t="shared" si="675"/>
        <v>1497</v>
      </c>
      <c r="K316" s="258">
        <v>-503.89</v>
      </c>
      <c r="L316" s="258">
        <v>1472.6</v>
      </c>
      <c r="M316" s="258">
        <v>1472.6</v>
      </c>
      <c r="N316" s="258">
        <v>-67.7</v>
      </c>
      <c r="O316" s="258">
        <f>M316+N316</f>
        <v>1404.8999999999999</v>
      </c>
      <c r="P316" s="258">
        <v>1404.9</v>
      </c>
      <c r="Q316" s="258">
        <v>4.3</v>
      </c>
      <c r="R316" s="258">
        <f t="shared" ref="R316" si="684">P316+Q316</f>
        <v>1409.2</v>
      </c>
      <c r="S316" s="258">
        <v>114.5</v>
      </c>
      <c r="T316" s="258">
        <v>1523.7</v>
      </c>
      <c r="U316" s="258">
        <v>0</v>
      </c>
      <c r="V316" s="258">
        <v>1523.7</v>
      </c>
      <c r="W316" s="258">
        <v>70.400000000000006</v>
      </c>
      <c r="X316" s="258">
        <v>0</v>
      </c>
      <c r="Y316" s="258">
        <v>2313.5</v>
      </c>
      <c r="Z316" s="258">
        <f t="shared" ref="Z316" si="685">X316+Y316</f>
        <v>2313.5</v>
      </c>
      <c r="AA316" s="258">
        <v>-202.3</v>
      </c>
      <c r="AB316" s="258">
        <f t="shared" ref="AB316" si="686">Z316+AA316</f>
        <v>2111.1999999999998</v>
      </c>
      <c r="AC316" s="258">
        <v>0</v>
      </c>
      <c r="AD316" s="258">
        <f t="shared" si="683"/>
        <v>2111.1999999999998</v>
      </c>
    </row>
    <row r="317" spans="1:30" s="434" customFormat="1" ht="15" customHeight="1" x14ac:dyDescent="0.2">
      <c r="A317" s="462" t="s">
        <v>65</v>
      </c>
      <c r="B317" s="251" t="s">
        <v>130</v>
      </c>
      <c r="C317" s="251">
        <v>10</v>
      </c>
      <c r="D317" s="251"/>
      <c r="E317" s="251"/>
      <c r="F317" s="251"/>
      <c r="G317" s="262" t="e">
        <f>#REF!+G318</f>
        <v>#REF!</v>
      </c>
      <c r="H317" s="262">
        <f t="shared" ref="H317:AC319" si="687">H318</f>
        <v>1438.7</v>
      </c>
      <c r="I317" s="262">
        <f t="shared" si="687"/>
        <v>0</v>
      </c>
      <c r="J317" s="262">
        <f t="shared" si="687"/>
        <v>1438.7</v>
      </c>
      <c r="K317" s="262">
        <f t="shared" si="687"/>
        <v>0</v>
      </c>
      <c r="L317" s="262">
        <f t="shared" si="687"/>
        <v>2749.2</v>
      </c>
      <c r="M317" s="262">
        <f t="shared" si="687"/>
        <v>2749.2</v>
      </c>
      <c r="N317" s="262">
        <f t="shared" si="687"/>
        <v>174.4</v>
      </c>
      <c r="O317" s="262">
        <f t="shared" si="687"/>
        <v>2923.6</v>
      </c>
      <c r="P317" s="262">
        <f t="shared" si="687"/>
        <v>2923.6</v>
      </c>
      <c r="Q317" s="262">
        <f t="shared" si="687"/>
        <v>-427</v>
      </c>
      <c r="R317" s="262">
        <f t="shared" si="687"/>
        <v>2496.6</v>
      </c>
      <c r="S317" s="262">
        <f t="shared" si="687"/>
        <v>55.9</v>
      </c>
      <c r="T317" s="262">
        <f t="shared" si="687"/>
        <v>2552.5</v>
      </c>
      <c r="U317" s="262">
        <f t="shared" si="687"/>
        <v>-550.1</v>
      </c>
      <c r="V317" s="262">
        <f t="shared" si="687"/>
        <v>2002.4</v>
      </c>
      <c r="W317" s="262">
        <f t="shared" si="687"/>
        <v>105.4</v>
      </c>
      <c r="X317" s="262">
        <f t="shared" ref="W317:AD319" si="688">X318</f>
        <v>2107.8000000000002</v>
      </c>
      <c r="Y317" s="262">
        <f t="shared" si="687"/>
        <v>1101.0999999999999</v>
      </c>
      <c r="Z317" s="262">
        <f t="shared" si="688"/>
        <v>3208.9</v>
      </c>
      <c r="AA317" s="262">
        <f t="shared" si="687"/>
        <v>0</v>
      </c>
      <c r="AB317" s="262">
        <f t="shared" si="688"/>
        <v>3208.9</v>
      </c>
      <c r="AC317" s="262">
        <f t="shared" si="687"/>
        <v>-50.3</v>
      </c>
      <c r="AD317" s="262">
        <f t="shared" si="688"/>
        <v>3158.6</v>
      </c>
    </row>
    <row r="318" spans="1:30" ht="17.25" customHeight="1" x14ac:dyDescent="0.2">
      <c r="A318" s="462" t="s">
        <v>278</v>
      </c>
      <c r="B318" s="251" t="s">
        <v>130</v>
      </c>
      <c r="C318" s="251">
        <v>10</v>
      </c>
      <c r="D318" s="251" t="s">
        <v>196</v>
      </c>
      <c r="E318" s="251"/>
      <c r="F318" s="251"/>
      <c r="G318" s="263" t="e">
        <f>#REF!+G319</f>
        <v>#REF!</v>
      </c>
      <c r="H318" s="262">
        <f t="shared" si="687"/>
        <v>1438.7</v>
      </c>
      <c r="I318" s="262">
        <f t="shared" si="687"/>
        <v>0</v>
      </c>
      <c r="J318" s="262">
        <f t="shared" si="687"/>
        <v>1438.7</v>
      </c>
      <c r="K318" s="262">
        <f t="shared" si="687"/>
        <v>0</v>
      </c>
      <c r="L318" s="262">
        <f t="shared" si="687"/>
        <v>2749.2</v>
      </c>
      <c r="M318" s="262">
        <f t="shared" si="687"/>
        <v>2749.2</v>
      </c>
      <c r="N318" s="262">
        <f t="shared" si="687"/>
        <v>174.4</v>
      </c>
      <c r="O318" s="262">
        <f t="shared" si="687"/>
        <v>2923.6</v>
      </c>
      <c r="P318" s="262">
        <f t="shared" si="687"/>
        <v>2923.6</v>
      </c>
      <c r="Q318" s="262">
        <f t="shared" si="687"/>
        <v>-427</v>
      </c>
      <c r="R318" s="262">
        <f t="shared" si="687"/>
        <v>2496.6</v>
      </c>
      <c r="S318" s="262">
        <f t="shared" si="687"/>
        <v>55.9</v>
      </c>
      <c r="T318" s="262">
        <f t="shared" si="687"/>
        <v>2552.5</v>
      </c>
      <c r="U318" s="262">
        <f t="shared" si="687"/>
        <v>-550.1</v>
      </c>
      <c r="V318" s="262">
        <f t="shared" si="687"/>
        <v>2002.4</v>
      </c>
      <c r="W318" s="262">
        <f t="shared" si="688"/>
        <v>105.4</v>
      </c>
      <c r="X318" s="262">
        <f t="shared" si="688"/>
        <v>2107.8000000000002</v>
      </c>
      <c r="Y318" s="262">
        <f t="shared" si="688"/>
        <v>1101.0999999999999</v>
      </c>
      <c r="Z318" s="262">
        <f t="shared" si="688"/>
        <v>3208.9</v>
      </c>
      <c r="AA318" s="262">
        <f t="shared" si="688"/>
        <v>0</v>
      </c>
      <c r="AB318" s="262">
        <f t="shared" si="688"/>
        <v>3208.9</v>
      </c>
      <c r="AC318" s="262">
        <f t="shared" si="688"/>
        <v>-50.3</v>
      </c>
      <c r="AD318" s="262">
        <f t="shared" si="688"/>
        <v>3158.6</v>
      </c>
    </row>
    <row r="319" spans="1:30" ht="51.75" customHeight="1" x14ac:dyDescent="0.2">
      <c r="A319" s="260" t="s">
        <v>938</v>
      </c>
      <c r="B319" s="253" t="s">
        <v>130</v>
      </c>
      <c r="C319" s="253" t="s">
        <v>214</v>
      </c>
      <c r="D319" s="253" t="s">
        <v>196</v>
      </c>
      <c r="E319" s="253" t="s">
        <v>939</v>
      </c>
      <c r="F319" s="253"/>
      <c r="G319" s="258"/>
      <c r="H319" s="258">
        <f>H320</f>
        <v>1438.7</v>
      </c>
      <c r="I319" s="258">
        <f>I320</f>
        <v>0</v>
      </c>
      <c r="J319" s="258">
        <f>H319+I319</f>
        <v>1438.7</v>
      </c>
      <c r="K319" s="258">
        <f>K320</f>
        <v>0</v>
      </c>
      <c r="L319" s="258">
        <f>L320</f>
        <v>2749.2</v>
      </c>
      <c r="M319" s="258">
        <f>M320</f>
        <v>2749.2</v>
      </c>
      <c r="N319" s="258">
        <f t="shared" si="687"/>
        <v>174.4</v>
      </c>
      <c r="O319" s="258">
        <f t="shared" si="687"/>
        <v>2923.6</v>
      </c>
      <c r="P319" s="258">
        <f t="shared" si="687"/>
        <v>2923.6</v>
      </c>
      <c r="Q319" s="258">
        <f t="shared" si="687"/>
        <v>-427</v>
      </c>
      <c r="R319" s="258">
        <f t="shared" si="687"/>
        <v>2496.6</v>
      </c>
      <c r="S319" s="258">
        <f t="shared" si="687"/>
        <v>55.9</v>
      </c>
      <c r="T319" s="258">
        <f t="shared" si="687"/>
        <v>2552.5</v>
      </c>
      <c r="U319" s="258">
        <f t="shared" si="687"/>
        <v>-550.1</v>
      </c>
      <c r="V319" s="258">
        <f t="shared" si="687"/>
        <v>2002.4</v>
      </c>
      <c r="W319" s="258">
        <f t="shared" si="688"/>
        <v>105.4</v>
      </c>
      <c r="X319" s="258">
        <f t="shared" si="688"/>
        <v>2107.8000000000002</v>
      </c>
      <c r="Y319" s="258">
        <f t="shared" si="688"/>
        <v>1101.0999999999999</v>
      </c>
      <c r="Z319" s="258">
        <f t="shared" si="688"/>
        <v>3208.9</v>
      </c>
      <c r="AA319" s="258">
        <f t="shared" si="688"/>
        <v>0</v>
      </c>
      <c r="AB319" s="258">
        <f t="shared" si="688"/>
        <v>3208.9</v>
      </c>
      <c r="AC319" s="258">
        <f t="shared" si="688"/>
        <v>-50.3</v>
      </c>
      <c r="AD319" s="258">
        <f t="shared" si="688"/>
        <v>3158.6</v>
      </c>
    </row>
    <row r="320" spans="1:30" ht="20.25" customHeight="1" x14ac:dyDescent="0.2">
      <c r="A320" s="260" t="s">
        <v>136</v>
      </c>
      <c r="B320" s="253" t="s">
        <v>130</v>
      </c>
      <c r="C320" s="253" t="s">
        <v>214</v>
      </c>
      <c r="D320" s="253" t="s">
        <v>196</v>
      </c>
      <c r="E320" s="253" t="s">
        <v>939</v>
      </c>
      <c r="F320" s="253" t="s">
        <v>137</v>
      </c>
      <c r="G320" s="258"/>
      <c r="H320" s="258">
        <v>1438.7</v>
      </c>
      <c r="I320" s="258">
        <v>0</v>
      </c>
      <c r="J320" s="258">
        <f>H320+I320</f>
        <v>1438.7</v>
      </c>
      <c r="K320" s="258">
        <v>0</v>
      </c>
      <c r="L320" s="258">
        <v>2749.2</v>
      </c>
      <c r="M320" s="258">
        <v>2749.2</v>
      </c>
      <c r="N320" s="258">
        <v>174.4</v>
      </c>
      <c r="O320" s="258">
        <f>M320+N320</f>
        <v>2923.6</v>
      </c>
      <c r="P320" s="258">
        <v>2923.6</v>
      </c>
      <c r="Q320" s="258">
        <v>-427</v>
      </c>
      <c r="R320" s="258">
        <f t="shared" ref="R320" si="689">P320+Q320</f>
        <v>2496.6</v>
      </c>
      <c r="S320" s="258">
        <v>55.9</v>
      </c>
      <c r="T320" s="258">
        <f t="shared" ref="T320" si="690">R320+S320</f>
        <v>2552.5</v>
      </c>
      <c r="U320" s="258">
        <v>-550.1</v>
      </c>
      <c r="V320" s="258">
        <v>2002.4</v>
      </c>
      <c r="W320" s="258">
        <v>105.4</v>
      </c>
      <c r="X320" s="258">
        <v>2107.8000000000002</v>
      </c>
      <c r="Y320" s="258">
        <v>1101.0999999999999</v>
      </c>
      <c r="Z320" s="258">
        <f t="shared" ref="Z320" si="691">X320+Y320</f>
        <v>3208.9</v>
      </c>
      <c r="AA320" s="258">
        <v>0</v>
      </c>
      <c r="AB320" s="258">
        <f t="shared" ref="AB320" si="692">Z320+AA320</f>
        <v>3208.9</v>
      </c>
      <c r="AC320" s="258">
        <v>-50.3</v>
      </c>
      <c r="AD320" s="258">
        <f t="shared" ref="AD320" si="693">AB320+AC320</f>
        <v>3158.6</v>
      </c>
    </row>
    <row r="321" spans="1:30" s="434" customFormat="1" ht="14.25" hidden="1" x14ac:dyDescent="0.2">
      <c r="A321" s="462" t="s">
        <v>271</v>
      </c>
      <c r="B321" s="251" t="s">
        <v>130</v>
      </c>
      <c r="C321" s="251" t="s">
        <v>204</v>
      </c>
      <c r="D321" s="251"/>
      <c r="E321" s="250"/>
      <c r="F321" s="250"/>
      <c r="G321" s="276"/>
      <c r="H321" s="276"/>
      <c r="I321" s="276" t="e">
        <f>I322</f>
        <v>#REF!</v>
      </c>
      <c r="J321" s="276" t="e">
        <f>J322</f>
        <v>#REF!</v>
      </c>
      <c r="K321" s="276" t="e">
        <f>K322</f>
        <v>#REF!</v>
      </c>
      <c r="L321" s="276" t="e">
        <f>L322</f>
        <v>#REF!</v>
      </c>
      <c r="M321" s="276" t="e">
        <f>M322</f>
        <v>#REF!</v>
      </c>
      <c r="N321" s="276" t="e">
        <f t="shared" ref="N321:W321" si="694">N322</f>
        <v>#REF!</v>
      </c>
      <c r="O321" s="276" t="e">
        <f t="shared" si="694"/>
        <v>#REF!</v>
      </c>
      <c r="P321" s="276" t="e">
        <f t="shared" si="694"/>
        <v>#REF!</v>
      </c>
      <c r="Q321" s="276" t="e">
        <f t="shared" si="694"/>
        <v>#REF!</v>
      </c>
      <c r="R321" s="276" t="e">
        <f t="shared" si="694"/>
        <v>#REF!</v>
      </c>
      <c r="S321" s="276" t="e">
        <f t="shared" si="694"/>
        <v>#REF!</v>
      </c>
      <c r="T321" s="276" t="e">
        <f t="shared" si="694"/>
        <v>#REF!</v>
      </c>
      <c r="U321" s="276" t="e">
        <f t="shared" si="694"/>
        <v>#REF!</v>
      </c>
      <c r="V321" s="276" t="e">
        <f t="shared" si="694"/>
        <v>#REF!</v>
      </c>
      <c r="W321" s="276" t="e">
        <f t="shared" si="694"/>
        <v>#REF!</v>
      </c>
      <c r="X321" s="276">
        <f>X322</f>
        <v>0</v>
      </c>
      <c r="Y321" s="276">
        <f t="shared" ref="Y321:AD322" si="695">Y322</f>
        <v>3030.31</v>
      </c>
      <c r="Z321" s="276">
        <f t="shared" si="695"/>
        <v>3030.31</v>
      </c>
      <c r="AA321" s="276">
        <f t="shared" si="695"/>
        <v>-3030.31</v>
      </c>
      <c r="AB321" s="276">
        <f t="shared" si="695"/>
        <v>0</v>
      </c>
      <c r="AC321" s="276">
        <f t="shared" si="695"/>
        <v>0</v>
      </c>
      <c r="AD321" s="276">
        <f t="shared" si="695"/>
        <v>0</v>
      </c>
    </row>
    <row r="322" spans="1:30" hidden="1" x14ac:dyDescent="0.2">
      <c r="A322" s="462" t="s">
        <v>656</v>
      </c>
      <c r="B322" s="251" t="s">
        <v>130</v>
      </c>
      <c r="C322" s="251" t="s">
        <v>204</v>
      </c>
      <c r="D322" s="251" t="s">
        <v>192</v>
      </c>
      <c r="E322" s="250"/>
      <c r="F322" s="250"/>
      <c r="G322" s="263" t="e">
        <f>G323+#REF!</f>
        <v>#REF!</v>
      </c>
      <c r="H322" s="263"/>
      <c r="I322" s="263" t="e">
        <f>I323+#REF!</f>
        <v>#REF!</v>
      </c>
      <c r="J322" s="263" t="e">
        <f>J323+#REF!</f>
        <v>#REF!</v>
      </c>
      <c r="K322" s="263" t="e">
        <f>K323+#REF!</f>
        <v>#REF!</v>
      </c>
      <c r="L322" s="263" t="e">
        <f>L323+#REF!</f>
        <v>#REF!</v>
      </c>
      <c r="M322" s="263" t="e">
        <f>M323+#REF!</f>
        <v>#REF!</v>
      </c>
      <c r="N322" s="263" t="e">
        <f>N323+#REF!</f>
        <v>#REF!</v>
      </c>
      <c r="O322" s="263" t="e">
        <f>O323+#REF!</f>
        <v>#REF!</v>
      </c>
      <c r="P322" s="263" t="e">
        <f>P323+#REF!</f>
        <v>#REF!</v>
      </c>
      <c r="Q322" s="263" t="e">
        <f>Q323+#REF!</f>
        <v>#REF!</v>
      </c>
      <c r="R322" s="263" t="e">
        <f>R323+#REF!</f>
        <v>#REF!</v>
      </c>
      <c r="S322" s="263" t="e">
        <f>S323+#REF!</f>
        <v>#REF!</v>
      </c>
      <c r="T322" s="263" t="e">
        <f>T323+#REF!</f>
        <v>#REF!</v>
      </c>
      <c r="U322" s="263" t="e">
        <f>U323+#REF!</f>
        <v>#REF!</v>
      </c>
      <c r="V322" s="263" t="e">
        <f>V323+#REF!</f>
        <v>#REF!</v>
      </c>
      <c r="W322" s="263" t="e">
        <f>W323+#REF!</f>
        <v>#REF!</v>
      </c>
      <c r="X322" s="263">
        <f>X323</f>
        <v>0</v>
      </c>
      <c r="Y322" s="263">
        <f t="shared" si="695"/>
        <v>3030.31</v>
      </c>
      <c r="Z322" s="263">
        <f t="shared" si="695"/>
        <v>3030.31</v>
      </c>
      <c r="AA322" s="263">
        <f t="shared" si="695"/>
        <v>-3030.31</v>
      </c>
      <c r="AB322" s="263">
        <f t="shared" si="695"/>
        <v>0</v>
      </c>
      <c r="AC322" s="263">
        <f t="shared" si="695"/>
        <v>0</v>
      </c>
      <c r="AD322" s="263">
        <f t="shared" si="695"/>
        <v>0</v>
      </c>
    </row>
    <row r="323" spans="1:30" ht="18.75" hidden="1" customHeight="1" x14ac:dyDescent="0.2">
      <c r="A323" s="260" t="s">
        <v>1242</v>
      </c>
      <c r="B323" s="253" t="s">
        <v>130</v>
      </c>
      <c r="C323" s="253" t="s">
        <v>204</v>
      </c>
      <c r="D323" s="253" t="s">
        <v>192</v>
      </c>
      <c r="E323" s="252" t="s">
        <v>1241</v>
      </c>
      <c r="F323" s="253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>
        <f>T324+T325</f>
        <v>0</v>
      </c>
      <c r="U323" s="258">
        <f t="shared" ref="U323:Z323" si="696">U324+U325</f>
        <v>14310</v>
      </c>
      <c r="V323" s="258">
        <f t="shared" si="696"/>
        <v>15394.8</v>
      </c>
      <c r="W323" s="258">
        <f t="shared" si="696"/>
        <v>549.5</v>
      </c>
      <c r="X323" s="258">
        <f t="shared" si="696"/>
        <v>0</v>
      </c>
      <c r="Y323" s="258">
        <f t="shared" si="696"/>
        <v>3030.31</v>
      </c>
      <c r="Z323" s="258">
        <f t="shared" si="696"/>
        <v>3030.31</v>
      </c>
      <c r="AA323" s="258">
        <f t="shared" ref="AA323:AB323" si="697">AA324+AA325</f>
        <v>-3030.31</v>
      </c>
      <c r="AB323" s="258">
        <f t="shared" si="697"/>
        <v>0</v>
      </c>
      <c r="AC323" s="258">
        <f t="shared" ref="AC323:AD323" si="698">AC324+AC325</f>
        <v>0</v>
      </c>
      <c r="AD323" s="258">
        <f t="shared" si="698"/>
        <v>0</v>
      </c>
    </row>
    <row r="324" spans="1:30" ht="19.5" hidden="1" customHeight="1" x14ac:dyDescent="0.2">
      <c r="A324" s="260" t="s">
        <v>78</v>
      </c>
      <c r="B324" s="253" t="s">
        <v>130</v>
      </c>
      <c r="C324" s="253" t="s">
        <v>204</v>
      </c>
      <c r="D324" s="253" t="s">
        <v>192</v>
      </c>
      <c r="E324" s="252" t="s">
        <v>1241</v>
      </c>
      <c r="F324" s="253" t="s">
        <v>79</v>
      </c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>
        <v>0</v>
      </c>
      <c r="U324" s="258">
        <v>14166.9</v>
      </c>
      <c r="V324" s="258">
        <v>15240.9</v>
      </c>
      <c r="W324" s="258">
        <v>543.9</v>
      </c>
      <c r="X324" s="258">
        <v>0</v>
      </c>
      <c r="Y324" s="258">
        <v>3000</v>
      </c>
      <c r="Z324" s="258">
        <f>X324+Y324</f>
        <v>3000</v>
      </c>
      <c r="AA324" s="258">
        <v>-3000</v>
      </c>
      <c r="AB324" s="258">
        <f>Z324+AA324</f>
        <v>0</v>
      </c>
      <c r="AC324" s="258">
        <v>0</v>
      </c>
      <c r="AD324" s="258">
        <f>AB324+AC324</f>
        <v>0</v>
      </c>
    </row>
    <row r="325" spans="1:30" ht="18.75" hidden="1" customHeight="1" x14ac:dyDescent="0.2">
      <c r="A325" s="260" t="s">
        <v>1130</v>
      </c>
      <c r="B325" s="253" t="s">
        <v>130</v>
      </c>
      <c r="C325" s="253" t="s">
        <v>204</v>
      </c>
      <c r="D325" s="253" t="s">
        <v>192</v>
      </c>
      <c r="E325" s="252" t="s">
        <v>1241</v>
      </c>
      <c r="F325" s="253" t="s">
        <v>79</v>
      </c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>
        <v>0</v>
      </c>
      <c r="U325" s="258">
        <v>143.1</v>
      </c>
      <c r="V325" s="258">
        <v>153.9</v>
      </c>
      <c r="W325" s="258">
        <v>5.6</v>
      </c>
      <c r="X325" s="258">
        <v>0</v>
      </c>
      <c r="Y325" s="258">
        <v>30.31</v>
      </c>
      <c r="Z325" s="258">
        <f>X325+Y325</f>
        <v>30.31</v>
      </c>
      <c r="AA325" s="258">
        <v>-30.31</v>
      </c>
      <c r="AB325" s="258">
        <f>Z325+AA325</f>
        <v>0</v>
      </c>
      <c r="AC325" s="258">
        <v>0</v>
      </c>
      <c r="AD325" s="258">
        <f>AB325+AC325</f>
        <v>0</v>
      </c>
    </row>
    <row r="326" spans="1:30" s="432" customFormat="1" ht="33" customHeight="1" x14ac:dyDescent="0.2">
      <c r="A326" s="554" t="s">
        <v>413</v>
      </c>
      <c r="B326" s="555"/>
      <c r="C326" s="555"/>
      <c r="D326" s="555"/>
      <c r="E326" s="555"/>
      <c r="F326" s="555"/>
      <c r="G326" s="455" t="e">
        <f>G327+G420+G405</f>
        <v>#REF!</v>
      </c>
      <c r="H326" s="455" t="e">
        <f>H327+H405+H420</f>
        <v>#REF!</v>
      </c>
      <c r="I326" s="455" t="e">
        <f t="shared" ref="I326:S326" si="699">I327+I420+I405</f>
        <v>#REF!</v>
      </c>
      <c r="J326" s="455" t="e">
        <f t="shared" si="699"/>
        <v>#REF!</v>
      </c>
      <c r="K326" s="455" t="e">
        <f t="shared" si="699"/>
        <v>#REF!</v>
      </c>
      <c r="L326" s="455" t="e">
        <f t="shared" si="699"/>
        <v>#REF!</v>
      </c>
      <c r="M326" s="455" t="e">
        <f t="shared" si="699"/>
        <v>#REF!</v>
      </c>
      <c r="N326" s="455" t="e">
        <f t="shared" si="699"/>
        <v>#REF!</v>
      </c>
      <c r="O326" s="455" t="e">
        <f t="shared" si="699"/>
        <v>#REF!</v>
      </c>
      <c r="P326" s="455" t="e">
        <f t="shared" si="699"/>
        <v>#REF!</v>
      </c>
      <c r="Q326" s="455" t="e">
        <f t="shared" si="699"/>
        <v>#REF!</v>
      </c>
      <c r="R326" s="455" t="e">
        <f t="shared" si="699"/>
        <v>#REF!</v>
      </c>
      <c r="S326" s="455" t="e">
        <f t="shared" si="699"/>
        <v>#REF!</v>
      </c>
      <c r="T326" s="455">
        <f>T327+T420+T405+T415</f>
        <v>45153.4</v>
      </c>
      <c r="U326" s="455">
        <f t="shared" ref="U326:V326" si="700">U327+U420+U405+U415</f>
        <v>18299.367186999996</v>
      </c>
      <c r="V326" s="455">
        <f t="shared" si="700"/>
        <v>39913.299999999996</v>
      </c>
      <c r="W326" s="455">
        <f t="shared" ref="W326:X326" si="701">W327+W420+W405+W415</f>
        <v>23899.819999999996</v>
      </c>
      <c r="X326" s="455">
        <f t="shared" si="701"/>
        <v>41431.5</v>
      </c>
      <c r="Y326" s="455">
        <f t="shared" ref="Y326:Z326" si="702">Y327+Y420+Y405+Y415</f>
        <v>22635.7</v>
      </c>
      <c r="Z326" s="455">
        <f t="shared" si="702"/>
        <v>64067.199999999997</v>
      </c>
      <c r="AA326" s="455">
        <f t="shared" ref="AA326:AB326" si="703">AA327+AA420+AA405+AA415</f>
        <v>16439.740999999998</v>
      </c>
      <c r="AB326" s="455">
        <f t="shared" si="703"/>
        <v>80506.941000000006</v>
      </c>
      <c r="AC326" s="455">
        <f t="shared" ref="AC326:AD326" si="704">AC327+AC420+AC405+AC415</f>
        <v>5424.2800000000007</v>
      </c>
      <c r="AD326" s="455">
        <f t="shared" si="704"/>
        <v>85931.221000000005</v>
      </c>
    </row>
    <row r="327" spans="1:30" s="434" customFormat="1" ht="14.25" x14ac:dyDescent="0.2">
      <c r="A327" s="462" t="s">
        <v>72</v>
      </c>
      <c r="B327" s="251" t="s">
        <v>343</v>
      </c>
      <c r="C327" s="251" t="s">
        <v>190</v>
      </c>
      <c r="D327" s="251"/>
      <c r="E327" s="251"/>
      <c r="F327" s="251"/>
      <c r="G327" s="276"/>
      <c r="H327" s="276" t="e">
        <f t="shared" ref="H327:R327" si="705">H328+H355+H397</f>
        <v>#REF!</v>
      </c>
      <c r="I327" s="276" t="e">
        <f t="shared" si="705"/>
        <v>#REF!</v>
      </c>
      <c r="J327" s="276" t="e">
        <f t="shared" si="705"/>
        <v>#REF!</v>
      </c>
      <c r="K327" s="276" t="e">
        <f t="shared" si="705"/>
        <v>#REF!</v>
      </c>
      <c r="L327" s="276">
        <f t="shared" si="705"/>
        <v>11944.029999999999</v>
      </c>
      <c r="M327" s="276">
        <f t="shared" si="705"/>
        <v>11944.03</v>
      </c>
      <c r="N327" s="276">
        <f t="shared" si="705"/>
        <v>-182</v>
      </c>
      <c r="O327" s="276">
        <f t="shared" si="705"/>
        <v>11762.03</v>
      </c>
      <c r="P327" s="276">
        <f t="shared" si="705"/>
        <v>11944.03</v>
      </c>
      <c r="Q327" s="276">
        <f t="shared" si="705"/>
        <v>116.6</v>
      </c>
      <c r="R327" s="276">
        <f t="shared" si="705"/>
        <v>12060.630000000001</v>
      </c>
      <c r="S327" s="276">
        <f t="shared" ref="S327:T327" si="706">S328+S355+S397</f>
        <v>2494.37</v>
      </c>
      <c r="T327" s="276">
        <f t="shared" si="706"/>
        <v>10844.4</v>
      </c>
      <c r="U327" s="276">
        <f t="shared" ref="U327:V327" si="707">U328+U355+U397</f>
        <v>3184.2</v>
      </c>
      <c r="V327" s="276">
        <f t="shared" si="707"/>
        <v>9670.2000000000007</v>
      </c>
      <c r="W327" s="276">
        <f t="shared" ref="W327:X327" si="708">W328+W355+W397</f>
        <v>5460.0999999999995</v>
      </c>
      <c r="X327" s="276">
        <f t="shared" si="708"/>
        <v>9555.2999999999993</v>
      </c>
      <c r="Y327" s="276">
        <f t="shared" ref="Y327:Z327" si="709">Y328+Y355+Y397</f>
        <v>4588.62</v>
      </c>
      <c r="Z327" s="276">
        <f t="shared" si="709"/>
        <v>14143.92</v>
      </c>
      <c r="AA327" s="276">
        <f t="shared" ref="AA327:AB327" si="710">AA328+AA355+AA397</f>
        <v>2846.2249999999999</v>
      </c>
      <c r="AB327" s="276">
        <f t="shared" si="710"/>
        <v>16990.145</v>
      </c>
      <c r="AC327" s="276">
        <f t="shared" ref="AC327:AD327" si="711">AC328+AC355+AC397</f>
        <v>-3.1499999999999773</v>
      </c>
      <c r="AD327" s="276">
        <f t="shared" si="711"/>
        <v>16986.994999999999</v>
      </c>
    </row>
    <row r="328" spans="1:30" s="434" customFormat="1" ht="33.75" customHeight="1" x14ac:dyDescent="0.2">
      <c r="A328" s="462" t="s">
        <v>195</v>
      </c>
      <c r="B328" s="251" t="s">
        <v>343</v>
      </c>
      <c r="C328" s="251" t="s">
        <v>312</v>
      </c>
      <c r="D328" s="251" t="s">
        <v>196</v>
      </c>
      <c r="E328" s="251"/>
      <c r="F328" s="251"/>
      <c r="G328" s="262">
        <f>G335+G342</f>
        <v>0</v>
      </c>
      <c r="H328" s="262">
        <f>H342</f>
        <v>2646</v>
      </c>
      <c r="I328" s="262">
        <f>I342</f>
        <v>0</v>
      </c>
      <c r="J328" s="262" t="e">
        <f>J335+J342</f>
        <v>#REF!</v>
      </c>
      <c r="K328" s="262">
        <f>K342</f>
        <v>0</v>
      </c>
      <c r="L328" s="262">
        <f>L342</f>
        <v>2804</v>
      </c>
      <c r="M328" s="262">
        <f>M342</f>
        <v>2804</v>
      </c>
      <c r="N328" s="262">
        <f t="shared" ref="N328:P328" si="712">N342</f>
        <v>-182</v>
      </c>
      <c r="O328" s="262">
        <f t="shared" si="712"/>
        <v>2622</v>
      </c>
      <c r="P328" s="262">
        <f t="shared" si="712"/>
        <v>2804</v>
      </c>
      <c r="Q328" s="262">
        <f>Q342+Q350</f>
        <v>116.6</v>
      </c>
      <c r="R328" s="262">
        <f t="shared" ref="R328" si="713">R342+R350</f>
        <v>2920.6</v>
      </c>
      <c r="S328" s="262">
        <f t="shared" ref="S328:T328" si="714">S342+S350</f>
        <v>1.2000000000000002</v>
      </c>
      <c r="T328" s="262">
        <f t="shared" si="714"/>
        <v>2847.4</v>
      </c>
      <c r="U328" s="262">
        <f t="shared" ref="U328:V328" si="715">U342+U350</f>
        <v>230.20000000000002</v>
      </c>
      <c r="V328" s="262">
        <f t="shared" si="715"/>
        <v>2323.1999999999998</v>
      </c>
      <c r="W328" s="262">
        <f t="shared" ref="W328:X328" si="716">W342+W350</f>
        <v>110.49999999999997</v>
      </c>
      <c r="X328" s="262">
        <f t="shared" si="716"/>
        <v>2465.6999999999998</v>
      </c>
      <c r="Y328" s="262">
        <f t="shared" ref="Y328:Z328" si="717">Y342+Y350</f>
        <v>107.5</v>
      </c>
      <c r="Z328" s="262">
        <f t="shared" si="717"/>
        <v>2573.1999999999998</v>
      </c>
      <c r="AA328" s="262">
        <f t="shared" ref="AA328:AB328" si="718">AA342+AA350</f>
        <v>0</v>
      </c>
      <c r="AB328" s="262">
        <f t="shared" si="718"/>
        <v>2573.1999999999998</v>
      </c>
      <c r="AC328" s="262">
        <f t="shared" ref="AC328:AD328" si="719">AC342+AC350</f>
        <v>8.9300000000000068</v>
      </c>
      <c r="AD328" s="262">
        <f t="shared" si="719"/>
        <v>2582.13</v>
      </c>
    </row>
    <row r="329" spans="1:30" s="434" customFormat="1" ht="26.25" hidden="1" customHeight="1" x14ac:dyDescent="0.2">
      <c r="A329" s="260" t="s">
        <v>123</v>
      </c>
      <c r="B329" s="253" t="s">
        <v>343</v>
      </c>
      <c r="C329" s="272" t="s">
        <v>312</v>
      </c>
      <c r="D329" s="253" t="s">
        <v>196</v>
      </c>
      <c r="E329" s="261" t="s">
        <v>332</v>
      </c>
      <c r="F329" s="272"/>
      <c r="G329" s="276"/>
      <c r="H329" s="276"/>
      <c r="I329" s="258">
        <f>I330</f>
        <v>-2636</v>
      </c>
      <c r="J329" s="258">
        <f>J330</f>
        <v>-2636</v>
      </c>
      <c r="K329" s="258">
        <f>K330</f>
        <v>-2636</v>
      </c>
      <c r="L329" s="258">
        <f>L330</f>
        <v>-2636</v>
      </c>
      <c r="M329" s="258">
        <f>M330</f>
        <v>-5272</v>
      </c>
      <c r="N329" s="258">
        <f t="shared" ref="N329:AD329" si="720">N330</f>
        <v>-5272</v>
      </c>
      <c r="O329" s="258">
        <f t="shared" si="720"/>
        <v>-7908</v>
      </c>
      <c r="P329" s="258">
        <f t="shared" si="720"/>
        <v>-7908</v>
      </c>
      <c r="Q329" s="258">
        <f t="shared" si="720"/>
        <v>-13180</v>
      </c>
      <c r="R329" s="258">
        <f t="shared" si="720"/>
        <v>-13180</v>
      </c>
      <c r="S329" s="258">
        <f t="shared" si="720"/>
        <v>-21088</v>
      </c>
      <c r="T329" s="258">
        <f t="shared" si="720"/>
        <v>-21088</v>
      </c>
      <c r="U329" s="258">
        <f t="shared" si="720"/>
        <v>-34268</v>
      </c>
      <c r="V329" s="258">
        <f t="shared" si="720"/>
        <v>-34268</v>
      </c>
      <c r="W329" s="258">
        <f t="shared" si="720"/>
        <v>-55356</v>
      </c>
      <c r="X329" s="258">
        <f t="shared" si="720"/>
        <v>-55356</v>
      </c>
      <c r="Y329" s="258">
        <f t="shared" si="720"/>
        <v>-89624</v>
      </c>
      <c r="Z329" s="258">
        <f t="shared" si="720"/>
        <v>-89624</v>
      </c>
      <c r="AA329" s="258">
        <f t="shared" si="720"/>
        <v>-144980</v>
      </c>
      <c r="AB329" s="258">
        <f t="shared" si="720"/>
        <v>-144980</v>
      </c>
      <c r="AC329" s="258">
        <f t="shared" si="720"/>
        <v>-234604</v>
      </c>
      <c r="AD329" s="258">
        <f t="shared" si="720"/>
        <v>-234604</v>
      </c>
    </row>
    <row r="330" spans="1:30" s="434" customFormat="1" ht="15.75" hidden="1" customHeight="1" x14ac:dyDescent="0.2">
      <c r="A330" s="260" t="s">
        <v>315</v>
      </c>
      <c r="B330" s="253" t="s">
        <v>343</v>
      </c>
      <c r="C330" s="272" t="s">
        <v>312</v>
      </c>
      <c r="D330" s="253" t="s">
        <v>196</v>
      </c>
      <c r="E330" s="261" t="s">
        <v>334</v>
      </c>
      <c r="F330" s="253"/>
      <c r="G330" s="276"/>
      <c r="H330" s="276"/>
      <c r="I330" s="258">
        <f>I331+I332+I333+I334</f>
        <v>-2636</v>
      </c>
      <c r="J330" s="258">
        <f>J331+J332+J333+J334</f>
        <v>-2636</v>
      </c>
      <c r="K330" s="258">
        <f>K331+K332+K333+K334</f>
        <v>-2636</v>
      </c>
      <c r="L330" s="258">
        <f>L331+L332+L333+L334</f>
        <v>-2636</v>
      </c>
      <c r="M330" s="258">
        <f>M331+M332+M333+M334</f>
        <v>-5272</v>
      </c>
      <c r="N330" s="258">
        <f t="shared" ref="N330:R330" si="721">N331+N332+N333+N334</f>
        <v>-5272</v>
      </c>
      <c r="O330" s="258">
        <f t="shared" si="721"/>
        <v>-7908</v>
      </c>
      <c r="P330" s="258">
        <f t="shared" si="721"/>
        <v>-7908</v>
      </c>
      <c r="Q330" s="258">
        <f t="shared" si="721"/>
        <v>-13180</v>
      </c>
      <c r="R330" s="258">
        <f t="shared" si="721"/>
        <v>-13180</v>
      </c>
      <c r="S330" s="258">
        <f t="shared" ref="S330:T330" si="722">S331+S332+S333+S334</f>
        <v>-21088</v>
      </c>
      <c r="T330" s="258">
        <f t="shared" si="722"/>
        <v>-21088</v>
      </c>
      <c r="U330" s="258">
        <f t="shared" ref="U330:V330" si="723">U331+U332+U333+U334</f>
        <v>-34268</v>
      </c>
      <c r="V330" s="258">
        <f t="shared" si="723"/>
        <v>-34268</v>
      </c>
      <c r="W330" s="258">
        <f t="shared" ref="W330:X330" si="724">W331+W332+W333+W334</f>
        <v>-55356</v>
      </c>
      <c r="X330" s="258">
        <f t="shared" si="724"/>
        <v>-55356</v>
      </c>
      <c r="Y330" s="258">
        <f t="shared" ref="Y330:Z330" si="725">Y331+Y332+Y333+Y334</f>
        <v>-89624</v>
      </c>
      <c r="Z330" s="258">
        <f t="shared" si="725"/>
        <v>-89624</v>
      </c>
      <c r="AA330" s="258">
        <f t="shared" ref="AA330:AB330" si="726">AA331+AA332+AA333+AA334</f>
        <v>-144980</v>
      </c>
      <c r="AB330" s="258">
        <f t="shared" si="726"/>
        <v>-144980</v>
      </c>
      <c r="AC330" s="258">
        <f t="shared" ref="AC330:AD330" si="727">AC331+AC332+AC333+AC334</f>
        <v>-234604</v>
      </c>
      <c r="AD330" s="258">
        <f t="shared" si="727"/>
        <v>-234604</v>
      </c>
    </row>
    <row r="331" spans="1:30" s="434" customFormat="1" hidden="1" x14ac:dyDescent="0.2">
      <c r="A331" s="260" t="s">
        <v>95</v>
      </c>
      <c r="B331" s="253" t="s">
        <v>343</v>
      </c>
      <c r="C331" s="272" t="s">
        <v>312</v>
      </c>
      <c r="D331" s="253" t="s">
        <v>196</v>
      </c>
      <c r="E331" s="261" t="s">
        <v>334</v>
      </c>
      <c r="F331" s="253" t="s">
        <v>96</v>
      </c>
      <c r="G331" s="276"/>
      <c r="H331" s="276"/>
      <c r="I331" s="258">
        <v>-2220</v>
      </c>
      <c r="J331" s="258">
        <f>G331+I331</f>
        <v>-2220</v>
      </c>
      <c r="K331" s="258">
        <v>-2220</v>
      </c>
      <c r="L331" s="258">
        <f t="shared" ref="L331:R334" si="728">H331+J331</f>
        <v>-2220</v>
      </c>
      <c r="M331" s="258">
        <f t="shared" si="728"/>
        <v>-4440</v>
      </c>
      <c r="N331" s="258">
        <f t="shared" si="728"/>
        <v>-4440</v>
      </c>
      <c r="O331" s="258">
        <f t="shared" si="728"/>
        <v>-6660</v>
      </c>
      <c r="P331" s="258">
        <f t="shared" si="728"/>
        <v>-6660</v>
      </c>
      <c r="Q331" s="258">
        <f t="shared" si="728"/>
        <v>-11100</v>
      </c>
      <c r="R331" s="258">
        <f t="shared" si="728"/>
        <v>-11100</v>
      </c>
      <c r="S331" s="258">
        <f t="shared" ref="S331:S334" si="729">O331+Q331</f>
        <v>-17760</v>
      </c>
      <c r="T331" s="258">
        <f t="shared" ref="T331:T334" si="730">P331+R331</f>
        <v>-17760</v>
      </c>
      <c r="U331" s="258">
        <f t="shared" ref="U331:U334" si="731">Q331+S331</f>
        <v>-28860</v>
      </c>
      <c r="V331" s="258">
        <f t="shared" ref="V331:V334" si="732">R331+T331</f>
        <v>-28860</v>
      </c>
      <c r="W331" s="258">
        <f t="shared" ref="W331:W334" si="733">S331+U331</f>
        <v>-46620</v>
      </c>
      <c r="X331" s="258">
        <f t="shared" ref="X331:X334" si="734">T331+V331</f>
        <v>-46620</v>
      </c>
      <c r="Y331" s="258">
        <f t="shared" ref="Y331:Y334" si="735">U331+W331</f>
        <v>-75480</v>
      </c>
      <c r="Z331" s="258">
        <f t="shared" ref="Z331:Z334" si="736">V331+X331</f>
        <v>-75480</v>
      </c>
      <c r="AA331" s="258">
        <f t="shared" ref="AA331:AA334" si="737">W331+Y331</f>
        <v>-122100</v>
      </c>
      <c r="AB331" s="258">
        <f t="shared" ref="AB331:AB334" si="738">X331+Z331</f>
        <v>-122100</v>
      </c>
      <c r="AC331" s="258">
        <f t="shared" ref="AC331:AC334" si="739">Y331+AA331</f>
        <v>-197580</v>
      </c>
      <c r="AD331" s="258">
        <f t="shared" ref="AD331:AD334" si="740">Z331+AB331</f>
        <v>-197580</v>
      </c>
    </row>
    <row r="332" spans="1:30" s="434" customFormat="1" ht="16.5" hidden="1" customHeight="1" x14ac:dyDescent="0.2">
      <c r="A332" s="260" t="s">
        <v>97</v>
      </c>
      <c r="B332" s="253" t="s">
        <v>343</v>
      </c>
      <c r="C332" s="272" t="s">
        <v>312</v>
      </c>
      <c r="D332" s="253" t="s">
        <v>196</v>
      </c>
      <c r="E332" s="261" t="s">
        <v>334</v>
      </c>
      <c r="F332" s="253" t="s">
        <v>98</v>
      </c>
      <c r="G332" s="276"/>
      <c r="H332" s="276"/>
      <c r="I332" s="258">
        <v>-101</v>
      </c>
      <c r="J332" s="258">
        <f>G332+I332</f>
        <v>-101</v>
      </c>
      <c r="K332" s="258">
        <v>-101</v>
      </c>
      <c r="L332" s="258">
        <f t="shared" si="728"/>
        <v>-101</v>
      </c>
      <c r="M332" s="258">
        <f t="shared" si="728"/>
        <v>-202</v>
      </c>
      <c r="N332" s="258">
        <f t="shared" si="728"/>
        <v>-202</v>
      </c>
      <c r="O332" s="258">
        <f t="shared" si="728"/>
        <v>-303</v>
      </c>
      <c r="P332" s="258">
        <f t="shared" si="728"/>
        <v>-303</v>
      </c>
      <c r="Q332" s="258">
        <f t="shared" si="728"/>
        <v>-505</v>
      </c>
      <c r="R332" s="258">
        <f t="shared" si="728"/>
        <v>-505</v>
      </c>
      <c r="S332" s="258">
        <f t="shared" si="729"/>
        <v>-808</v>
      </c>
      <c r="T332" s="258">
        <f t="shared" si="730"/>
        <v>-808</v>
      </c>
      <c r="U332" s="258">
        <f t="shared" si="731"/>
        <v>-1313</v>
      </c>
      <c r="V332" s="258">
        <f t="shared" si="732"/>
        <v>-1313</v>
      </c>
      <c r="W332" s="258">
        <f t="shared" si="733"/>
        <v>-2121</v>
      </c>
      <c r="X332" s="258">
        <f t="shared" si="734"/>
        <v>-2121</v>
      </c>
      <c r="Y332" s="258">
        <f t="shared" si="735"/>
        <v>-3434</v>
      </c>
      <c r="Z332" s="258">
        <f t="shared" si="736"/>
        <v>-3434</v>
      </c>
      <c r="AA332" s="258">
        <f t="shared" si="737"/>
        <v>-5555</v>
      </c>
      <c r="AB332" s="258">
        <f t="shared" si="738"/>
        <v>-5555</v>
      </c>
      <c r="AC332" s="258">
        <f t="shared" si="739"/>
        <v>-8989</v>
      </c>
      <c r="AD332" s="258">
        <f t="shared" si="740"/>
        <v>-8989</v>
      </c>
    </row>
    <row r="333" spans="1:30" s="434" customFormat="1" ht="15" hidden="1" customHeight="1" x14ac:dyDescent="0.2">
      <c r="A333" s="260" t="s">
        <v>99</v>
      </c>
      <c r="B333" s="253" t="s">
        <v>343</v>
      </c>
      <c r="C333" s="272" t="s">
        <v>312</v>
      </c>
      <c r="D333" s="253" t="s">
        <v>196</v>
      </c>
      <c r="E333" s="261" t="s">
        <v>334</v>
      </c>
      <c r="F333" s="253" t="s">
        <v>100</v>
      </c>
      <c r="G333" s="276"/>
      <c r="H333" s="276"/>
      <c r="I333" s="258">
        <v>-295</v>
      </c>
      <c r="J333" s="258">
        <f>G333+I333</f>
        <v>-295</v>
      </c>
      <c r="K333" s="258">
        <v>-295</v>
      </c>
      <c r="L333" s="258">
        <f t="shared" si="728"/>
        <v>-295</v>
      </c>
      <c r="M333" s="258">
        <f t="shared" si="728"/>
        <v>-590</v>
      </c>
      <c r="N333" s="258">
        <f t="shared" si="728"/>
        <v>-590</v>
      </c>
      <c r="O333" s="258">
        <f t="shared" si="728"/>
        <v>-885</v>
      </c>
      <c r="P333" s="258">
        <f t="shared" si="728"/>
        <v>-885</v>
      </c>
      <c r="Q333" s="258">
        <f t="shared" si="728"/>
        <v>-1475</v>
      </c>
      <c r="R333" s="258">
        <f t="shared" si="728"/>
        <v>-1475</v>
      </c>
      <c r="S333" s="258">
        <f t="shared" si="729"/>
        <v>-2360</v>
      </c>
      <c r="T333" s="258">
        <f t="shared" si="730"/>
        <v>-2360</v>
      </c>
      <c r="U333" s="258">
        <f t="shared" si="731"/>
        <v>-3835</v>
      </c>
      <c r="V333" s="258">
        <f t="shared" si="732"/>
        <v>-3835</v>
      </c>
      <c r="W333" s="258">
        <f t="shared" si="733"/>
        <v>-6195</v>
      </c>
      <c r="X333" s="258">
        <f t="shared" si="734"/>
        <v>-6195</v>
      </c>
      <c r="Y333" s="258">
        <f t="shared" si="735"/>
        <v>-10030</v>
      </c>
      <c r="Z333" s="258">
        <f t="shared" si="736"/>
        <v>-10030</v>
      </c>
      <c r="AA333" s="258">
        <f t="shared" si="737"/>
        <v>-16225</v>
      </c>
      <c r="AB333" s="258">
        <f t="shared" si="738"/>
        <v>-16225</v>
      </c>
      <c r="AC333" s="258">
        <f t="shared" si="739"/>
        <v>-26255</v>
      </c>
      <c r="AD333" s="258">
        <f t="shared" si="740"/>
        <v>-26255</v>
      </c>
    </row>
    <row r="334" spans="1:30" s="434" customFormat="1" ht="18.75" hidden="1" customHeight="1" x14ac:dyDescent="0.2">
      <c r="A334" s="260" t="s">
        <v>1296</v>
      </c>
      <c r="B334" s="253" t="s">
        <v>343</v>
      </c>
      <c r="C334" s="272" t="s">
        <v>312</v>
      </c>
      <c r="D334" s="253" t="s">
        <v>196</v>
      </c>
      <c r="E334" s="261" t="s">
        <v>334</v>
      </c>
      <c r="F334" s="253" t="s">
        <v>94</v>
      </c>
      <c r="G334" s="276"/>
      <c r="H334" s="276"/>
      <c r="I334" s="258">
        <v>-20</v>
      </c>
      <c r="J334" s="258">
        <f>G334+I334</f>
        <v>-20</v>
      </c>
      <c r="K334" s="258">
        <v>-20</v>
      </c>
      <c r="L334" s="258">
        <f t="shared" si="728"/>
        <v>-20</v>
      </c>
      <c r="M334" s="258">
        <f t="shared" si="728"/>
        <v>-40</v>
      </c>
      <c r="N334" s="258">
        <f t="shared" si="728"/>
        <v>-40</v>
      </c>
      <c r="O334" s="258">
        <f t="shared" si="728"/>
        <v>-60</v>
      </c>
      <c r="P334" s="258">
        <f t="shared" si="728"/>
        <v>-60</v>
      </c>
      <c r="Q334" s="258">
        <f t="shared" si="728"/>
        <v>-100</v>
      </c>
      <c r="R334" s="258">
        <f t="shared" si="728"/>
        <v>-100</v>
      </c>
      <c r="S334" s="258">
        <f t="shared" si="729"/>
        <v>-160</v>
      </c>
      <c r="T334" s="258">
        <f t="shared" si="730"/>
        <v>-160</v>
      </c>
      <c r="U334" s="258">
        <f t="shared" si="731"/>
        <v>-260</v>
      </c>
      <c r="V334" s="258">
        <f t="shared" si="732"/>
        <v>-260</v>
      </c>
      <c r="W334" s="258">
        <f t="shared" si="733"/>
        <v>-420</v>
      </c>
      <c r="X334" s="258">
        <f t="shared" si="734"/>
        <v>-420</v>
      </c>
      <c r="Y334" s="258">
        <f t="shared" si="735"/>
        <v>-680</v>
      </c>
      <c r="Z334" s="258">
        <f t="shared" si="736"/>
        <v>-680</v>
      </c>
      <c r="AA334" s="258">
        <f t="shared" si="737"/>
        <v>-1100</v>
      </c>
      <c r="AB334" s="258">
        <f t="shared" si="738"/>
        <v>-1100</v>
      </c>
      <c r="AC334" s="258">
        <f t="shared" si="739"/>
        <v>-1780</v>
      </c>
      <c r="AD334" s="258">
        <f t="shared" si="740"/>
        <v>-1780</v>
      </c>
    </row>
    <row r="335" spans="1:30" s="434" customFormat="1" ht="16.5" hidden="1" customHeight="1" x14ac:dyDescent="0.2">
      <c r="A335" s="260" t="s">
        <v>973</v>
      </c>
      <c r="B335" s="253" t="s">
        <v>343</v>
      </c>
      <c r="C335" s="272" t="s">
        <v>312</v>
      </c>
      <c r="D335" s="253" t="s">
        <v>196</v>
      </c>
      <c r="E335" s="261" t="s">
        <v>462</v>
      </c>
      <c r="F335" s="272"/>
      <c r="G335" s="276"/>
      <c r="H335" s="276"/>
      <c r="I335" s="258">
        <f t="shared" ref="I335:AC336" si="741">I336</f>
        <v>-2293.8000000000002</v>
      </c>
      <c r="J335" s="258" t="e">
        <f t="shared" si="741"/>
        <v>#REF!</v>
      </c>
      <c r="K335" s="258">
        <f t="shared" si="741"/>
        <v>-2293.8000000000002</v>
      </c>
      <c r="L335" s="258" t="e">
        <f t="shared" si="741"/>
        <v>#REF!</v>
      </c>
      <c r="M335" s="258" t="e">
        <f t="shared" si="741"/>
        <v>#REF!</v>
      </c>
      <c r="N335" s="258" t="e">
        <f t="shared" si="741"/>
        <v>#REF!</v>
      </c>
      <c r="O335" s="258" t="e">
        <f t="shared" si="741"/>
        <v>#REF!</v>
      </c>
      <c r="P335" s="258" t="e">
        <f t="shared" si="741"/>
        <v>#REF!</v>
      </c>
      <c r="Q335" s="258" t="e">
        <f t="shared" si="741"/>
        <v>#REF!</v>
      </c>
      <c r="R335" s="258" t="e">
        <f t="shared" si="741"/>
        <v>#REF!</v>
      </c>
      <c r="S335" s="258" t="e">
        <f t="shared" si="741"/>
        <v>#REF!</v>
      </c>
      <c r="T335" s="258" t="e">
        <f t="shared" si="741"/>
        <v>#REF!</v>
      </c>
      <c r="U335" s="258" t="e">
        <f t="shared" si="741"/>
        <v>#REF!</v>
      </c>
      <c r="V335" s="258" t="e">
        <f t="shared" si="741"/>
        <v>#REF!</v>
      </c>
      <c r="W335" s="258" t="e">
        <f t="shared" si="741"/>
        <v>#REF!</v>
      </c>
      <c r="X335" s="258" t="e">
        <f t="shared" si="741"/>
        <v>#REF!</v>
      </c>
      <c r="Y335" s="258" t="e">
        <f t="shared" si="741"/>
        <v>#REF!</v>
      </c>
      <c r="Z335" s="258" t="e">
        <f t="shared" ref="Y335:AD336" si="742">Z336</f>
        <v>#REF!</v>
      </c>
      <c r="AA335" s="258" t="e">
        <f t="shared" si="741"/>
        <v>#REF!</v>
      </c>
      <c r="AB335" s="258" t="e">
        <f t="shared" si="742"/>
        <v>#REF!</v>
      </c>
      <c r="AC335" s="258" t="e">
        <f t="shared" si="741"/>
        <v>#REF!</v>
      </c>
      <c r="AD335" s="258" t="e">
        <f t="shared" si="742"/>
        <v>#REF!</v>
      </c>
    </row>
    <row r="336" spans="1:30" s="434" customFormat="1" ht="27" hidden="1" customHeight="1" x14ac:dyDescent="0.2">
      <c r="A336" s="260" t="s">
        <v>991</v>
      </c>
      <c r="B336" s="253" t="s">
        <v>343</v>
      </c>
      <c r="C336" s="272" t="s">
        <v>312</v>
      </c>
      <c r="D336" s="253" t="s">
        <v>196</v>
      </c>
      <c r="E336" s="261" t="s">
        <v>463</v>
      </c>
      <c r="F336" s="253"/>
      <c r="G336" s="276"/>
      <c r="H336" s="276"/>
      <c r="I336" s="258">
        <f t="shared" si="741"/>
        <v>-2293.8000000000002</v>
      </c>
      <c r="J336" s="258" t="e">
        <f t="shared" si="741"/>
        <v>#REF!</v>
      </c>
      <c r="K336" s="258">
        <f t="shared" si="741"/>
        <v>-2293.8000000000002</v>
      </c>
      <c r="L336" s="258" t="e">
        <f t="shared" si="741"/>
        <v>#REF!</v>
      </c>
      <c r="M336" s="258" t="e">
        <f t="shared" si="741"/>
        <v>#REF!</v>
      </c>
      <c r="N336" s="258" t="e">
        <f t="shared" si="741"/>
        <v>#REF!</v>
      </c>
      <c r="O336" s="258" t="e">
        <f t="shared" si="741"/>
        <v>#REF!</v>
      </c>
      <c r="P336" s="258" t="e">
        <f t="shared" si="741"/>
        <v>#REF!</v>
      </c>
      <c r="Q336" s="258" t="e">
        <f t="shared" si="741"/>
        <v>#REF!</v>
      </c>
      <c r="R336" s="258" t="e">
        <f t="shared" si="741"/>
        <v>#REF!</v>
      </c>
      <c r="S336" s="258" t="e">
        <f t="shared" si="741"/>
        <v>#REF!</v>
      </c>
      <c r="T336" s="258" t="e">
        <f t="shared" si="741"/>
        <v>#REF!</v>
      </c>
      <c r="U336" s="258" t="e">
        <f t="shared" si="741"/>
        <v>#REF!</v>
      </c>
      <c r="V336" s="258" t="e">
        <f t="shared" si="741"/>
        <v>#REF!</v>
      </c>
      <c r="W336" s="258" t="e">
        <f t="shared" si="741"/>
        <v>#REF!</v>
      </c>
      <c r="X336" s="258" t="e">
        <f t="shared" si="741"/>
        <v>#REF!</v>
      </c>
      <c r="Y336" s="258" t="e">
        <f t="shared" si="742"/>
        <v>#REF!</v>
      </c>
      <c r="Z336" s="258" t="e">
        <f t="shared" si="742"/>
        <v>#REF!</v>
      </c>
      <c r="AA336" s="258" t="e">
        <f t="shared" si="742"/>
        <v>#REF!</v>
      </c>
      <c r="AB336" s="258" t="e">
        <f t="shared" si="742"/>
        <v>#REF!</v>
      </c>
      <c r="AC336" s="258" t="e">
        <f t="shared" si="742"/>
        <v>#REF!</v>
      </c>
      <c r="AD336" s="258" t="e">
        <f t="shared" si="742"/>
        <v>#REF!</v>
      </c>
    </row>
    <row r="337" spans="1:30" s="434" customFormat="1" ht="27.75" hidden="1" customHeight="1" x14ac:dyDescent="0.2">
      <c r="A337" s="260" t="s">
        <v>992</v>
      </c>
      <c r="B337" s="253" t="s">
        <v>343</v>
      </c>
      <c r="C337" s="272" t="s">
        <v>312</v>
      </c>
      <c r="D337" s="253" t="s">
        <v>196</v>
      </c>
      <c r="E337" s="261" t="s">
        <v>484</v>
      </c>
      <c r="F337" s="253"/>
      <c r="G337" s="276"/>
      <c r="H337" s="276"/>
      <c r="I337" s="258">
        <f>I338+I339+I340+I341</f>
        <v>-2293.8000000000002</v>
      </c>
      <c r="J337" s="258" t="e">
        <f>J338+J339+J340+J341</f>
        <v>#REF!</v>
      </c>
      <c r="K337" s="258">
        <f>K338+K339+K340+K341</f>
        <v>-2293.8000000000002</v>
      </c>
      <c r="L337" s="258" t="e">
        <f>L338+L339+L340+L341</f>
        <v>#REF!</v>
      </c>
      <c r="M337" s="258" t="e">
        <f>M338+M339+M340+M341</f>
        <v>#REF!</v>
      </c>
      <c r="N337" s="258" t="e">
        <f t="shared" ref="N337:R337" si="743">N338+N339+N340+N341</f>
        <v>#REF!</v>
      </c>
      <c r="O337" s="258" t="e">
        <f t="shared" si="743"/>
        <v>#REF!</v>
      </c>
      <c r="P337" s="258" t="e">
        <f t="shared" si="743"/>
        <v>#REF!</v>
      </c>
      <c r="Q337" s="258" t="e">
        <f t="shared" si="743"/>
        <v>#REF!</v>
      </c>
      <c r="R337" s="258" t="e">
        <f t="shared" si="743"/>
        <v>#REF!</v>
      </c>
      <c r="S337" s="258" t="e">
        <f t="shared" ref="S337:T337" si="744">S338+S339+S340+S341</f>
        <v>#REF!</v>
      </c>
      <c r="T337" s="258" t="e">
        <f t="shared" si="744"/>
        <v>#REF!</v>
      </c>
      <c r="U337" s="258" t="e">
        <f t="shared" ref="U337:V337" si="745">U338+U339+U340+U341</f>
        <v>#REF!</v>
      </c>
      <c r="V337" s="258" t="e">
        <f t="shared" si="745"/>
        <v>#REF!</v>
      </c>
      <c r="W337" s="258" t="e">
        <f t="shared" ref="W337:X337" si="746">W338+W339+W340+W341</f>
        <v>#REF!</v>
      </c>
      <c r="X337" s="258" t="e">
        <f t="shared" si="746"/>
        <v>#REF!</v>
      </c>
      <c r="Y337" s="258" t="e">
        <f t="shared" ref="Y337:Z337" si="747">Y338+Y339+Y340+Y341</f>
        <v>#REF!</v>
      </c>
      <c r="Z337" s="258" t="e">
        <f t="shared" si="747"/>
        <v>#REF!</v>
      </c>
      <c r="AA337" s="258" t="e">
        <f t="shared" ref="AA337:AB337" si="748">AA338+AA339+AA340+AA341</f>
        <v>#REF!</v>
      </c>
      <c r="AB337" s="258" t="e">
        <f t="shared" si="748"/>
        <v>#REF!</v>
      </c>
      <c r="AC337" s="258" t="e">
        <f t="shared" ref="AC337:AD337" si="749">AC338+AC339+AC340+AC341</f>
        <v>#REF!</v>
      </c>
      <c r="AD337" s="258" t="e">
        <f t="shared" si="749"/>
        <v>#REF!</v>
      </c>
    </row>
    <row r="338" spans="1:30" s="434" customFormat="1" ht="17.25" hidden="1" customHeight="1" x14ac:dyDescent="0.2">
      <c r="A338" s="260" t="s">
        <v>95</v>
      </c>
      <c r="B338" s="253" t="s">
        <v>343</v>
      </c>
      <c r="C338" s="272" t="s">
        <v>312</v>
      </c>
      <c r="D338" s="253" t="s">
        <v>196</v>
      </c>
      <c r="E338" s="261" t="s">
        <v>484</v>
      </c>
      <c r="F338" s="253" t="s">
        <v>96</v>
      </c>
      <c r="G338" s="276"/>
      <c r="H338" s="276"/>
      <c r="I338" s="258">
        <v>-1977.8</v>
      </c>
      <c r="J338" s="258" t="e">
        <f>#REF!+I338</f>
        <v>#REF!</v>
      </c>
      <c r="K338" s="258">
        <v>-1977.8</v>
      </c>
      <c r="L338" s="258" t="e">
        <f>#REF!+J338</f>
        <v>#REF!</v>
      </c>
      <c r="M338" s="258" t="e">
        <f>#REF!+K338</f>
        <v>#REF!</v>
      </c>
      <c r="N338" s="258" t="e">
        <f>#REF!+L338</f>
        <v>#REF!</v>
      </c>
      <c r="O338" s="258" t="e">
        <f>#REF!+M338</f>
        <v>#REF!</v>
      </c>
      <c r="P338" s="258" t="e">
        <f>#REF!+N338</f>
        <v>#REF!</v>
      </c>
      <c r="Q338" s="258" t="e">
        <f>#REF!+O338</f>
        <v>#REF!</v>
      </c>
      <c r="R338" s="258" t="e">
        <f>#REF!+P338</f>
        <v>#REF!</v>
      </c>
      <c r="S338" s="258" t="e">
        <f>#REF!+Q338</f>
        <v>#REF!</v>
      </c>
      <c r="T338" s="258" t="e">
        <f>#REF!+R338</f>
        <v>#REF!</v>
      </c>
      <c r="U338" s="258" t="e">
        <f>#REF!+S338</f>
        <v>#REF!</v>
      </c>
      <c r="V338" s="258" t="e">
        <f>#REF!+T338</f>
        <v>#REF!</v>
      </c>
      <c r="W338" s="258" t="e">
        <f>#REF!+U338</f>
        <v>#REF!</v>
      </c>
      <c r="X338" s="258" t="e">
        <f>#REF!+V338</f>
        <v>#REF!</v>
      </c>
      <c r="Y338" s="258" t="e">
        <f>#REF!+W338</f>
        <v>#REF!</v>
      </c>
      <c r="Z338" s="258" t="e">
        <f>#REF!+X338</f>
        <v>#REF!</v>
      </c>
      <c r="AA338" s="258" t="e">
        <f>#REF!+Y338</f>
        <v>#REF!</v>
      </c>
      <c r="AB338" s="258" t="e">
        <f>#REF!+Z338</f>
        <v>#REF!</v>
      </c>
      <c r="AC338" s="258" t="e">
        <f>#REF!+AA338</f>
        <v>#REF!</v>
      </c>
      <c r="AD338" s="258" t="e">
        <f>#REF!+AB338</f>
        <v>#REF!</v>
      </c>
    </row>
    <row r="339" spans="1:30" s="434" customFormat="1" ht="18.75" hidden="1" customHeight="1" x14ac:dyDescent="0.2">
      <c r="A339" s="260" t="s">
        <v>97</v>
      </c>
      <c r="B339" s="253" t="s">
        <v>343</v>
      </c>
      <c r="C339" s="272" t="s">
        <v>312</v>
      </c>
      <c r="D339" s="253" t="s">
        <v>196</v>
      </c>
      <c r="E339" s="261" t="s">
        <v>484</v>
      </c>
      <c r="F339" s="253" t="s">
        <v>98</v>
      </c>
      <c r="G339" s="276"/>
      <c r="H339" s="276"/>
      <c r="I339" s="258">
        <v>-101</v>
      </c>
      <c r="J339" s="258" t="e">
        <f>#REF!+I339</f>
        <v>#REF!</v>
      </c>
      <c r="K339" s="258">
        <v>-101</v>
      </c>
      <c r="L339" s="258" t="e">
        <f>#REF!+J339</f>
        <v>#REF!</v>
      </c>
      <c r="M339" s="258" t="e">
        <f>#REF!+K339</f>
        <v>#REF!</v>
      </c>
      <c r="N339" s="258" t="e">
        <f>#REF!+L339</f>
        <v>#REF!</v>
      </c>
      <c r="O339" s="258" t="e">
        <f>#REF!+M339</f>
        <v>#REF!</v>
      </c>
      <c r="P339" s="258" t="e">
        <f>#REF!+N339</f>
        <v>#REF!</v>
      </c>
      <c r="Q339" s="258" t="e">
        <f>#REF!+O339</f>
        <v>#REF!</v>
      </c>
      <c r="R339" s="258" t="e">
        <f>#REF!+P339</f>
        <v>#REF!</v>
      </c>
      <c r="S339" s="258" t="e">
        <f>#REF!+Q339</f>
        <v>#REF!</v>
      </c>
      <c r="T339" s="258" t="e">
        <f>#REF!+R339</f>
        <v>#REF!</v>
      </c>
      <c r="U339" s="258" t="e">
        <f>#REF!+S339</f>
        <v>#REF!</v>
      </c>
      <c r="V339" s="258" t="e">
        <f>#REF!+T339</f>
        <v>#REF!</v>
      </c>
      <c r="W339" s="258" t="e">
        <f>#REF!+U339</f>
        <v>#REF!</v>
      </c>
      <c r="X339" s="258" t="e">
        <f>#REF!+V339</f>
        <v>#REF!</v>
      </c>
      <c r="Y339" s="258" t="e">
        <f>#REF!+W339</f>
        <v>#REF!</v>
      </c>
      <c r="Z339" s="258" t="e">
        <f>#REF!+X339</f>
        <v>#REF!</v>
      </c>
      <c r="AA339" s="258" t="e">
        <f>#REF!+Y339</f>
        <v>#REF!</v>
      </c>
      <c r="AB339" s="258" t="e">
        <f>#REF!+Z339</f>
        <v>#REF!</v>
      </c>
      <c r="AC339" s="258" t="e">
        <f>#REF!+AA339</f>
        <v>#REF!</v>
      </c>
      <c r="AD339" s="258" t="e">
        <f>#REF!+AB339</f>
        <v>#REF!</v>
      </c>
    </row>
    <row r="340" spans="1:30" s="434" customFormat="1" ht="16.5" hidden="1" customHeight="1" x14ac:dyDescent="0.2">
      <c r="A340" s="260" t="s">
        <v>99</v>
      </c>
      <c r="B340" s="253" t="s">
        <v>343</v>
      </c>
      <c r="C340" s="272" t="s">
        <v>312</v>
      </c>
      <c r="D340" s="253" t="s">
        <v>196</v>
      </c>
      <c r="E340" s="261" t="s">
        <v>484</v>
      </c>
      <c r="F340" s="253" t="s">
        <v>100</v>
      </c>
      <c r="G340" s="276"/>
      <c r="H340" s="276"/>
      <c r="I340" s="258">
        <v>-95</v>
      </c>
      <c r="J340" s="258" t="e">
        <f>#REF!+I340</f>
        <v>#REF!</v>
      </c>
      <c r="K340" s="258">
        <v>-95</v>
      </c>
      <c r="L340" s="258" t="e">
        <f>#REF!+J340</f>
        <v>#REF!</v>
      </c>
      <c r="M340" s="258" t="e">
        <f>#REF!+K340</f>
        <v>#REF!</v>
      </c>
      <c r="N340" s="258" t="e">
        <f>#REF!+L340</f>
        <v>#REF!</v>
      </c>
      <c r="O340" s="258" t="e">
        <f>#REF!+M340</f>
        <v>#REF!</v>
      </c>
      <c r="P340" s="258" t="e">
        <f>#REF!+N340</f>
        <v>#REF!</v>
      </c>
      <c r="Q340" s="258" t="e">
        <f>#REF!+O340</f>
        <v>#REF!</v>
      </c>
      <c r="R340" s="258" t="e">
        <f>#REF!+P340</f>
        <v>#REF!</v>
      </c>
      <c r="S340" s="258" t="e">
        <f>#REF!+Q340</f>
        <v>#REF!</v>
      </c>
      <c r="T340" s="258" t="e">
        <f>#REF!+R340</f>
        <v>#REF!</v>
      </c>
      <c r="U340" s="258" t="e">
        <f>#REF!+S340</f>
        <v>#REF!</v>
      </c>
      <c r="V340" s="258" t="e">
        <f>#REF!+T340</f>
        <v>#REF!</v>
      </c>
      <c r="W340" s="258" t="e">
        <f>#REF!+U340</f>
        <v>#REF!</v>
      </c>
      <c r="X340" s="258" t="e">
        <f>#REF!+V340</f>
        <v>#REF!</v>
      </c>
      <c r="Y340" s="258" t="e">
        <f>#REF!+W340</f>
        <v>#REF!</v>
      </c>
      <c r="Z340" s="258" t="e">
        <f>#REF!+X340</f>
        <v>#REF!</v>
      </c>
      <c r="AA340" s="258" t="e">
        <f>#REF!+Y340</f>
        <v>#REF!</v>
      </c>
      <c r="AB340" s="258" t="e">
        <f>#REF!+Z340</f>
        <v>#REF!</v>
      </c>
      <c r="AC340" s="258" t="e">
        <f>#REF!+AA340</f>
        <v>#REF!</v>
      </c>
      <c r="AD340" s="258" t="e">
        <f>#REF!+AB340</f>
        <v>#REF!</v>
      </c>
    </row>
    <row r="341" spans="1:30" s="434" customFormat="1" ht="15" hidden="1" customHeight="1" x14ac:dyDescent="0.2">
      <c r="A341" s="260" t="s">
        <v>1296</v>
      </c>
      <c r="B341" s="253" t="s">
        <v>343</v>
      </c>
      <c r="C341" s="272" t="s">
        <v>312</v>
      </c>
      <c r="D341" s="253" t="s">
        <v>196</v>
      </c>
      <c r="E341" s="261" t="s">
        <v>484</v>
      </c>
      <c r="F341" s="253" t="s">
        <v>94</v>
      </c>
      <c r="G341" s="276"/>
      <c r="H341" s="276"/>
      <c r="I341" s="258">
        <v>-120</v>
      </c>
      <c r="J341" s="258" t="e">
        <f>#REF!+I341</f>
        <v>#REF!</v>
      </c>
      <c r="K341" s="258">
        <v>-120</v>
      </c>
      <c r="L341" s="258" t="e">
        <f>#REF!+J341</f>
        <v>#REF!</v>
      </c>
      <c r="M341" s="258" t="e">
        <f>#REF!+K341</f>
        <v>#REF!</v>
      </c>
      <c r="N341" s="258" t="e">
        <f>#REF!+L341</f>
        <v>#REF!</v>
      </c>
      <c r="O341" s="258" t="e">
        <f>#REF!+M341</f>
        <v>#REF!</v>
      </c>
      <c r="P341" s="258" t="e">
        <f>#REF!+N341</f>
        <v>#REF!</v>
      </c>
      <c r="Q341" s="258" t="e">
        <f>#REF!+O341</f>
        <v>#REF!</v>
      </c>
      <c r="R341" s="258" t="e">
        <f>#REF!+P341</f>
        <v>#REF!</v>
      </c>
      <c r="S341" s="258" t="e">
        <f>#REF!+Q341</f>
        <v>#REF!</v>
      </c>
      <c r="T341" s="258" t="e">
        <f>#REF!+R341</f>
        <v>#REF!</v>
      </c>
      <c r="U341" s="258" t="e">
        <f>#REF!+S341</f>
        <v>#REF!</v>
      </c>
      <c r="V341" s="258" t="e">
        <f>#REF!+T341</f>
        <v>#REF!</v>
      </c>
      <c r="W341" s="258" t="e">
        <f>#REF!+U341</f>
        <v>#REF!</v>
      </c>
      <c r="X341" s="258" t="e">
        <f>#REF!+V341</f>
        <v>#REF!</v>
      </c>
      <c r="Y341" s="258" t="e">
        <f>#REF!+W341</f>
        <v>#REF!</v>
      </c>
      <c r="Z341" s="258" t="e">
        <f>#REF!+X341</f>
        <v>#REF!</v>
      </c>
      <c r="AA341" s="258" t="e">
        <f>#REF!+Y341</f>
        <v>#REF!</v>
      </c>
      <c r="AB341" s="258" t="e">
        <f>#REF!+Z341</f>
        <v>#REF!</v>
      </c>
      <c r="AC341" s="258" t="e">
        <f>#REF!+AA341</f>
        <v>#REF!</v>
      </c>
      <c r="AD341" s="258" t="e">
        <f>#REF!+AB341</f>
        <v>#REF!</v>
      </c>
    </row>
    <row r="342" spans="1:30" s="434" customFormat="1" ht="27.75" customHeight="1" x14ac:dyDescent="0.2">
      <c r="A342" s="260" t="s">
        <v>992</v>
      </c>
      <c r="B342" s="253" t="s">
        <v>343</v>
      </c>
      <c r="C342" s="272" t="s">
        <v>312</v>
      </c>
      <c r="D342" s="253" t="s">
        <v>196</v>
      </c>
      <c r="E342" s="261" t="s">
        <v>1022</v>
      </c>
      <c r="F342" s="253"/>
      <c r="G342" s="263">
        <f>G343+G347+G348+G349</f>
        <v>0</v>
      </c>
      <c r="H342" s="263">
        <f>H343+H347+H348+H349+H344</f>
        <v>2646</v>
      </c>
      <c r="I342" s="263">
        <f>I343+I347+I348+I349+I344</f>
        <v>0</v>
      </c>
      <c r="J342" s="263">
        <f>J343+J347+J348+J349+J344</f>
        <v>2646</v>
      </c>
      <c r="K342" s="263">
        <f>K343+K347+K348+K349+K344</f>
        <v>0</v>
      </c>
      <c r="L342" s="263">
        <f>L343+L344+L347+L348+L349</f>
        <v>2804</v>
      </c>
      <c r="M342" s="263">
        <f>M343+M344+M347+M348+M349</f>
        <v>2804</v>
      </c>
      <c r="N342" s="263">
        <f t="shared" ref="N342:Q342" si="750">N343+N344+N347+N348+N349</f>
        <v>-182</v>
      </c>
      <c r="O342" s="263">
        <f t="shared" si="750"/>
        <v>2622</v>
      </c>
      <c r="P342" s="263">
        <f t="shared" si="750"/>
        <v>2804</v>
      </c>
      <c r="Q342" s="263">
        <f t="shared" si="750"/>
        <v>0</v>
      </c>
      <c r="R342" s="263">
        <f>R343+R344+R347+R348+R349+R345+R346</f>
        <v>2804</v>
      </c>
      <c r="S342" s="263">
        <f t="shared" ref="S342:T342" si="751">S343+S344+S347+S348+S349+S345+S346</f>
        <v>4</v>
      </c>
      <c r="T342" s="263">
        <f t="shared" si="751"/>
        <v>2733.6</v>
      </c>
      <c r="U342" s="263">
        <f t="shared" ref="U342:V342" si="752">U343+U344+U347+U348+U349+U345+U346</f>
        <v>234.4</v>
      </c>
      <c r="V342" s="263">
        <f t="shared" si="752"/>
        <v>2213.6</v>
      </c>
      <c r="W342" s="263">
        <f t="shared" ref="W342:X342" si="753">W343+W344+W347+W348+W349+W345+W346</f>
        <v>103.39999999999998</v>
      </c>
      <c r="X342" s="263">
        <f t="shared" si="753"/>
        <v>2349</v>
      </c>
      <c r="Y342" s="263">
        <f t="shared" ref="Y342:Z342" si="754">Y343+Y344+Y347+Y348+Y349+Y345+Y346</f>
        <v>85</v>
      </c>
      <c r="Z342" s="263">
        <f t="shared" si="754"/>
        <v>2434</v>
      </c>
      <c r="AA342" s="263">
        <f t="shared" ref="AA342:AB342" si="755">AA343+AA344+AA347+AA348+AA349+AA345+AA346</f>
        <v>0</v>
      </c>
      <c r="AB342" s="263">
        <f t="shared" si="755"/>
        <v>2434</v>
      </c>
      <c r="AC342" s="263">
        <f t="shared" ref="AC342:AD342" si="756">AC343+AC344+AC347+AC348+AC349+AC345+AC346</f>
        <v>8.9300000000000068</v>
      </c>
      <c r="AD342" s="263">
        <f t="shared" si="756"/>
        <v>2442.9300000000003</v>
      </c>
    </row>
    <row r="343" spans="1:30" s="434" customFormat="1" ht="15" customHeight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1022</v>
      </c>
      <c r="F343" s="253" t="s">
        <v>96</v>
      </c>
      <c r="G343" s="276"/>
      <c r="H343" s="258">
        <v>2300</v>
      </c>
      <c r="I343" s="258">
        <v>-550</v>
      </c>
      <c r="J343" s="258">
        <f>H343+I343</f>
        <v>1750</v>
      </c>
      <c r="K343" s="258">
        <v>0</v>
      </c>
      <c r="L343" s="258">
        <v>1900</v>
      </c>
      <c r="M343" s="258">
        <v>1900</v>
      </c>
      <c r="N343" s="258">
        <v>-140</v>
      </c>
      <c r="O343" s="258">
        <f>M343+N343</f>
        <v>1760</v>
      </c>
      <c r="P343" s="258">
        <v>1900</v>
      </c>
      <c r="Q343" s="258">
        <v>0</v>
      </c>
      <c r="R343" s="258">
        <f>P343+Q343</f>
        <v>1900</v>
      </c>
      <c r="S343" s="258">
        <f>-400+57</f>
        <v>-343</v>
      </c>
      <c r="T343" s="258">
        <v>1500</v>
      </c>
      <c r="U343" s="258">
        <f>-120+300</f>
        <v>180</v>
      </c>
      <c r="V343" s="258">
        <v>1500</v>
      </c>
      <c r="W343" s="258">
        <f>-546+226</f>
        <v>-320</v>
      </c>
      <c r="X343" s="258">
        <v>1605</v>
      </c>
      <c r="Y343" s="258">
        <v>-328</v>
      </c>
      <c r="Z343" s="258">
        <f t="shared" ref="Z343:Z349" si="757">X343+Y343</f>
        <v>1277</v>
      </c>
      <c r="AA343" s="258">
        <v>0</v>
      </c>
      <c r="AB343" s="258">
        <f t="shared" ref="AB343:AB349" si="758">Z343+AA343</f>
        <v>1277</v>
      </c>
      <c r="AC343" s="258">
        <v>68.540000000000006</v>
      </c>
      <c r="AD343" s="258">
        <f t="shared" ref="AD343:AD349" si="759">AB343+AC343</f>
        <v>1345.54</v>
      </c>
    </row>
    <row r="344" spans="1:30" s="434" customFormat="1" ht="35.25" customHeight="1" x14ac:dyDescent="0.2">
      <c r="A344" s="377" t="s">
        <v>898</v>
      </c>
      <c r="B344" s="384" t="s">
        <v>343</v>
      </c>
      <c r="C344" s="384" t="s">
        <v>190</v>
      </c>
      <c r="D344" s="384" t="s">
        <v>196</v>
      </c>
      <c r="E344" s="261" t="s">
        <v>1022</v>
      </c>
      <c r="F344" s="384" t="s">
        <v>896</v>
      </c>
      <c r="G344" s="276"/>
      <c r="H344" s="258"/>
      <c r="I344" s="258">
        <v>550</v>
      </c>
      <c r="J344" s="258">
        <f>H344+I344</f>
        <v>550</v>
      </c>
      <c r="K344" s="258">
        <v>0</v>
      </c>
      <c r="L344" s="258">
        <v>574</v>
      </c>
      <c r="M344" s="258">
        <v>574</v>
      </c>
      <c r="N344" s="258">
        <v>-42</v>
      </c>
      <c r="O344" s="258">
        <f t="shared" ref="O344:O349" si="760">M344+N344</f>
        <v>532</v>
      </c>
      <c r="P344" s="258">
        <v>574</v>
      </c>
      <c r="Q344" s="258">
        <v>0</v>
      </c>
      <c r="R344" s="258">
        <f t="shared" ref="R344:R429" si="761">P344+Q344</f>
        <v>574</v>
      </c>
      <c r="S344" s="258">
        <f>-120.4+17.4</f>
        <v>-103</v>
      </c>
      <c r="T344" s="258">
        <v>453.6</v>
      </c>
      <c r="U344" s="258">
        <f>-35.6+90</f>
        <v>54.4</v>
      </c>
      <c r="V344" s="258">
        <v>453.6</v>
      </c>
      <c r="W344" s="258">
        <f>-164.6+68</f>
        <v>-96.6</v>
      </c>
      <c r="X344" s="258">
        <v>484</v>
      </c>
      <c r="Y344" s="258">
        <v>-97</v>
      </c>
      <c r="Z344" s="258">
        <f t="shared" si="757"/>
        <v>387</v>
      </c>
      <c r="AA344" s="258">
        <v>0</v>
      </c>
      <c r="AB344" s="258">
        <f t="shared" si="758"/>
        <v>387</v>
      </c>
      <c r="AC344" s="258">
        <v>1.73</v>
      </c>
      <c r="AD344" s="258">
        <f t="shared" si="759"/>
        <v>388.73</v>
      </c>
    </row>
    <row r="345" spans="1:30" s="434" customFormat="1" ht="21" customHeight="1" x14ac:dyDescent="0.2">
      <c r="A345" s="260" t="s">
        <v>907</v>
      </c>
      <c r="B345" s="253" t="s">
        <v>343</v>
      </c>
      <c r="C345" s="272" t="s">
        <v>312</v>
      </c>
      <c r="D345" s="253" t="s">
        <v>196</v>
      </c>
      <c r="E345" s="261" t="s">
        <v>1088</v>
      </c>
      <c r="F345" s="253" t="s">
        <v>96</v>
      </c>
      <c r="G345" s="276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>
        <v>0</v>
      </c>
      <c r="S345" s="258">
        <f>400</f>
        <v>400</v>
      </c>
      <c r="T345" s="258">
        <f t="shared" ref="T345:T349" si="762">R345+S345</f>
        <v>400</v>
      </c>
      <c r="U345" s="258">
        <v>0</v>
      </c>
      <c r="V345" s="258">
        <v>0</v>
      </c>
      <c r="W345" s="258">
        <v>400</v>
      </c>
      <c r="X345" s="258">
        <v>0</v>
      </c>
      <c r="Y345" s="258">
        <v>400</v>
      </c>
      <c r="Z345" s="258">
        <f t="shared" si="757"/>
        <v>400</v>
      </c>
      <c r="AA345" s="258">
        <v>0</v>
      </c>
      <c r="AB345" s="258">
        <f t="shared" si="758"/>
        <v>400</v>
      </c>
      <c r="AC345" s="258">
        <v>0</v>
      </c>
      <c r="AD345" s="258">
        <f t="shared" si="759"/>
        <v>400</v>
      </c>
    </row>
    <row r="346" spans="1:30" s="434" customFormat="1" ht="35.25" customHeight="1" x14ac:dyDescent="0.2">
      <c r="A346" s="377" t="s">
        <v>898</v>
      </c>
      <c r="B346" s="384" t="s">
        <v>343</v>
      </c>
      <c r="C346" s="384" t="s">
        <v>190</v>
      </c>
      <c r="D346" s="384" t="s">
        <v>196</v>
      </c>
      <c r="E346" s="261" t="s">
        <v>1088</v>
      </c>
      <c r="F346" s="384" t="s">
        <v>896</v>
      </c>
      <c r="G346" s="276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>
        <v>0</v>
      </c>
      <c r="S346" s="258">
        <f>120</f>
        <v>120</v>
      </c>
      <c r="T346" s="258">
        <f t="shared" si="762"/>
        <v>120</v>
      </c>
      <c r="U346" s="258">
        <v>0</v>
      </c>
      <c r="V346" s="258">
        <v>0</v>
      </c>
      <c r="W346" s="258">
        <v>120</v>
      </c>
      <c r="X346" s="258">
        <v>0</v>
      </c>
      <c r="Y346" s="258">
        <v>120</v>
      </c>
      <c r="Z346" s="258">
        <f t="shared" si="757"/>
        <v>120</v>
      </c>
      <c r="AA346" s="258">
        <v>0</v>
      </c>
      <c r="AB346" s="258">
        <f t="shared" si="758"/>
        <v>120</v>
      </c>
      <c r="AC346" s="258">
        <v>0</v>
      </c>
      <c r="AD346" s="258">
        <f t="shared" si="759"/>
        <v>120</v>
      </c>
    </row>
    <row r="347" spans="1:30" s="434" customFormat="1" ht="15" customHeight="1" x14ac:dyDescent="0.2">
      <c r="A347" s="260" t="s">
        <v>97</v>
      </c>
      <c r="B347" s="253" t="s">
        <v>343</v>
      </c>
      <c r="C347" s="272" t="s">
        <v>312</v>
      </c>
      <c r="D347" s="253" t="s">
        <v>196</v>
      </c>
      <c r="E347" s="261" t="s">
        <v>1022</v>
      </c>
      <c r="F347" s="253" t="s">
        <v>98</v>
      </c>
      <c r="G347" s="276"/>
      <c r="H347" s="258">
        <v>101</v>
      </c>
      <c r="I347" s="258">
        <v>0</v>
      </c>
      <c r="J347" s="258">
        <f>H347+I347</f>
        <v>101</v>
      </c>
      <c r="K347" s="258">
        <v>0</v>
      </c>
      <c r="L347" s="258">
        <v>80</v>
      </c>
      <c r="M347" s="258">
        <v>80</v>
      </c>
      <c r="N347" s="258">
        <v>0</v>
      </c>
      <c r="O347" s="258">
        <f t="shared" si="760"/>
        <v>80</v>
      </c>
      <c r="P347" s="258">
        <v>80</v>
      </c>
      <c r="Q347" s="258">
        <v>0</v>
      </c>
      <c r="R347" s="258">
        <f t="shared" si="761"/>
        <v>80</v>
      </c>
      <c r="S347" s="258">
        <v>-20</v>
      </c>
      <c r="T347" s="258">
        <f t="shared" si="762"/>
        <v>60</v>
      </c>
      <c r="U347" s="258">
        <v>0</v>
      </c>
      <c r="V347" s="258">
        <v>60</v>
      </c>
      <c r="W347" s="258">
        <v>0</v>
      </c>
      <c r="X347" s="258">
        <v>60</v>
      </c>
      <c r="Y347" s="258">
        <v>-10</v>
      </c>
      <c r="Z347" s="258">
        <f t="shared" si="757"/>
        <v>50</v>
      </c>
      <c r="AA347" s="258">
        <v>0</v>
      </c>
      <c r="AB347" s="258">
        <f t="shared" si="758"/>
        <v>50</v>
      </c>
      <c r="AC347" s="258">
        <v>-6.34</v>
      </c>
      <c r="AD347" s="258">
        <f t="shared" si="759"/>
        <v>43.66</v>
      </c>
    </row>
    <row r="348" spans="1:30" s="434" customFormat="1" ht="19.5" hidden="1" customHeight="1" x14ac:dyDescent="0.2">
      <c r="A348" s="260" t="s">
        <v>99</v>
      </c>
      <c r="B348" s="253" t="s">
        <v>343</v>
      </c>
      <c r="C348" s="272" t="s">
        <v>312</v>
      </c>
      <c r="D348" s="253" t="s">
        <v>196</v>
      </c>
      <c r="E348" s="261" t="s">
        <v>1022</v>
      </c>
      <c r="F348" s="253" t="s">
        <v>100</v>
      </c>
      <c r="G348" s="276"/>
      <c r="H348" s="258">
        <v>95</v>
      </c>
      <c r="I348" s="258">
        <v>0</v>
      </c>
      <c r="J348" s="258">
        <f>H348+I348</f>
        <v>95</v>
      </c>
      <c r="K348" s="258">
        <v>0</v>
      </c>
      <c r="L348" s="258">
        <v>100</v>
      </c>
      <c r="M348" s="258">
        <v>100</v>
      </c>
      <c r="N348" s="258">
        <v>0</v>
      </c>
      <c r="O348" s="258">
        <f t="shared" si="760"/>
        <v>100</v>
      </c>
      <c r="P348" s="258">
        <v>100</v>
      </c>
      <c r="Q348" s="258">
        <v>0</v>
      </c>
      <c r="R348" s="258">
        <f t="shared" si="761"/>
        <v>100</v>
      </c>
      <c r="S348" s="258">
        <v>0</v>
      </c>
      <c r="T348" s="258">
        <f t="shared" si="762"/>
        <v>100</v>
      </c>
      <c r="U348" s="258">
        <v>0</v>
      </c>
      <c r="V348" s="258">
        <v>100</v>
      </c>
      <c r="W348" s="258">
        <v>-100</v>
      </c>
      <c r="X348" s="258">
        <v>0</v>
      </c>
      <c r="Y348" s="258">
        <v>0</v>
      </c>
      <c r="Z348" s="258">
        <f t="shared" si="757"/>
        <v>0</v>
      </c>
      <c r="AA348" s="258">
        <v>0</v>
      </c>
      <c r="AB348" s="258">
        <f t="shared" si="758"/>
        <v>0</v>
      </c>
      <c r="AC348" s="258">
        <v>0</v>
      </c>
      <c r="AD348" s="258">
        <f t="shared" si="759"/>
        <v>0</v>
      </c>
    </row>
    <row r="349" spans="1:30" s="434" customFormat="1" ht="20.25" customHeight="1" x14ac:dyDescent="0.2">
      <c r="A349" s="260" t="s">
        <v>1296</v>
      </c>
      <c r="B349" s="253" t="s">
        <v>343</v>
      </c>
      <c r="C349" s="272" t="s">
        <v>312</v>
      </c>
      <c r="D349" s="253" t="s">
        <v>196</v>
      </c>
      <c r="E349" s="261" t="s">
        <v>1022</v>
      </c>
      <c r="F349" s="253" t="s">
        <v>94</v>
      </c>
      <c r="G349" s="276"/>
      <c r="H349" s="258">
        <v>150</v>
      </c>
      <c r="I349" s="258">
        <v>0</v>
      </c>
      <c r="J349" s="258">
        <f>H349+I349</f>
        <v>150</v>
      </c>
      <c r="K349" s="258">
        <v>0</v>
      </c>
      <c r="L349" s="258">
        <v>150</v>
      </c>
      <c r="M349" s="258">
        <v>150</v>
      </c>
      <c r="N349" s="258">
        <v>0</v>
      </c>
      <c r="O349" s="258">
        <f t="shared" si="760"/>
        <v>150</v>
      </c>
      <c r="P349" s="258">
        <v>150</v>
      </c>
      <c r="Q349" s="258">
        <v>0</v>
      </c>
      <c r="R349" s="258">
        <f t="shared" si="761"/>
        <v>150</v>
      </c>
      <c r="S349" s="258">
        <v>-50</v>
      </c>
      <c r="T349" s="258">
        <f t="shared" si="762"/>
        <v>100</v>
      </c>
      <c r="U349" s="258">
        <v>0</v>
      </c>
      <c r="V349" s="258">
        <v>100</v>
      </c>
      <c r="W349" s="258">
        <v>100</v>
      </c>
      <c r="X349" s="258">
        <v>200</v>
      </c>
      <c r="Y349" s="258">
        <v>0</v>
      </c>
      <c r="Z349" s="258">
        <f t="shared" si="757"/>
        <v>200</v>
      </c>
      <c r="AA349" s="258">
        <v>0</v>
      </c>
      <c r="AB349" s="258">
        <f t="shared" si="758"/>
        <v>200</v>
      </c>
      <c r="AC349" s="258">
        <v>-55</v>
      </c>
      <c r="AD349" s="258">
        <f t="shared" si="759"/>
        <v>145</v>
      </c>
    </row>
    <row r="350" spans="1:30" s="434" customFormat="1" ht="33" customHeight="1" x14ac:dyDescent="0.2">
      <c r="A350" s="260" t="s">
        <v>787</v>
      </c>
      <c r="B350" s="253" t="s">
        <v>343</v>
      </c>
      <c r="C350" s="250" t="s">
        <v>312</v>
      </c>
      <c r="D350" s="251" t="s">
        <v>196</v>
      </c>
      <c r="E350" s="367" t="s">
        <v>1202</v>
      </c>
      <c r="F350" s="251"/>
      <c r="G350" s="276"/>
      <c r="H350" s="276">
        <f t="shared" ref="H350:N350" si="763">H351+H352</f>
        <v>0</v>
      </c>
      <c r="I350" s="276">
        <f t="shared" si="763"/>
        <v>80.099999999999994</v>
      </c>
      <c r="J350" s="276">
        <f t="shared" si="763"/>
        <v>80.099999999999994</v>
      </c>
      <c r="K350" s="276">
        <f t="shared" si="763"/>
        <v>0</v>
      </c>
      <c r="L350" s="276">
        <f t="shared" si="763"/>
        <v>76.400000000000006</v>
      </c>
      <c r="M350" s="276">
        <f t="shared" si="763"/>
        <v>76.400000000000006</v>
      </c>
      <c r="N350" s="276">
        <f t="shared" si="763"/>
        <v>0</v>
      </c>
      <c r="O350" s="276">
        <f>O351+O352</f>
        <v>76.400000000000006</v>
      </c>
      <c r="P350" s="276">
        <f t="shared" ref="P350:R350" si="764">P351+P352</f>
        <v>0</v>
      </c>
      <c r="Q350" s="276">
        <f t="shared" si="764"/>
        <v>116.6</v>
      </c>
      <c r="R350" s="276">
        <f t="shared" si="764"/>
        <v>116.6</v>
      </c>
      <c r="S350" s="276">
        <f t="shared" ref="S350:T350" si="765">S351+S352</f>
        <v>-2.8</v>
      </c>
      <c r="T350" s="276">
        <f t="shared" si="765"/>
        <v>113.8</v>
      </c>
      <c r="U350" s="276">
        <f t="shared" ref="U350" si="766">U351+U352</f>
        <v>-4.2</v>
      </c>
      <c r="V350" s="276">
        <f>V351+V352+V353+V354</f>
        <v>109.6</v>
      </c>
      <c r="W350" s="276">
        <f t="shared" ref="W350:X350" si="767">W351+W352+W353+W354</f>
        <v>7.1000000000000014</v>
      </c>
      <c r="X350" s="276">
        <f t="shared" si="767"/>
        <v>116.69999999999999</v>
      </c>
      <c r="Y350" s="276">
        <f t="shared" ref="Y350:Z350" si="768">Y351+Y352+Y353+Y354</f>
        <v>22.500000000000007</v>
      </c>
      <c r="Z350" s="276">
        <f t="shared" si="768"/>
        <v>139.19999999999999</v>
      </c>
      <c r="AA350" s="276">
        <f>AA351+AA352+AA353+AA354</f>
        <v>0</v>
      </c>
      <c r="AB350" s="276">
        <f t="shared" ref="AB350:AD350" si="769">AB351+AB352+AB353+AB354</f>
        <v>139.19999999999999</v>
      </c>
      <c r="AC350" s="276">
        <f>AC351+AC352+AC353+AC354</f>
        <v>0</v>
      </c>
      <c r="AD350" s="276">
        <f t="shared" si="769"/>
        <v>139.19999999999999</v>
      </c>
    </row>
    <row r="351" spans="1:30" s="434" customFormat="1" ht="20.25" hidden="1" customHeight="1" x14ac:dyDescent="0.2">
      <c r="A351" s="377" t="s">
        <v>907</v>
      </c>
      <c r="B351" s="253" t="s">
        <v>343</v>
      </c>
      <c r="C351" s="272" t="s">
        <v>312</v>
      </c>
      <c r="D351" s="253" t="s">
        <v>196</v>
      </c>
      <c r="E351" s="261" t="s">
        <v>788</v>
      </c>
      <c r="F351" s="253" t="s">
        <v>96</v>
      </c>
      <c r="G351" s="258"/>
      <c r="H351" s="258">
        <v>0</v>
      </c>
      <c r="I351" s="258">
        <v>61.4</v>
      </c>
      <c r="J351" s="258">
        <f>H351+I351</f>
        <v>61.4</v>
      </c>
      <c r="K351" s="258">
        <v>0.04</v>
      </c>
      <c r="L351" s="258">
        <v>58.7</v>
      </c>
      <c r="M351" s="258">
        <v>58.7</v>
      </c>
      <c r="N351" s="258">
        <v>0</v>
      </c>
      <c r="O351" s="258">
        <f>M351+N351</f>
        <v>58.7</v>
      </c>
      <c r="P351" s="258">
        <v>0</v>
      </c>
      <c r="Q351" s="258">
        <v>89.55</v>
      </c>
      <c r="R351" s="258">
        <f t="shared" ref="R351:R352" si="770">P351+Q351</f>
        <v>89.55</v>
      </c>
      <c r="S351" s="258">
        <v>-2.15</v>
      </c>
      <c r="T351" s="258">
        <f t="shared" ref="T351:T352" si="771">R351+S351</f>
        <v>87.399999999999991</v>
      </c>
      <c r="U351" s="258">
        <v>-3.2</v>
      </c>
      <c r="V351" s="258">
        <v>84.2</v>
      </c>
      <c r="W351" s="258">
        <v>-84.2</v>
      </c>
      <c r="X351" s="258">
        <v>89.63</v>
      </c>
      <c r="Y351" s="258">
        <v>-89.63</v>
      </c>
      <c r="Z351" s="258">
        <f t="shared" ref="Z351:Z354" si="772">X351+Y351</f>
        <v>0</v>
      </c>
      <c r="AA351" s="258">
        <v>0</v>
      </c>
      <c r="AB351" s="258">
        <f t="shared" ref="AB351:AB354" si="773">Z351+AA351</f>
        <v>0</v>
      </c>
      <c r="AC351" s="258">
        <v>0</v>
      </c>
      <c r="AD351" s="258">
        <f t="shared" ref="AD351:AD354" si="774">AB351+AC351</f>
        <v>0</v>
      </c>
    </row>
    <row r="352" spans="1:30" s="434" customFormat="1" ht="31.5" hidden="1" customHeight="1" x14ac:dyDescent="0.2">
      <c r="A352" s="377" t="s">
        <v>898</v>
      </c>
      <c r="B352" s="253" t="s">
        <v>343</v>
      </c>
      <c r="C352" s="272" t="s">
        <v>312</v>
      </c>
      <c r="D352" s="253" t="s">
        <v>196</v>
      </c>
      <c r="E352" s="261" t="s">
        <v>788</v>
      </c>
      <c r="F352" s="253" t="s">
        <v>896</v>
      </c>
      <c r="G352" s="258"/>
      <c r="H352" s="258">
        <v>0</v>
      </c>
      <c r="I352" s="258">
        <v>18.7</v>
      </c>
      <c r="J352" s="258">
        <f>H352+I352</f>
        <v>18.7</v>
      </c>
      <c r="K352" s="258">
        <v>-0.04</v>
      </c>
      <c r="L352" s="258">
        <v>17.7</v>
      </c>
      <c r="M352" s="258">
        <v>17.7</v>
      </c>
      <c r="N352" s="258">
        <v>0</v>
      </c>
      <c r="O352" s="258">
        <f>M352+N352</f>
        <v>17.7</v>
      </c>
      <c r="P352" s="258">
        <v>0</v>
      </c>
      <c r="Q352" s="258">
        <v>27.05</v>
      </c>
      <c r="R352" s="258">
        <f t="shared" si="770"/>
        <v>27.05</v>
      </c>
      <c r="S352" s="258">
        <v>-0.65</v>
      </c>
      <c r="T352" s="258">
        <f t="shared" si="771"/>
        <v>26.400000000000002</v>
      </c>
      <c r="U352" s="258">
        <v>-1</v>
      </c>
      <c r="V352" s="258">
        <v>25.4</v>
      </c>
      <c r="W352" s="258">
        <v>-25.4</v>
      </c>
      <c r="X352" s="258">
        <v>27.07</v>
      </c>
      <c r="Y352" s="258">
        <v>-27.07</v>
      </c>
      <c r="Z352" s="258">
        <f t="shared" si="772"/>
        <v>0</v>
      </c>
      <c r="AA352" s="258">
        <v>0</v>
      </c>
      <c r="AB352" s="258">
        <f t="shared" si="773"/>
        <v>0</v>
      </c>
      <c r="AC352" s="258">
        <v>0</v>
      </c>
      <c r="AD352" s="258">
        <f t="shared" si="774"/>
        <v>0</v>
      </c>
    </row>
    <row r="353" spans="1:30" s="434" customFormat="1" ht="24" customHeight="1" x14ac:dyDescent="0.2">
      <c r="A353" s="377" t="s">
        <v>907</v>
      </c>
      <c r="B353" s="253" t="s">
        <v>343</v>
      </c>
      <c r="C353" s="272" t="s">
        <v>312</v>
      </c>
      <c r="D353" s="253" t="s">
        <v>196</v>
      </c>
      <c r="E353" s="261" t="s">
        <v>1202</v>
      </c>
      <c r="F353" s="253" t="s">
        <v>96</v>
      </c>
      <c r="G353" s="258"/>
      <c r="H353" s="258">
        <v>0</v>
      </c>
      <c r="I353" s="258">
        <v>61.4</v>
      </c>
      <c r="J353" s="258">
        <v>61.4</v>
      </c>
      <c r="K353" s="258">
        <v>0.04</v>
      </c>
      <c r="L353" s="258">
        <v>58.7</v>
      </c>
      <c r="M353" s="258">
        <v>58.7</v>
      </c>
      <c r="N353" s="258">
        <v>0</v>
      </c>
      <c r="O353" s="258">
        <v>58.7</v>
      </c>
      <c r="P353" s="258">
        <v>0</v>
      </c>
      <c r="Q353" s="258">
        <v>89.55</v>
      </c>
      <c r="R353" s="258">
        <v>89.55</v>
      </c>
      <c r="S353" s="258">
        <v>-2.15</v>
      </c>
      <c r="T353" s="258">
        <v>87.399999999999991</v>
      </c>
      <c r="U353" s="258">
        <v>-3.2</v>
      </c>
      <c r="V353" s="258">
        <v>0</v>
      </c>
      <c r="W353" s="258">
        <v>89.63</v>
      </c>
      <c r="X353" s="258">
        <v>0</v>
      </c>
      <c r="Y353" s="258">
        <v>106.91</v>
      </c>
      <c r="Z353" s="258">
        <f t="shared" si="772"/>
        <v>106.91</v>
      </c>
      <c r="AA353" s="258">
        <v>0</v>
      </c>
      <c r="AB353" s="258">
        <f t="shared" si="773"/>
        <v>106.91</v>
      </c>
      <c r="AC353" s="258">
        <v>0</v>
      </c>
      <c r="AD353" s="258">
        <f>AB353+AC353</f>
        <v>106.91</v>
      </c>
    </row>
    <row r="354" spans="1:30" s="434" customFormat="1" ht="31.5" customHeight="1" x14ac:dyDescent="0.2">
      <c r="A354" s="377" t="s">
        <v>898</v>
      </c>
      <c r="B354" s="253" t="s">
        <v>343</v>
      </c>
      <c r="C354" s="272" t="s">
        <v>312</v>
      </c>
      <c r="D354" s="253" t="s">
        <v>196</v>
      </c>
      <c r="E354" s="261" t="s">
        <v>1202</v>
      </c>
      <c r="F354" s="253" t="s">
        <v>896</v>
      </c>
      <c r="G354" s="258"/>
      <c r="H354" s="258">
        <v>0</v>
      </c>
      <c r="I354" s="258">
        <v>18.7</v>
      </c>
      <c r="J354" s="258">
        <v>18.7</v>
      </c>
      <c r="K354" s="258">
        <v>-0.04</v>
      </c>
      <c r="L354" s="258">
        <v>17.7</v>
      </c>
      <c r="M354" s="258">
        <v>17.7</v>
      </c>
      <c r="N354" s="258">
        <v>0</v>
      </c>
      <c r="O354" s="258">
        <v>17.7</v>
      </c>
      <c r="P354" s="258">
        <v>0</v>
      </c>
      <c r="Q354" s="258">
        <v>27.05</v>
      </c>
      <c r="R354" s="258">
        <v>27.05</v>
      </c>
      <c r="S354" s="258">
        <v>-0.65</v>
      </c>
      <c r="T354" s="258">
        <v>26.400000000000002</v>
      </c>
      <c r="U354" s="258">
        <v>-1</v>
      </c>
      <c r="V354" s="258">
        <v>0</v>
      </c>
      <c r="W354" s="258">
        <v>27.07</v>
      </c>
      <c r="X354" s="258">
        <v>0</v>
      </c>
      <c r="Y354" s="258">
        <v>32.29</v>
      </c>
      <c r="Z354" s="258">
        <f t="shared" si="772"/>
        <v>32.29</v>
      </c>
      <c r="AA354" s="258">
        <v>0</v>
      </c>
      <c r="AB354" s="258">
        <f t="shared" si="773"/>
        <v>32.29</v>
      </c>
      <c r="AC354" s="258">
        <v>0</v>
      </c>
      <c r="AD354" s="258">
        <f t="shared" si="774"/>
        <v>32.29</v>
      </c>
    </row>
    <row r="355" spans="1:30" ht="31.5" customHeight="1" x14ac:dyDescent="0.2">
      <c r="A355" s="462" t="s">
        <v>199</v>
      </c>
      <c r="B355" s="251" t="s">
        <v>343</v>
      </c>
      <c r="C355" s="251" t="s">
        <v>190</v>
      </c>
      <c r="D355" s="251" t="s">
        <v>200</v>
      </c>
      <c r="E355" s="251"/>
      <c r="F355" s="251"/>
      <c r="G355" s="276">
        <f>G375+G384</f>
        <v>0</v>
      </c>
      <c r="H355" s="276">
        <f>H384</f>
        <v>5345</v>
      </c>
      <c r="I355" s="276">
        <f>I384</f>
        <v>0</v>
      </c>
      <c r="J355" s="276">
        <f>J384</f>
        <v>5345</v>
      </c>
      <c r="K355" s="276">
        <f>K384</f>
        <v>-200.28</v>
      </c>
      <c r="L355" s="276">
        <f>L385+L386+L389+L390+L391+L393+L394+L396</f>
        <v>5900</v>
      </c>
      <c r="M355" s="276">
        <f>M385+M386+M389+M390+M391+M393+M394+M396</f>
        <v>5900</v>
      </c>
      <c r="N355" s="276">
        <f t="shared" ref="N355:Q355" si="775">N385+N386+N389+N390+N391+N393+N394+N396</f>
        <v>0</v>
      </c>
      <c r="O355" s="276">
        <f t="shared" si="775"/>
        <v>5900</v>
      </c>
      <c r="P355" s="276">
        <f t="shared" si="775"/>
        <v>5900</v>
      </c>
      <c r="Q355" s="276">
        <f t="shared" si="775"/>
        <v>0</v>
      </c>
      <c r="R355" s="276">
        <f>R385+R386+R389+R390+R391+R393+R394+R396+R387+R388</f>
        <v>5900</v>
      </c>
      <c r="S355" s="276">
        <f t="shared" ref="S355" si="776">S385+S386+S389+S390+S391+S393+S394+S396+S387+S388</f>
        <v>1981.2</v>
      </c>
      <c r="T355" s="276">
        <f>T384</f>
        <v>4947</v>
      </c>
      <c r="U355" s="276">
        <f t="shared" ref="U355:V355" si="777">U384</f>
        <v>2714</v>
      </c>
      <c r="V355" s="276">
        <f t="shared" si="777"/>
        <v>4947</v>
      </c>
      <c r="W355" s="276">
        <f t="shared" ref="W355:X355" si="778">W384</f>
        <v>244</v>
      </c>
      <c r="X355" s="276">
        <f t="shared" si="778"/>
        <v>4689.6000000000004</v>
      </c>
      <c r="Y355" s="276">
        <f t="shared" ref="Y355:Z355" si="779">Y384</f>
        <v>608.4</v>
      </c>
      <c r="Z355" s="276">
        <f t="shared" si="779"/>
        <v>5298</v>
      </c>
      <c r="AA355" s="276">
        <f t="shared" ref="AA355:AB355" si="780">AA384</f>
        <v>0</v>
      </c>
      <c r="AB355" s="276">
        <f t="shared" si="780"/>
        <v>5298</v>
      </c>
      <c r="AC355" s="276">
        <f t="shared" ref="AC355:AD355" si="781">AC384</f>
        <v>91.670000000000016</v>
      </c>
      <c r="AD355" s="276">
        <f t="shared" si="781"/>
        <v>5389.67</v>
      </c>
    </row>
    <row r="356" spans="1:30" ht="30.75" hidden="1" customHeight="1" x14ac:dyDescent="0.2">
      <c r="A356" s="260" t="s">
        <v>123</v>
      </c>
      <c r="B356" s="253" t="s">
        <v>343</v>
      </c>
      <c r="C356" s="253" t="s">
        <v>190</v>
      </c>
      <c r="D356" s="253" t="s">
        <v>200</v>
      </c>
      <c r="E356" s="261" t="s">
        <v>332</v>
      </c>
      <c r="F356" s="253"/>
      <c r="G356" s="258"/>
      <c r="H356" s="258"/>
      <c r="I356" s="258">
        <f>I357</f>
        <v>-4855</v>
      </c>
      <c r="J356" s="258">
        <f>J357</f>
        <v>-4855</v>
      </c>
      <c r="K356" s="258">
        <f>K357</f>
        <v>-4855</v>
      </c>
      <c r="L356" s="258">
        <f>L357</f>
        <v>-4855</v>
      </c>
      <c r="M356" s="258">
        <f>M357</f>
        <v>-9710</v>
      </c>
      <c r="N356" s="258">
        <f t="shared" ref="N356:AD356" si="782">N357</f>
        <v>-9710</v>
      </c>
      <c r="O356" s="258">
        <f t="shared" si="782"/>
        <v>-14565</v>
      </c>
      <c r="P356" s="258">
        <f t="shared" si="782"/>
        <v>-14565</v>
      </c>
      <c r="Q356" s="258">
        <f t="shared" si="782"/>
        <v>-24275</v>
      </c>
      <c r="R356" s="258">
        <f t="shared" si="782"/>
        <v>-24275</v>
      </c>
      <c r="S356" s="258">
        <f t="shared" si="782"/>
        <v>-38840</v>
      </c>
      <c r="T356" s="258">
        <f t="shared" si="782"/>
        <v>-38840</v>
      </c>
      <c r="U356" s="258">
        <f t="shared" si="782"/>
        <v>-63115</v>
      </c>
      <c r="V356" s="258">
        <f t="shared" si="782"/>
        <v>-63115</v>
      </c>
      <c r="W356" s="258">
        <f t="shared" si="782"/>
        <v>-101955</v>
      </c>
      <c r="X356" s="258">
        <f t="shared" si="782"/>
        <v>-101955</v>
      </c>
      <c r="Y356" s="258">
        <f t="shared" si="782"/>
        <v>-165070</v>
      </c>
      <c r="Z356" s="258">
        <f t="shared" si="782"/>
        <v>-165070</v>
      </c>
      <c r="AA356" s="258">
        <f t="shared" si="782"/>
        <v>-267025</v>
      </c>
      <c r="AB356" s="258">
        <f t="shared" si="782"/>
        <v>-267025</v>
      </c>
      <c r="AC356" s="258">
        <f t="shared" si="782"/>
        <v>-432095</v>
      </c>
      <c r="AD356" s="258">
        <f t="shared" si="782"/>
        <v>-432095</v>
      </c>
    </row>
    <row r="357" spans="1:30" hidden="1" x14ac:dyDescent="0.2">
      <c r="A357" s="260" t="s">
        <v>333</v>
      </c>
      <c r="B357" s="253" t="s">
        <v>343</v>
      </c>
      <c r="C357" s="253" t="s">
        <v>190</v>
      </c>
      <c r="D357" s="253" t="s">
        <v>200</v>
      </c>
      <c r="E357" s="261" t="s">
        <v>334</v>
      </c>
      <c r="F357" s="253"/>
      <c r="G357" s="258"/>
      <c r="H357" s="258"/>
      <c r="I357" s="258">
        <f>I358+I359+I362+I363+I374</f>
        <v>-4855</v>
      </c>
      <c r="J357" s="258">
        <f>J358+J359+J362+J363+J374</f>
        <v>-4855</v>
      </c>
      <c r="K357" s="258">
        <f>K358+K359+K362+K363+K374</f>
        <v>-4855</v>
      </c>
      <c r="L357" s="258">
        <f>L358+L359+L362+L363+L374</f>
        <v>-4855</v>
      </c>
      <c r="M357" s="258">
        <f>M358+M359+M362+M363+M374</f>
        <v>-9710</v>
      </c>
      <c r="N357" s="258">
        <f t="shared" ref="N357:R357" si="783">N358+N359+N362+N363+N374</f>
        <v>-9710</v>
      </c>
      <c r="O357" s="258">
        <f t="shared" si="783"/>
        <v>-14565</v>
      </c>
      <c r="P357" s="258">
        <f t="shared" si="783"/>
        <v>-14565</v>
      </c>
      <c r="Q357" s="258">
        <f t="shared" si="783"/>
        <v>-24275</v>
      </c>
      <c r="R357" s="258">
        <f t="shared" si="783"/>
        <v>-24275</v>
      </c>
      <c r="S357" s="258">
        <f t="shared" ref="S357:T357" si="784">S358+S359+S362+S363+S374</f>
        <v>-38840</v>
      </c>
      <c r="T357" s="258">
        <f t="shared" si="784"/>
        <v>-38840</v>
      </c>
      <c r="U357" s="258">
        <f t="shared" ref="U357:V357" si="785">U358+U359+U362+U363+U374</f>
        <v>-63115</v>
      </c>
      <c r="V357" s="258">
        <f t="shared" si="785"/>
        <v>-63115</v>
      </c>
      <c r="W357" s="258">
        <f t="shared" ref="W357:X357" si="786">W358+W359+W362+W363+W374</f>
        <v>-101955</v>
      </c>
      <c r="X357" s="258">
        <f t="shared" si="786"/>
        <v>-101955</v>
      </c>
      <c r="Y357" s="258">
        <f t="shared" ref="Y357:Z357" si="787">Y358+Y359+Y362+Y363+Y374</f>
        <v>-165070</v>
      </c>
      <c r="Z357" s="258">
        <f t="shared" si="787"/>
        <v>-165070</v>
      </c>
      <c r="AA357" s="258">
        <f t="shared" ref="AA357:AB357" si="788">AA358+AA359+AA362+AA363+AA374</f>
        <v>-267025</v>
      </c>
      <c r="AB357" s="258">
        <f t="shared" si="788"/>
        <v>-267025</v>
      </c>
      <c r="AC357" s="258">
        <f t="shared" ref="AC357:AD357" si="789">AC358+AC359+AC362+AC363+AC374</f>
        <v>-432095</v>
      </c>
      <c r="AD357" s="258">
        <f t="shared" si="789"/>
        <v>-432095</v>
      </c>
    </row>
    <row r="358" spans="1:30" hidden="1" x14ac:dyDescent="0.2">
      <c r="A358" s="260" t="s">
        <v>95</v>
      </c>
      <c r="B358" s="253" t="s">
        <v>343</v>
      </c>
      <c r="C358" s="253" t="s">
        <v>190</v>
      </c>
      <c r="D358" s="253" t="s">
        <v>200</v>
      </c>
      <c r="E358" s="261" t="s">
        <v>334</v>
      </c>
      <c r="F358" s="253" t="s">
        <v>96</v>
      </c>
      <c r="G358" s="258"/>
      <c r="H358" s="258"/>
      <c r="I358" s="258">
        <v>-4000</v>
      </c>
      <c r="J358" s="258">
        <f t="shared" ref="J358:J374" si="790">G358+I358</f>
        <v>-4000</v>
      </c>
      <c r="K358" s="258">
        <v>-4000</v>
      </c>
      <c r="L358" s="258">
        <f t="shared" ref="L358:R374" si="791">H358+J358</f>
        <v>-4000</v>
      </c>
      <c r="M358" s="258">
        <f t="shared" si="791"/>
        <v>-8000</v>
      </c>
      <c r="N358" s="258">
        <f t="shared" si="791"/>
        <v>-8000</v>
      </c>
      <c r="O358" s="258">
        <f t="shared" si="791"/>
        <v>-12000</v>
      </c>
      <c r="P358" s="258">
        <f t="shared" si="791"/>
        <v>-12000</v>
      </c>
      <c r="Q358" s="258">
        <f t="shared" si="791"/>
        <v>-20000</v>
      </c>
      <c r="R358" s="258">
        <f t="shared" si="791"/>
        <v>-20000</v>
      </c>
      <c r="S358" s="258">
        <f t="shared" ref="S358:S374" si="792">O358+Q358</f>
        <v>-32000</v>
      </c>
      <c r="T358" s="258">
        <f t="shared" ref="T358:T374" si="793">P358+R358</f>
        <v>-32000</v>
      </c>
      <c r="U358" s="258">
        <f t="shared" ref="U358:U374" si="794">Q358+S358</f>
        <v>-52000</v>
      </c>
      <c r="V358" s="258">
        <f t="shared" ref="V358:V374" si="795">R358+T358</f>
        <v>-52000</v>
      </c>
      <c r="W358" s="258">
        <f t="shared" ref="W358:W374" si="796">S358+U358</f>
        <v>-84000</v>
      </c>
      <c r="X358" s="258">
        <f t="shared" ref="X358:X374" si="797">T358+V358</f>
        <v>-84000</v>
      </c>
      <c r="Y358" s="258">
        <f t="shared" ref="Y358:Y374" si="798">U358+W358</f>
        <v>-136000</v>
      </c>
      <c r="Z358" s="258">
        <f t="shared" ref="Z358:Z374" si="799">V358+X358</f>
        <v>-136000</v>
      </c>
      <c r="AA358" s="258">
        <f t="shared" ref="AA358:AA374" si="800">W358+Y358</f>
        <v>-220000</v>
      </c>
      <c r="AB358" s="258">
        <f t="shared" ref="AB358:AB374" si="801">X358+Z358</f>
        <v>-220000</v>
      </c>
      <c r="AC358" s="258">
        <f t="shared" ref="AC358:AC374" si="802">Y358+AA358</f>
        <v>-356000</v>
      </c>
      <c r="AD358" s="258">
        <f t="shared" ref="AD358:AD374" si="803">Z358+AB358</f>
        <v>-356000</v>
      </c>
    </row>
    <row r="359" spans="1:30" hidden="1" x14ac:dyDescent="0.2">
      <c r="A359" s="260" t="s">
        <v>97</v>
      </c>
      <c r="B359" s="253" t="s">
        <v>343</v>
      </c>
      <c r="C359" s="253" t="s">
        <v>190</v>
      </c>
      <c r="D359" s="253" t="s">
        <v>200</v>
      </c>
      <c r="E359" s="261" t="s">
        <v>334</v>
      </c>
      <c r="F359" s="253" t="s">
        <v>98</v>
      </c>
      <c r="G359" s="258"/>
      <c r="H359" s="258"/>
      <c r="I359" s="258">
        <v>-98</v>
      </c>
      <c r="J359" s="258">
        <f t="shared" si="790"/>
        <v>-98</v>
      </c>
      <c r="K359" s="258">
        <v>-98</v>
      </c>
      <c r="L359" s="258">
        <f t="shared" si="791"/>
        <v>-98</v>
      </c>
      <c r="M359" s="258">
        <f t="shared" si="791"/>
        <v>-196</v>
      </c>
      <c r="N359" s="258">
        <f t="shared" si="791"/>
        <v>-196</v>
      </c>
      <c r="O359" s="258">
        <f t="shared" si="791"/>
        <v>-294</v>
      </c>
      <c r="P359" s="258">
        <f t="shared" si="791"/>
        <v>-294</v>
      </c>
      <c r="Q359" s="258">
        <f t="shared" si="791"/>
        <v>-490</v>
      </c>
      <c r="R359" s="258">
        <f t="shared" si="791"/>
        <v>-490</v>
      </c>
      <c r="S359" s="258">
        <f t="shared" si="792"/>
        <v>-784</v>
      </c>
      <c r="T359" s="258">
        <f t="shared" si="793"/>
        <v>-784</v>
      </c>
      <c r="U359" s="258">
        <f t="shared" si="794"/>
        <v>-1274</v>
      </c>
      <c r="V359" s="258">
        <f t="shared" si="795"/>
        <v>-1274</v>
      </c>
      <c r="W359" s="258">
        <f t="shared" si="796"/>
        <v>-2058</v>
      </c>
      <c r="X359" s="258">
        <f t="shared" si="797"/>
        <v>-2058</v>
      </c>
      <c r="Y359" s="258">
        <f t="shared" si="798"/>
        <v>-3332</v>
      </c>
      <c r="Z359" s="258">
        <f t="shared" si="799"/>
        <v>-3332</v>
      </c>
      <c r="AA359" s="258">
        <f t="shared" si="800"/>
        <v>-5390</v>
      </c>
      <c r="AB359" s="258">
        <f t="shared" si="801"/>
        <v>-5390</v>
      </c>
      <c r="AC359" s="258">
        <f t="shared" si="802"/>
        <v>-8722</v>
      </c>
      <c r="AD359" s="258">
        <f t="shared" si="803"/>
        <v>-8722</v>
      </c>
    </row>
    <row r="360" spans="1:30" ht="25.5" hidden="1" customHeight="1" x14ac:dyDescent="0.2">
      <c r="A360" s="260" t="s">
        <v>99</v>
      </c>
      <c r="B360" s="253" t="s">
        <v>343</v>
      </c>
      <c r="C360" s="253" t="s">
        <v>190</v>
      </c>
      <c r="D360" s="253" t="s">
        <v>200</v>
      </c>
      <c r="E360" s="261" t="s">
        <v>334</v>
      </c>
      <c r="F360" s="253" t="s">
        <v>100</v>
      </c>
      <c r="G360" s="258"/>
      <c r="H360" s="258"/>
      <c r="I360" s="258" t="e">
        <f>#REF!+G360</f>
        <v>#REF!</v>
      </c>
      <c r="J360" s="258" t="e">
        <f t="shared" si="790"/>
        <v>#REF!</v>
      </c>
      <c r="K360" s="258" t="e">
        <f>H360+I360</f>
        <v>#REF!</v>
      </c>
      <c r="L360" s="258" t="e">
        <f t="shared" si="791"/>
        <v>#REF!</v>
      </c>
      <c r="M360" s="258" t="e">
        <f t="shared" si="791"/>
        <v>#REF!</v>
      </c>
      <c r="N360" s="258" t="e">
        <f t="shared" si="791"/>
        <v>#REF!</v>
      </c>
      <c r="O360" s="258" t="e">
        <f t="shared" si="791"/>
        <v>#REF!</v>
      </c>
      <c r="P360" s="258" t="e">
        <f t="shared" si="791"/>
        <v>#REF!</v>
      </c>
      <c r="Q360" s="258" t="e">
        <f t="shared" si="791"/>
        <v>#REF!</v>
      </c>
      <c r="R360" s="258" t="e">
        <f t="shared" si="791"/>
        <v>#REF!</v>
      </c>
      <c r="S360" s="258" t="e">
        <f t="shared" si="792"/>
        <v>#REF!</v>
      </c>
      <c r="T360" s="258" t="e">
        <f t="shared" si="793"/>
        <v>#REF!</v>
      </c>
      <c r="U360" s="258" t="e">
        <f t="shared" si="794"/>
        <v>#REF!</v>
      </c>
      <c r="V360" s="258" t="e">
        <f t="shared" si="795"/>
        <v>#REF!</v>
      </c>
      <c r="W360" s="258" t="e">
        <f t="shared" si="796"/>
        <v>#REF!</v>
      </c>
      <c r="X360" s="258" t="e">
        <f t="shared" si="797"/>
        <v>#REF!</v>
      </c>
      <c r="Y360" s="258" t="e">
        <f t="shared" si="798"/>
        <v>#REF!</v>
      </c>
      <c r="Z360" s="258" t="e">
        <f t="shared" si="799"/>
        <v>#REF!</v>
      </c>
      <c r="AA360" s="258" t="e">
        <f t="shared" si="800"/>
        <v>#REF!</v>
      </c>
      <c r="AB360" s="258" t="e">
        <f t="shared" si="801"/>
        <v>#REF!</v>
      </c>
      <c r="AC360" s="258" t="e">
        <f t="shared" si="802"/>
        <v>#REF!</v>
      </c>
      <c r="AD360" s="258" t="e">
        <f t="shared" si="803"/>
        <v>#REF!</v>
      </c>
    </row>
    <row r="361" spans="1:30" ht="25.5" hidden="1" customHeight="1" x14ac:dyDescent="0.2">
      <c r="A361" s="260" t="s">
        <v>101</v>
      </c>
      <c r="B361" s="253" t="s">
        <v>343</v>
      </c>
      <c r="C361" s="253" t="s">
        <v>190</v>
      </c>
      <c r="D361" s="253" t="s">
        <v>200</v>
      </c>
      <c r="E361" s="261" t="s">
        <v>334</v>
      </c>
      <c r="F361" s="253" t="s">
        <v>102</v>
      </c>
      <c r="G361" s="258"/>
      <c r="H361" s="258"/>
      <c r="I361" s="258" t="e">
        <f>#REF!+G361</f>
        <v>#REF!</v>
      </c>
      <c r="J361" s="258" t="e">
        <f t="shared" si="790"/>
        <v>#REF!</v>
      </c>
      <c r="K361" s="258" t="e">
        <f>H361+I361</f>
        <v>#REF!</v>
      </c>
      <c r="L361" s="258" t="e">
        <f t="shared" si="791"/>
        <v>#REF!</v>
      </c>
      <c r="M361" s="258" t="e">
        <f t="shared" si="791"/>
        <v>#REF!</v>
      </c>
      <c r="N361" s="258" t="e">
        <f t="shared" si="791"/>
        <v>#REF!</v>
      </c>
      <c r="O361" s="258" t="e">
        <f t="shared" si="791"/>
        <v>#REF!</v>
      </c>
      <c r="P361" s="258" t="e">
        <f t="shared" si="791"/>
        <v>#REF!</v>
      </c>
      <c r="Q361" s="258" t="e">
        <f t="shared" si="791"/>
        <v>#REF!</v>
      </c>
      <c r="R361" s="258" t="e">
        <f t="shared" si="791"/>
        <v>#REF!</v>
      </c>
      <c r="S361" s="258" t="e">
        <f t="shared" si="792"/>
        <v>#REF!</v>
      </c>
      <c r="T361" s="258" t="e">
        <f t="shared" si="793"/>
        <v>#REF!</v>
      </c>
      <c r="U361" s="258" t="e">
        <f t="shared" si="794"/>
        <v>#REF!</v>
      </c>
      <c r="V361" s="258" t="e">
        <f t="shared" si="795"/>
        <v>#REF!</v>
      </c>
      <c r="W361" s="258" t="e">
        <f t="shared" si="796"/>
        <v>#REF!</v>
      </c>
      <c r="X361" s="258" t="e">
        <f t="shared" si="797"/>
        <v>#REF!</v>
      </c>
      <c r="Y361" s="258" t="e">
        <f t="shared" si="798"/>
        <v>#REF!</v>
      </c>
      <c r="Z361" s="258" t="e">
        <f t="shared" si="799"/>
        <v>#REF!</v>
      </c>
      <c r="AA361" s="258" t="e">
        <f t="shared" si="800"/>
        <v>#REF!</v>
      </c>
      <c r="AB361" s="258" t="e">
        <f t="shared" si="801"/>
        <v>#REF!</v>
      </c>
      <c r="AC361" s="258" t="e">
        <f t="shared" si="802"/>
        <v>#REF!</v>
      </c>
      <c r="AD361" s="258" t="e">
        <f t="shared" si="803"/>
        <v>#REF!</v>
      </c>
    </row>
    <row r="362" spans="1:30" ht="15.75" hidden="1" customHeight="1" x14ac:dyDescent="0.2">
      <c r="A362" s="260" t="s">
        <v>99</v>
      </c>
      <c r="B362" s="253" t="s">
        <v>343</v>
      </c>
      <c r="C362" s="253" t="s">
        <v>190</v>
      </c>
      <c r="D362" s="253" t="s">
        <v>200</v>
      </c>
      <c r="E362" s="261" t="s">
        <v>334</v>
      </c>
      <c r="F362" s="253" t="s">
        <v>100</v>
      </c>
      <c r="G362" s="258"/>
      <c r="H362" s="258"/>
      <c r="I362" s="258">
        <v>-340</v>
      </c>
      <c r="J362" s="258">
        <f t="shared" si="790"/>
        <v>-340</v>
      </c>
      <c r="K362" s="258">
        <v>-340</v>
      </c>
      <c r="L362" s="258">
        <f t="shared" si="791"/>
        <v>-340</v>
      </c>
      <c r="M362" s="258">
        <f t="shared" si="791"/>
        <v>-680</v>
      </c>
      <c r="N362" s="258">
        <f t="shared" si="791"/>
        <v>-680</v>
      </c>
      <c r="O362" s="258">
        <f t="shared" si="791"/>
        <v>-1020</v>
      </c>
      <c r="P362" s="258">
        <f t="shared" si="791"/>
        <v>-1020</v>
      </c>
      <c r="Q362" s="258">
        <f t="shared" si="791"/>
        <v>-1700</v>
      </c>
      <c r="R362" s="258">
        <f t="shared" si="791"/>
        <v>-1700</v>
      </c>
      <c r="S362" s="258">
        <f t="shared" si="792"/>
        <v>-2720</v>
      </c>
      <c r="T362" s="258">
        <f t="shared" si="793"/>
        <v>-2720</v>
      </c>
      <c r="U362" s="258">
        <f t="shared" si="794"/>
        <v>-4420</v>
      </c>
      <c r="V362" s="258">
        <f t="shared" si="795"/>
        <v>-4420</v>
      </c>
      <c r="W362" s="258">
        <f t="shared" si="796"/>
        <v>-7140</v>
      </c>
      <c r="X362" s="258">
        <f t="shared" si="797"/>
        <v>-7140</v>
      </c>
      <c r="Y362" s="258">
        <f t="shared" si="798"/>
        <v>-11560</v>
      </c>
      <c r="Z362" s="258">
        <f t="shared" si="799"/>
        <v>-11560</v>
      </c>
      <c r="AA362" s="258">
        <f t="shared" si="800"/>
        <v>-18700</v>
      </c>
      <c r="AB362" s="258">
        <f t="shared" si="801"/>
        <v>-18700</v>
      </c>
      <c r="AC362" s="258">
        <f t="shared" si="802"/>
        <v>-30260</v>
      </c>
      <c r="AD362" s="258">
        <f t="shared" si="803"/>
        <v>-30260</v>
      </c>
    </row>
    <row r="363" spans="1:30" ht="18" hidden="1" customHeight="1" x14ac:dyDescent="0.2">
      <c r="A363" s="260" t="s">
        <v>1296</v>
      </c>
      <c r="B363" s="253" t="s">
        <v>343</v>
      </c>
      <c r="C363" s="253" t="s">
        <v>190</v>
      </c>
      <c r="D363" s="253" t="s">
        <v>200</v>
      </c>
      <c r="E363" s="261" t="s">
        <v>334</v>
      </c>
      <c r="F363" s="253" t="s">
        <v>94</v>
      </c>
      <c r="G363" s="258"/>
      <c r="H363" s="258"/>
      <c r="I363" s="258">
        <v>-347</v>
      </c>
      <c r="J363" s="258">
        <f t="shared" si="790"/>
        <v>-347</v>
      </c>
      <c r="K363" s="258">
        <v>-347</v>
      </c>
      <c r="L363" s="258">
        <f t="shared" si="791"/>
        <v>-347</v>
      </c>
      <c r="M363" s="258">
        <f t="shared" si="791"/>
        <v>-694</v>
      </c>
      <c r="N363" s="258">
        <f t="shared" si="791"/>
        <v>-694</v>
      </c>
      <c r="O363" s="258">
        <f t="shared" si="791"/>
        <v>-1041</v>
      </c>
      <c r="P363" s="258">
        <f t="shared" si="791"/>
        <v>-1041</v>
      </c>
      <c r="Q363" s="258">
        <f t="shared" si="791"/>
        <v>-1735</v>
      </c>
      <c r="R363" s="258">
        <f t="shared" si="791"/>
        <v>-1735</v>
      </c>
      <c r="S363" s="258">
        <f t="shared" si="792"/>
        <v>-2776</v>
      </c>
      <c r="T363" s="258">
        <f t="shared" si="793"/>
        <v>-2776</v>
      </c>
      <c r="U363" s="258">
        <f t="shared" si="794"/>
        <v>-4511</v>
      </c>
      <c r="V363" s="258">
        <f t="shared" si="795"/>
        <v>-4511</v>
      </c>
      <c r="W363" s="258">
        <f t="shared" si="796"/>
        <v>-7287</v>
      </c>
      <c r="X363" s="258">
        <f t="shared" si="797"/>
        <v>-7287</v>
      </c>
      <c r="Y363" s="258">
        <f t="shared" si="798"/>
        <v>-11798</v>
      </c>
      <c r="Z363" s="258">
        <f t="shared" si="799"/>
        <v>-11798</v>
      </c>
      <c r="AA363" s="258">
        <f t="shared" si="800"/>
        <v>-19085</v>
      </c>
      <c r="AB363" s="258">
        <f t="shared" si="801"/>
        <v>-19085</v>
      </c>
      <c r="AC363" s="258">
        <f t="shared" si="802"/>
        <v>-30883</v>
      </c>
      <c r="AD363" s="258">
        <f t="shared" si="803"/>
        <v>-30883</v>
      </c>
    </row>
    <row r="364" spans="1:30" ht="12.75" hidden="1" customHeight="1" x14ac:dyDescent="0.2">
      <c r="A364" s="260" t="s">
        <v>63</v>
      </c>
      <c r="B364" s="253" t="s">
        <v>343</v>
      </c>
      <c r="C364" s="253" t="s">
        <v>190</v>
      </c>
      <c r="D364" s="253" t="s">
        <v>200</v>
      </c>
      <c r="E364" s="261" t="s">
        <v>334</v>
      </c>
      <c r="F364" s="253" t="s">
        <v>64</v>
      </c>
      <c r="G364" s="258"/>
      <c r="H364" s="258"/>
      <c r="I364" s="258" t="e">
        <f>#REF!+G364</f>
        <v>#REF!</v>
      </c>
      <c r="J364" s="258" t="e">
        <f t="shared" si="790"/>
        <v>#REF!</v>
      </c>
      <c r="K364" s="258" t="e">
        <f t="shared" ref="K364:K373" si="804">H364+I364</f>
        <v>#REF!</v>
      </c>
      <c r="L364" s="258" t="e">
        <f t="shared" si="791"/>
        <v>#REF!</v>
      </c>
      <c r="M364" s="258" t="e">
        <f t="shared" si="791"/>
        <v>#REF!</v>
      </c>
      <c r="N364" s="258" t="e">
        <f t="shared" si="791"/>
        <v>#REF!</v>
      </c>
      <c r="O364" s="258" t="e">
        <f t="shared" si="791"/>
        <v>#REF!</v>
      </c>
      <c r="P364" s="258" t="e">
        <f t="shared" si="791"/>
        <v>#REF!</v>
      </c>
      <c r="Q364" s="258" t="e">
        <f t="shared" si="791"/>
        <v>#REF!</v>
      </c>
      <c r="R364" s="258" t="e">
        <f t="shared" si="791"/>
        <v>#REF!</v>
      </c>
      <c r="S364" s="258" t="e">
        <f t="shared" si="792"/>
        <v>#REF!</v>
      </c>
      <c r="T364" s="258" t="e">
        <f t="shared" si="793"/>
        <v>#REF!</v>
      </c>
      <c r="U364" s="258" t="e">
        <f t="shared" si="794"/>
        <v>#REF!</v>
      </c>
      <c r="V364" s="258" t="e">
        <f t="shared" si="795"/>
        <v>#REF!</v>
      </c>
      <c r="W364" s="258" t="e">
        <f t="shared" si="796"/>
        <v>#REF!</v>
      </c>
      <c r="X364" s="258" t="e">
        <f t="shared" si="797"/>
        <v>#REF!</v>
      </c>
      <c r="Y364" s="258" t="e">
        <f t="shared" si="798"/>
        <v>#REF!</v>
      </c>
      <c r="Z364" s="258" t="e">
        <f t="shared" si="799"/>
        <v>#REF!</v>
      </c>
      <c r="AA364" s="258" t="e">
        <f t="shared" si="800"/>
        <v>#REF!</v>
      </c>
      <c r="AB364" s="258" t="e">
        <f t="shared" si="801"/>
        <v>#REF!</v>
      </c>
      <c r="AC364" s="258" t="e">
        <f t="shared" si="802"/>
        <v>#REF!</v>
      </c>
      <c r="AD364" s="258" t="e">
        <f t="shared" si="803"/>
        <v>#REF!</v>
      </c>
    </row>
    <row r="365" spans="1:30" ht="12.75" hidden="1" customHeight="1" x14ac:dyDescent="0.2">
      <c r="A365" s="260" t="s">
        <v>302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 t="s">
        <v>303</v>
      </c>
      <c r="G365" s="258"/>
      <c r="H365" s="258"/>
      <c r="I365" s="258" t="e">
        <f>#REF!+G365</f>
        <v>#REF!</v>
      </c>
      <c r="J365" s="258" t="e">
        <f t="shared" si="790"/>
        <v>#REF!</v>
      </c>
      <c r="K365" s="258" t="e">
        <f t="shared" si="804"/>
        <v>#REF!</v>
      </c>
      <c r="L365" s="258" t="e">
        <f t="shared" si="791"/>
        <v>#REF!</v>
      </c>
      <c r="M365" s="258" t="e">
        <f t="shared" si="791"/>
        <v>#REF!</v>
      </c>
      <c r="N365" s="258" t="e">
        <f t="shared" si="791"/>
        <v>#REF!</v>
      </c>
      <c r="O365" s="258" t="e">
        <f t="shared" si="791"/>
        <v>#REF!</v>
      </c>
      <c r="P365" s="258" t="e">
        <f t="shared" si="791"/>
        <v>#REF!</v>
      </c>
      <c r="Q365" s="258" t="e">
        <f t="shared" si="791"/>
        <v>#REF!</v>
      </c>
      <c r="R365" s="258" t="e">
        <f t="shared" si="791"/>
        <v>#REF!</v>
      </c>
      <c r="S365" s="258" t="e">
        <f t="shared" si="792"/>
        <v>#REF!</v>
      </c>
      <c r="T365" s="258" t="e">
        <f t="shared" si="793"/>
        <v>#REF!</v>
      </c>
      <c r="U365" s="258" t="e">
        <f t="shared" si="794"/>
        <v>#REF!</v>
      </c>
      <c r="V365" s="258" t="e">
        <f t="shared" si="795"/>
        <v>#REF!</v>
      </c>
      <c r="W365" s="258" t="e">
        <f t="shared" si="796"/>
        <v>#REF!</v>
      </c>
      <c r="X365" s="258" t="e">
        <f t="shared" si="797"/>
        <v>#REF!</v>
      </c>
      <c r="Y365" s="258" t="e">
        <f t="shared" si="798"/>
        <v>#REF!</v>
      </c>
      <c r="Z365" s="258" t="e">
        <f t="shared" si="799"/>
        <v>#REF!</v>
      </c>
      <c r="AA365" s="258" t="e">
        <f t="shared" si="800"/>
        <v>#REF!</v>
      </c>
      <c r="AB365" s="258" t="e">
        <f t="shared" si="801"/>
        <v>#REF!</v>
      </c>
      <c r="AC365" s="258" t="e">
        <f t="shared" si="802"/>
        <v>#REF!</v>
      </c>
      <c r="AD365" s="258" t="e">
        <f t="shared" si="803"/>
        <v>#REF!</v>
      </c>
    </row>
    <row r="366" spans="1:30" ht="12.75" hidden="1" customHeight="1" x14ac:dyDescent="0.2">
      <c r="A366" s="260" t="s">
        <v>344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/>
      <c r="G366" s="258"/>
      <c r="H366" s="258"/>
      <c r="I366" s="258" t="e">
        <f>#REF!+G366</f>
        <v>#REF!</v>
      </c>
      <c r="J366" s="258" t="e">
        <f t="shared" si="790"/>
        <v>#REF!</v>
      </c>
      <c r="K366" s="258" t="e">
        <f t="shared" si="804"/>
        <v>#REF!</v>
      </c>
      <c r="L366" s="258" t="e">
        <f t="shared" si="791"/>
        <v>#REF!</v>
      </c>
      <c r="M366" s="258" t="e">
        <f t="shared" si="791"/>
        <v>#REF!</v>
      </c>
      <c r="N366" s="258" t="e">
        <f t="shared" si="791"/>
        <v>#REF!</v>
      </c>
      <c r="O366" s="258" t="e">
        <f t="shared" si="791"/>
        <v>#REF!</v>
      </c>
      <c r="P366" s="258" t="e">
        <f t="shared" si="791"/>
        <v>#REF!</v>
      </c>
      <c r="Q366" s="258" t="e">
        <f t="shared" si="791"/>
        <v>#REF!</v>
      </c>
      <c r="R366" s="258" t="e">
        <f t="shared" si="791"/>
        <v>#REF!</v>
      </c>
      <c r="S366" s="258" t="e">
        <f t="shared" si="792"/>
        <v>#REF!</v>
      </c>
      <c r="T366" s="258" t="e">
        <f t="shared" si="793"/>
        <v>#REF!</v>
      </c>
      <c r="U366" s="258" t="e">
        <f t="shared" si="794"/>
        <v>#REF!</v>
      </c>
      <c r="V366" s="258" t="e">
        <f t="shared" si="795"/>
        <v>#REF!</v>
      </c>
      <c r="W366" s="258" t="e">
        <f t="shared" si="796"/>
        <v>#REF!</v>
      </c>
      <c r="X366" s="258" t="e">
        <f t="shared" si="797"/>
        <v>#REF!</v>
      </c>
      <c r="Y366" s="258" t="e">
        <f t="shared" si="798"/>
        <v>#REF!</v>
      </c>
      <c r="Z366" s="258" t="e">
        <f t="shared" si="799"/>
        <v>#REF!</v>
      </c>
      <c r="AA366" s="258" t="e">
        <f t="shared" si="800"/>
        <v>#REF!</v>
      </c>
      <c r="AB366" s="258" t="e">
        <f t="shared" si="801"/>
        <v>#REF!</v>
      </c>
      <c r="AC366" s="258" t="e">
        <f t="shared" si="802"/>
        <v>#REF!</v>
      </c>
      <c r="AD366" s="258" t="e">
        <f t="shared" si="803"/>
        <v>#REF!</v>
      </c>
    </row>
    <row r="367" spans="1:30" ht="38.25" hidden="1" customHeight="1" x14ac:dyDescent="0.2">
      <c r="A367" s="260" t="s">
        <v>345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/>
      <c r="G367" s="258"/>
      <c r="H367" s="258"/>
      <c r="I367" s="258" t="e">
        <f>#REF!+G367</f>
        <v>#REF!</v>
      </c>
      <c r="J367" s="258" t="e">
        <f t="shared" si="790"/>
        <v>#REF!</v>
      </c>
      <c r="K367" s="258" t="e">
        <f t="shared" si="804"/>
        <v>#REF!</v>
      </c>
      <c r="L367" s="258" t="e">
        <f t="shared" si="791"/>
        <v>#REF!</v>
      </c>
      <c r="M367" s="258" t="e">
        <f t="shared" si="791"/>
        <v>#REF!</v>
      </c>
      <c r="N367" s="258" t="e">
        <f t="shared" si="791"/>
        <v>#REF!</v>
      </c>
      <c r="O367" s="258" t="e">
        <f t="shared" si="791"/>
        <v>#REF!</v>
      </c>
      <c r="P367" s="258" t="e">
        <f t="shared" si="791"/>
        <v>#REF!</v>
      </c>
      <c r="Q367" s="258" t="e">
        <f t="shared" si="791"/>
        <v>#REF!</v>
      </c>
      <c r="R367" s="258" t="e">
        <f t="shared" si="791"/>
        <v>#REF!</v>
      </c>
      <c r="S367" s="258" t="e">
        <f t="shared" si="792"/>
        <v>#REF!</v>
      </c>
      <c r="T367" s="258" t="e">
        <f t="shared" si="793"/>
        <v>#REF!</v>
      </c>
      <c r="U367" s="258" t="e">
        <f t="shared" si="794"/>
        <v>#REF!</v>
      </c>
      <c r="V367" s="258" t="e">
        <f t="shared" si="795"/>
        <v>#REF!</v>
      </c>
      <c r="W367" s="258" t="e">
        <f t="shared" si="796"/>
        <v>#REF!</v>
      </c>
      <c r="X367" s="258" t="e">
        <f t="shared" si="797"/>
        <v>#REF!</v>
      </c>
      <c r="Y367" s="258" t="e">
        <f t="shared" si="798"/>
        <v>#REF!</v>
      </c>
      <c r="Z367" s="258" t="e">
        <f t="shared" si="799"/>
        <v>#REF!</v>
      </c>
      <c r="AA367" s="258" t="e">
        <f t="shared" si="800"/>
        <v>#REF!</v>
      </c>
      <c r="AB367" s="258" t="e">
        <f t="shared" si="801"/>
        <v>#REF!</v>
      </c>
      <c r="AC367" s="258" t="e">
        <f t="shared" si="802"/>
        <v>#REF!</v>
      </c>
      <c r="AD367" s="258" t="e">
        <f t="shared" si="803"/>
        <v>#REF!</v>
      </c>
    </row>
    <row r="368" spans="1:30" ht="12.75" hidden="1" customHeight="1" x14ac:dyDescent="0.2">
      <c r="A368" s="260" t="s">
        <v>63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64</v>
      </c>
      <c r="G368" s="258"/>
      <c r="H368" s="258"/>
      <c r="I368" s="258" t="e">
        <f>#REF!+G368</f>
        <v>#REF!</v>
      </c>
      <c r="J368" s="258" t="e">
        <f t="shared" si="790"/>
        <v>#REF!</v>
      </c>
      <c r="K368" s="258" t="e">
        <f t="shared" si="804"/>
        <v>#REF!</v>
      </c>
      <c r="L368" s="258" t="e">
        <f t="shared" si="791"/>
        <v>#REF!</v>
      </c>
      <c r="M368" s="258" t="e">
        <f t="shared" si="791"/>
        <v>#REF!</v>
      </c>
      <c r="N368" s="258" t="e">
        <f t="shared" si="791"/>
        <v>#REF!</v>
      </c>
      <c r="O368" s="258" t="e">
        <f t="shared" si="791"/>
        <v>#REF!</v>
      </c>
      <c r="P368" s="258" t="e">
        <f t="shared" si="791"/>
        <v>#REF!</v>
      </c>
      <c r="Q368" s="258" t="e">
        <f t="shared" si="791"/>
        <v>#REF!</v>
      </c>
      <c r="R368" s="258" t="e">
        <f t="shared" si="791"/>
        <v>#REF!</v>
      </c>
      <c r="S368" s="258" t="e">
        <f t="shared" si="792"/>
        <v>#REF!</v>
      </c>
      <c r="T368" s="258" t="e">
        <f t="shared" si="793"/>
        <v>#REF!</v>
      </c>
      <c r="U368" s="258" t="e">
        <f t="shared" si="794"/>
        <v>#REF!</v>
      </c>
      <c r="V368" s="258" t="e">
        <f t="shared" si="795"/>
        <v>#REF!</v>
      </c>
      <c r="W368" s="258" t="e">
        <f t="shared" si="796"/>
        <v>#REF!</v>
      </c>
      <c r="X368" s="258" t="e">
        <f t="shared" si="797"/>
        <v>#REF!</v>
      </c>
      <c r="Y368" s="258" t="e">
        <f t="shared" si="798"/>
        <v>#REF!</v>
      </c>
      <c r="Z368" s="258" t="e">
        <f t="shared" si="799"/>
        <v>#REF!</v>
      </c>
      <c r="AA368" s="258" t="e">
        <f t="shared" si="800"/>
        <v>#REF!</v>
      </c>
      <c r="AB368" s="258" t="e">
        <f t="shared" si="801"/>
        <v>#REF!</v>
      </c>
      <c r="AC368" s="258" t="e">
        <f t="shared" si="802"/>
        <v>#REF!</v>
      </c>
      <c r="AD368" s="258" t="e">
        <f t="shared" si="803"/>
        <v>#REF!</v>
      </c>
    </row>
    <row r="369" spans="1:30" ht="12.75" hidden="1" customHeight="1" x14ac:dyDescent="0.2">
      <c r="A369" s="462" t="s">
        <v>346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1"/>
      <c r="G369" s="258"/>
      <c r="H369" s="258"/>
      <c r="I369" s="258" t="e">
        <f>#REF!+G369</f>
        <v>#REF!</v>
      </c>
      <c r="J369" s="258" t="e">
        <f t="shared" si="790"/>
        <v>#REF!</v>
      </c>
      <c r="K369" s="258" t="e">
        <f t="shared" si="804"/>
        <v>#REF!</v>
      </c>
      <c r="L369" s="258" t="e">
        <f t="shared" si="791"/>
        <v>#REF!</v>
      </c>
      <c r="M369" s="258" t="e">
        <f t="shared" si="791"/>
        <v>#REF!</v>
      </c>
      <c r="N369" s="258" t="e">
        <f t="shared" si="791"/>
        <v>#REF!</v>
      </c>
      <c r="O369" s="258" t="e">
        <f t="shared" si="791"/>
        <v>#REF!</v>
      </c>
      <c r="P369" s="258" t="e">
        <f t="shared" si="791"/>
        <v>#REF!</v>
      </c>
      <c r="Q369" s="258" t="e">
        <f t="shared" si="791"/>
        <v>#REF!</v>
      </c>
      <c r="R369" s="258" t="e">
        <f t="shared" si="791"/>
        <v>#REF!</v>
      </c>
      <c r="S369" s="258" t="e">
        <f t="shared" si="792"/>
        <v>#REF!</v>
      </c>
      <c r="T369" s="258" t="e">
        <f t="shared" si="793"/>
        <v>#REF!</v>
      </c>
      <c r="U369" s="258" t="e">
        <f t="shared" si="794"/>
        <v>#REF!</v>
      </c>
      <c r="V369" s="258" t="e">
        <f t="shared" si="795"/>
        <v>#REF!</v>
      </c>
      <c r="W369" s="258" t="e">
        <f t="shared" si="796"/>
        <v>#REF!</v>
      </c>
      <c r="X369" s="258" t="e">
        <f t="shared" si="797"/>
        <v>#REF!</v>
      </c>
      <c r="Y369" s="258" t="e">
        <f t="shared" si="798"/>
        <v>#REF!</v>
      </c>
      <c r="Z369" s="258" t="e">
        <f t="shared" si="799"/>
        <v>#REF!</v>
      </c>
      <c r="AA369" s="258" t="e">
        <f t="shared" si="800"/>
        <v>#REF!</v>
      </c>
      <c r="AB369" s="258" t="e">
        <f t="shared" si="801"/>
        <v>#REF!</v>
      </c>
      <c r="AC369" s="258" t="e">
        <f t="shared" si="802"/>
        <v>#REF!</v>
      </c>
      <c r="AD369" s="258" t="e">
        <f t="shared" si="803"/>
        <v>#REF!</v>
      </c>
    </row>
    <row r="370" spans="1:30" ht="12.75" hidden="1" customHeight="1" x14ac:dyDescent="0.2">
      <c r="A370" s="260" t="s">
        <v>347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/>
      <c r="G370" s="258"/>
      <c r="H370" s="258"/>
      <c r="I370" s="258" t="e">
        <f>#REF!+G370</f>
        <v>#REF!</v>
      </c>
      <c r="J370" s="258" t="e">
        <f t="shared" si="790"/>
        <v>#REF!</v>
      </c>
      <c r="K370" s="258" t="e">
        <f t="shared" si="804"/>
        <v>#REF!</v>
      </c>
      <c r="L370" s="258" t="e">
        <f t="shared" si="791"/>
        <v>#REF!</v>
      </c>
      <c r="M370" s="258" t="e">
        <f t="shared" si="791"/>
        <v>#REF!</v>
      </c>
      <c r="N370" s="258" t="e">
        <f t="shared" si="791"/>
        <v>#REF!</v>
      </c>
      <c r="O370" s="258" t="e">
        <f t="shared" si="791"/>
        <v>#REF!</v>
      </c>
      <c r="P370" s="258" t="e">
        <f t="shared" si="791"/>
        <v>#REF!</v>
      </c>
      <c r="Q370" s="258" t="e">
        <f t="shared" si="791"/>
        <v>#REF!</v>
      </c>
      <c r="R370" s="258" t="e">
        <f t="shared" si="791"/>
        <v>#REF!</v>
      </c>
      <c r="S370" s="258" t="e">
        <f t="shared" si="792"/>
        <v>#REF!</v>
      </c>
      <c r="T370" s="258" t="e">
        <f t="shared" si="793"/>
        <v>#REF!</v>
      </c>
      <c r="U370" s="258" t="e">
        <f t="shared" si="794"/>
        <v>#REF!</v>
      </c>
      <c r="V370" s="258" t="e">
        <f t="shared" si="795"/>
        <v>#REF!</v>
      </c>
      <c r="W370" s="258" t="e">
        <f t="shared" si="796"/>
        <v>#REF!</v>
      </c>
      <c r="X370" s="258" t="e">
        <f t="shared" si="797"/>
        <v>#REF!</v>
      </c>
      <c r="Y370" s="258" t="e">
        <f t="shared" si="798"/>
        <v>#REF!</v>
      </c>
      <c r="Z370" s="258" t="e">
        <f t="shared" si="799"/>
        <v>#REF!</v>
      </c>
      <c r="AA370" s="258" t="e">
        <f t="shared" si="800"/>
        <v>#REF!</v>
      </c>
      <c r="AB370" s="258" t="e">
        <f t="shared" si="801"/>
        <v>#REF!</v>
      </c>
      <c r="AC370" s="258" t="e">
        <f t="shared" si="802"/>
        <v>#REF!</v>
      </c>
      <c r="AD370" s="258" t="e">
        <f t="shared" si="803"/>
        <v>#REF!</v>
      </c>
    </row>
    <row r="371" spans="1:30" ht="15.75" hidden="1" customHeight="1" x14ac:dyDescent="0.2">
      <c r="A371" s="260" t="s">
        <v>348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/>
      <c r="G371" s="258"/>
      <c r="H371" s="258"/>
      <c r="I371" s="258" t="e">
        <f>#REF!+G371</f>
        <v>#REF!</v>
      </c>
      <c r="J371" s="258" t="e">
        <f t="shared" si="790"/>
        <v>#REF!</v>
      </c>
      <c r="K371" s="258" t="e">
        <f t="shared" si="804"/>
        <v>#REF!</v>
      </c>
      <c r="L371" s="258" t="e">
        <f t="shared" si="791"/>
        <v>#REF!</v>
      </c>
      <c r="M371" s="258" t="e">
        <f t="shared" si="791"/>
        <v>#REF!</v>
      </c>
      <c r="N371" s="258" t="e">
        <f t="shared" si="791"/>
        <v>#REF!</v>
      </c>
      <c r="O371" s="258" t="e">
        <f t="shared" si="791"/>
        <v>#REF!</v>
      </c>
      <c r="P371" s="258" t="e">
        <f t="shared" si="791"/>
        <v>#REF!</v>
      </c>
      <c r="Q371" s="258" t="e">
        <f t="shared" si="791"/>
        <v>#REF!</v>
      </c>
      <c r="R371" s="258" t="e">
        <f t="shared" si="791"/>
        <v>#REF!</v>
      </c>
      <c r="S371" s="258" t="e">
        <f t="shared" si="792"/>
        <v>#REF!</v>
      </c>
      <c r="T371" s="258" t="e">
        <f t="shared" si="793"/>
        <v>#REF!</v>
      </c>
      <c r="U371" s="258" t="e">
        <f t="shared" si="794"/>
        <v>#REF!</v>
      </c>
      <c r="V371" s="258" t="e">
        <f t="shared" si="795"/>
        <v>#REF!</v>
      </c>
      <c r="W371" s="258" t="e">
        <f t="shared" si="796"/>
        <v>#REF!</v>
      </c>
      <c r="X371" s="258" t="e">
        <f t="shared" si="797"/>
        <v>#REF!</v>
      </c>
      <c r="Y371" s="258" t="e">
        <f t="shared" si="798"/>
        <v>#REF!</v>
      </c>
      <c r="Z371" s="258" t="e">
        <f t="shared" si="799"/>
        <v>#REF!</v>
      </c>
      <c r="AA371" s="258" t="e">
        <f t="shared" si="800"/>
        <v>#REF!</v>
      </c>
      <c r="AB371" s="258" t="e">
        <f t="shared" si="801"/>
        <v>#REF!</v>
      </c>
      <c r="AC371" s="258" t="e">
        <f t="shared" si="802"/>
        <v>#REF!</v>
      </c>
      <c r="AD371" s="258" t="e">
        <f t="shared" si="803"/>
        <v>#REF!</v>
      </c>
    </row>
    <row r="372" spans="1:30" ht="12.75" hidden="1" customHeight="1" x14ac:dyDescent="0.2">
      <c r="A372" s="260" t="s">
        <v>149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150</v>
      </c>
      <c r="G372" s="258"/>
      <c r="H372" s="258"/>
      <c r="I372" s="258" t="e">
        <f>#REF!+G372</f>
        <v>#REF!</v>
      </c>
      <c r="J372" s="258" t="e">
        <f t="shared" si="790"/>
        <v>#REF!</v>
      </c>
      <c r="K372" s="258" t="e">
        <f t="shared" si="804"/>
        <v>#REF!</v>
      </c>
      <c r="L372" s="258" t="e">
        <f t="shared" si="791"/>
        <v>#REF!</v>
      </c>
      <c r="M372" s="258" t="e">
        <f t="shared" si="791"/>
        <v>#REF!</v>
      </c>
      <c r="N372" s="258" t="e">
        <f t="shared" si="791"/>
        <v>#REF!</v>
      </c>
      <c r="O372" s="258" t="e">
        <f t="shared" si="791"/>
        <v>#REF!</v>
      </c>
      <c r="P372" s="258" t="e">
        <f t="shared" si="791"/>
        <v>#REF!</v>
      </c>
      <c r="Q372" s="258" t="e">
        <f t="shared" si="791"/>
        <v>#REF!</v>
      </c>
      <c r="R372" s="258" t="e">
        <f t="shared" si="791"/>
        <v>#REF!</v>
      </c>
      <c r="S372" s="258" t="e">
        <f t="shared" si="792"/>
        <v>#REF!</v>
      </c>
      <c r="T372" s="258" t="e">
        <f t="shared" si="793"/>
        <v>#REF!</v>
      </c>
      <c r="U372" s="258" t="e">
        <f t="shared" si="794"/>
        <v>#REF!</v>
      </c>
      <c r="V372" s="258" t="e">
        <f t="shared" si="795"/>
        <v>#REF!</v>
      </c>
      <c r="W372" s="258" t="e">
        <f t="shared" si="796"/>
        <v>#REF!</v>
      </c>
      <c r="X372" s="258" t="e">
        <f t="shared" si="797"/>
        <v>#REF!</v>
      </c>
      <c r="Y372" s="258" t="e">
        <f t="shared" si="798"/>
        <v>#REF!</v>
      </c>
      <c r="Z372" s="258" t="e">
        <f t="shared" si="799"/>
        <v>#REF!</v>
      </c>
      <c r="AA372" s="258" t="e">
        <f t="shared" si="800"/>
        <v>#REF!</v>
      </c>
      <c r="AB372" s="258" t="e">
        <f t="shared" si="801"/>
        <v>#REF!</v>
      </c>
      <c r="AC372" s="258" t="e">
        <f t="shared" si="802"/>
        <v>#REF!</v>
      </c>
      <c r="AD372" s="258" t="e">
        <f t="shared" si="803"/>
        <v>#REF!</v>
      </c>
    </row>
    <row r="373" spans="1:30" ht="12.75" hidden="1" customHeight="1" x14ac:dyDescent="0.2">
      <c r="A373" s="260" t="s">
        <v>63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64</v>
      </c>
      <c r="G373" s="258"/>
      <c r="H373" s="258"/>
      <c r="I373" s="258" t="e">
        <f>#REF!+G373</f>
        <v>#REF!</v>
      </c>
      <c r="J373" s="258" t="e">
        <f t="shared" si="790"/>
        <v>#REF!</v>
      </c>
      <c r="K373" s="258" t="e">
        <f t="shared" si="804"/>
        <v>#REF!</v>
      </c>
      <c r="L373" s="258" t="e">
        <f t="shared" si="791"/>
        <v>#REF!</v>
      </c>
      <c r="M373" s="258" t="e">
        <f t="shared" si="791"/>
        <v>#REF!</v>
      </c>
      <c r="N373" s="258" t="e">
        <f t="shared" si="791"/>
        <v>#REF!</v>
      </c>
      <c r="O373" s="258" t="e">
        <f t="shared" si="791"/>
        <v>#REF!</v>
      </c>
      <c r="P373" s="258" t="e">
        <f t="shared" si="791"/>
        <v>#REF!</v>
      </c>
      <c r="Q373" s="258" t="e">
        <f t="shared" si="791"/>
        <v>#REF!</v>
      </c>
      <c r="R373" s="258" t="e">
        <f t="shared" si="791"/>
        <v>#REF!</v>
      </c>
      <c r="S373" s="258" t="e">
        <f t="shared" si="792"/>
        <v>#REF!</v>
      </c>
      <c r="T373" s="258" t="e">
        <f t="shared" si="793"/>
        <v>#REF!</v>
      </c>
      <c r="U373" s="258" t="e">
        <f t="shared" si="794"/>
        <v>#REF!</v>
      </c>
      <c r="V373" s="258" t="e">
        <f t="shared" si="795"/>
        <v>#REF!</v>
      </c>
      <c r="W373" s="258" t="e">
        <f t="shared" si="796"/>
        <v>#REF!</v>
      </c>
      <c r="X373" s="258" t="e">
        <f t="shared" si="797"/>
        <v>#REF!</v>
      </c>
      <c r="Y373" s="258" t="e">
        <f t="shared" si="798"/>
        <v>#REF!</v>
      </c>
      <c r="Z373" s="258" t="e">
        <f t="shared" si="799"/>
        <v>#REF!</v>
      </c>
      <c r="AA373" s="258" t="e">
        <f t="shared" si="800"/>
        <v>#REF!</v>
      </c>
      <c r="AB373" s="258" t="e">
        <f t="shared" si="801"/>
        <v>#REF!</v>
      </c>
      <c r="AC373" s="258" t="e">
        <f t="shared" si="802"/>
        <v>#REF!</v>
      </c>
      <c r="AD373" s="258" t="e">
        <f t="shared" si="803"/>
        <v>#REF!</v>
      </c>
    </row>
    <row r="374" spans="1:30" hidden="1" x14ac:dyDescent="0.2">
      <c r="A374" s="260" t="s">
        <v>103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 t="s">
        <v>104</v>
      </c>
      <c r="G374" s="258"/>
      <c r="H374" s="258"/>
      <c r="I374" s="258">
        <v>-70</v>
      </c>
      <c r="J374" s="258">
        <f t="shared" si="790"/>
        <v>-70</v>
      </c>
      <c r="K374" s="258">
        <v>-70</v>
      </c>
      <c r="L374" s="258">
        <f t="shared" si="791"/>
        <v>-70</v>
      </c>
      <c r="M374" s="258">
        <f t="shared" si="791"/>
        <v>-140</v>
      </c>
      <c r="N374" s="258">
        <f t="shared" si="791"/>
        <v>-140</v>
      </c>
      <c r="O374" s="258">
        <f t="shared" si="791"/>
        <v>-210</v>
      </c>
      <c r="P374" s="258">
        <f t="shared" si="791"/>
        <v>-210</v>
      </c>
      <c r="Q374" s="258">
        <f t="shared" si="791"/>
        <v>-350</v>
      </c>
      <c r="R374" s="258">
        <f t="shared" si="791"/>
        <v>-350</v>
      </c>
      <c r="S374" s="258">
        <f t="shared" si="792"/>
        <v>-560</v>
      </c>
      <c r="T374" s="258">
        <f t="shared" si="793"/>
        <v>-560</v>
      </c>
      <c r="U374" s="258">
        <f t="shared" si="794"/>
        <v>-910</v>
      </c>
      <c r="V374" s="258">
        <f t="shared" si="795"/>
        <v>-910</v>
      </c>
      <c r="W374" s="258">
        <f t="shared" si="796"/>
        <v>-1470</v>
      </c>
      <c r="X374" s="258">
        <f t="shared" si="797"/>
        <v>-1470</v>
      </c>
      <c r="Y374" s="258">
        <f t="shared" si="798"/>
        <v>-2380</v>
      </c>
      <c r="Z374" s="258">
        <f t="shared" si="799"/>
        <v>-2380</v>
      </c>
      <c r="AA374" s="258">
        <f t="shared" si="800"/>
        <v>-3850</v>
      </c>
      <c r="AB374" s="258">
        <f t="shared" si="801"/>
        <v>-3850</v>
      </c>
      <c r="AC374" s="258">
        <f t="shared" si="802"/>
        <v>-6230</v>
      </c>
      <c r="AD374" s="258">
        <f t="shared" si="803"/>
        <v>-6230</v>
      </c>
    </row>
    <row r="375" spans="1:30" ht="26.25" hidden="1" customHeight="1" x14ac:dyDescent="0.2">
      <c r="A375" s="260" t="s">
        <v>971</v>
      </c>
      <c r="B375" s="253" t="s">
        <v>343</v>
      </c>
      <c r="C375" s="253" t="s">
        <v>190</v>
      </c>
      <c r="D375" s="253" t="s">
        <v>200</v>
      </c>
      <c r="E375" s="261" t="s">
        <v>460</v>
      </c>
      <c r="F375" s="253"/>
      <c r="G375" s="258"/>
      <c r="H375" s="258"/>
      <c r="I375" s="258">
        <f t="shared" ref="I375:AC376" si="805">I376</f>
        <v>-4839.8</v>
      </c>
      <c r="J375" s="258" t="e">
        <f t="shared" si="805"/>
        <v>#REF!</v>
      </c>
      <c r="K375" s="258">
        <f t="shared" si="805"/>
        <v>-4839.8</v>
      </c>
      <c r="L375" s="258" t="e">
        <f t="shared" si="805"/>
        <v>#REF!</v>
      </c>
      <c r="M375" s="258" t="e">
        <f t="shared" si="805"/>
        <v>#REF!</v>
      </c>
      <c r="N375" s="258" t="e">
        <f t="shared" si="805"/>
        <v>#REF!</v>
      </c>
      <c r="O375" s="258" t="e">
        <f t="shared" si="805"/>
        <v>#REF!</v>
      </c>
      <c r="P375" s="258" t="e">
        <f t="shared" si="805"/>
        <v>#REF!</v>
      </c>
      <c r="Q375" s="258" t="e">
        <f t="shared" si="805"/>
        <v>#REF!</v>
      </c>
      <c r="R375" s="258" t="e">
        <f t="shared" si="805"/>
        <v>#REF!</v>
      </c>
      <c r="S375" s="258" t="e">
        <f t="shared" si="805"/>
        <v>#REF!</v>
      </c>
      <c r="T375" s="258" t="e">
        <f t="shared" si="805"/>
        <v>#REF!</v>
      </c>
      <c r="U375" s="258" t="e">
        <f t="shared" si="805"/>
        <v>#REF!</v>
      </c>
      <c r="V375" s="258" t="e">
        <f t="shared" si="805"/>
        <v>#REF!</v>
      </c>
      <c r="W375" s="258" t="e">
        <f t="shared" si="805"/>
        <v>#REF!</v>
      </c>
      <c r="X375" s="258" t="e">
        <f t="shared" si="805"/>
        <v>#REF!</v>
      </c>
      <c r="Y375" s="258" t="e">
        <f t="shared" si="805"/>
        <v>#REF!</v>
      </c>
      <c r="Z375" s="258" t="e">
        <f t="shared" ref="Y375:AD376" si="806">Z376</f>
        <v>#REF!</v>
      </c>
      <c r="AA375" s="258" t="e">
        <f t="shared" si="805"/>
        <v>#REF!</v>
      </c>
      <c r="AB375" s="258" t="e">
        <f t="shared" si="806"/>
        <v>#REF!</v>
      </c>
      <c r="AC375" s="258" t="e">
        <f t="shared" si="805"/>
        <v>#REF!</v>
      </c>
      <c r="AD375" s="258" t="e">
        <f t="shared" si="806"/>
        <v>#REF!</v>
      </c>
    </row>
    <row r="376" spans="1:30" ht="44.25" hidden="1" customHeight="1" x14ac:dyDescent="0.2">
      <c r="A376" s="260" t="s">
        <v>993</v>
      </c>
      <c r="B376" s="253" t="s">
        <v>343</v>
      </c>
      <c r="C376" s="253" t="s">
        <v>190</v>
      </c>
      <c r="D376" s="253" t="s">
        <v>200</v>
      </c>
      <c r="E376" s="261" t="s">
        <v>461</v>
      </c>
      <c r="F376" s="253"/>
      <c r="G376" s="258"/>
      <c r="H376" s="258"/>
      <c r="I376" s="258">
        <f t="shared" si="805"/>
        <v>-4839.8</v>
      </c>
      <c r="J376" s="258" t="e">
        <f t="shared" si="805"/>
        <v>#REF!</v>
      </c>
      <c r="K376" s="258">
        <f t="shared" si="805"/>
        <v>-4839.8</v>
      </c>
      <c r="L376" s="258" t="e">
        <f t="shared" si="805"/>
        <v>#REF!</v>
      </c>
      <c r="M376" s="258" t="e">
        <f t="shared" si="805"/>
        <v>#REF!</v>
      </c>
      <c r="N376" s="258" t="e">
        <f t="shared" si="805"/>
        <v>#REF!</v>
      </c>
      <c r="O376" s="258" t="e">
        <f t="shared" si="805"/>
        <v>#REF!</v>
      </c>
      <c r="P376" s="258" t="e">
        <f t="shared" si="805"/>
        <v>#REF!</v>
      </c>
      <c r="Q376" s="258" t="e">
        <f t="shared" si="805"/>
        <v>#REF!</v>
      </c>
      <c r="R376" s="258" t="e">
        <f t="shared" si="805"/>
        <v>#REF!</v>
      </c>
      <c r="S376" s="258" t="e">
        <f t="shared" si="805"/>
        <v>#REF!</v>
      </c>
      <c r="T376" s="258" t="e">
        <f t="shared" si="805"/>
        <v>#REF!</v>
      </c>
      <c r="U376" s="258" t="e">
        <f t="shared" si="805"/>
        <v>#REF!</v>
      </c>
      <c r="V376" s="258" t="e">
        <f t="shared" si="805"/>
        <v>#REF!</v>
      </c>
      <c r="W376" s="258" t="e">
        <f t="shared" si="805"/>
        <v>#REF!</v>
      </c>
      <c r="X376" s="258" t="e">
        <f t="shared" si="805"/>
        <v>#REF!</v>
      </c>
      <c r="Y376" s="258" t="e">
        <f t="shared" si="806"/>
        <v>#REF!</v>
      </c>
      <c r="Z376" s="258" t="e">
        <f t="shared" si="806"/>
        <v>#REF!</v>
      </c>
      <c r="AA376" s="258" t="e">
        <f t="shared" si="806"/>
        <v>#REF!</v>
      </c>
      <c r="AB376" s="258" t="e">
        <f t="shared" si="806"/>
        <v>#REF!</v>
      </c>
      <c r="AC376" s="258" t="e">
        <f t="shared" si="806"/>
        <v>#REF!</v>
      </c>
      <c r="AD376" s="258" t="e">
        <f t="shared" si="806"/>
        <v>#REF!</v>
      </c>
    </row>
    <row r="377" spans="1:30" ht="27.75" hidden="1" customHeight="1" x14ac:dyDescent="0.2">
      <c r="A377" s="260" t="s">
        <v>978</v>
      </c>
      <c r="B377" s="253" t="s">
        <v>343</v>
      </c>
      <c r="C377" s="253" t="s">
        <v>190</v>
      </c>
      <c r="D377" s="253" t="s">
        <v>200</v>
      </c>
      <c r="E377" s="253" t="s">
        <v>464</v>
      </c>
      <c r="F377" s="253"/>
      <c r="G377" s="258"/>
      <c r="H377" s="258"/>
      <c r="I377" s="258">
        <f>I378+I379+I380+I381+I382+I383</f>
        <v>-4839.8</v>
      </c>
      <c r="J377" s="258" t="e">
        <f>J378+J379+J380+J381+J382+J383</f>
        <v>#REF!</v>
      </c>
      <c r="K377" s="258">
        <f>K378+K379+K380+K381+K382+K383</f>
        <v>-4839.8</v>
      </c>
      <c r="L377" s="258" t="e">
        <f>L378+L379+L380+L381+L382+L383</f>
        <v>#REF!</v>
      </c>
      <c r="M377" s="258" t="e">
        <f>M378+M379+M380+M381+M382+M383</f>
        <v>#REF!</v>
      </c>
      <c r="N377" s="258" t="e">
        <f t="shared" ref="N377:R377" si="807">N378+N379+N380+N381+N382+N383</f>
        <v>#REF!</v>
      </c>
      <c r="O377" s="258" t="e">
        <f t="shared" si="807"/>
        <v>#REF!</v>
      </c>
      <c r="P377" s="258" t="e">
        <f t="shared" si="807"/>
        <v>#REF!</v>
      </c>
      <c r="Q377" s="258" t="e">
        <f t="shared" si="807"/>
        <v>#REF!</v>
      </c>
      <c r="R377" s="258" t="e">
        <f t="shared" si="807"/>
        <v>#REF!</v>
      </c>
      <c r="S377" s="258" t="e">
        <f t="shared" ref="S377:T377" si="808">S378+S379+S380+S381+S382+S383</f>
        <v>#REF!</v>
      </c>
      <c r="T377" s="258" t="e">
        <f t="shared" si="808"/>
        <v>#REF!</v>
      </c>
      <c r="U377" s="258" t="e">
        <f t="shared" ref="U377:V377" si="809">U378+U379+U380+U381+U382+U383</f>
        <v>#REF!</v>
      </c>
      <c r="V377" s="258" t="e">
        <f t="shared" si="809"/>
        <v>#REF!</v>
      </c>
      <c r="W377" s="258" t="e">
        <f t="shared" ref="W377:X377" si="810">W378+W379+W380+W381+W382+W383</f>
        <v>#REF!</v>
      </c>
      <c r="X377" s="258" t="e">
        <f t="shared" si="810"/>
        <v>#REF!</v>
      </c>
      <c r="Y377" s="258" t="e">
        <f t="shared" ref="Y377:Z377" si="811">Y378+Y379+Y380+Y381+Y382+Y383</f>
        <v>#REF!</v>
      </c>
      <c r="Z377" s="258" t="e">
        <f t="shared" si="811"/>
        <v>#REF!</v>
      </c>
      <c r="AA377" s="258" t="e">
        <f t="shared" ref="AA377:AB377" si="812">AA378+AA379+AA380+AA381+AA382+AA383</f>
        <v>#REF!</v>
      </c>
      <c r="AB377" s="258" t="e">
        <f t="shared" si="812"/>
        <v>#REF!</v>
      </c>
      <c r="AC377" s="258" t="e">
        <f t="shared" ref="AC377:AD377" si="813">AC378+AC379+AC380+AC381+AC382+AC383</f>
        <v>#REF!</v>
      </c>
      <c r="AD377" s="258" t="e">
        <f t="shared" si="813"/>
        <v>#REF!</v>
      </c>
    </row>
    <row r="378" spans="1:30" ht="12.75" hidden="1" customHeight="1" x14ac:dyDescent="0.2">
      <c r="A378" s="260" t="s">
        <v>95</v>
      </c>
      <c r="B378" s="253" t="s">
        <v>343</v>
      </c>
      <c r="C378" s="253" t="s">
        <v>190</v>
      </c>
      <c r="D378" s="253" t="s">
        <v>200</v>
      </c>
      <c r="E378" s="253" t="s">
        <v>464</v>
      </c>
      <c r="F378" s="253" t="s">
        <v>96</v>
      </c>
      <c r="G378" s="258"/>
      <c r="H378" s="258"/>
      <c r="I378" s="258">
        <v>-3954.8</v>
      </c>
      <c r="J378" s="258" t="e">
        <f>#REF!+I378</f>
        <v>#REF!</v>
      </c>
      <c r="K378" s="258">
        <v>-3954.8</v>
      </c>
      <c r="L378" s="258" t="e">
        <f>#REF!+J378</f>
        <v>#REF!</v>
      </c>
      <c r="M378" s="258" t="e">
        <f>#REF!+K378</f>
        <v>#REF!</v>
      </c>
      <c r="N378" s="258" t="e">
        <f>#REF!+L378</f>
        <v>#REF!</v>
      </c>
      <c r="O378" s="258" t="e">
        <f>#REF!+M378</f>
        <v>#REF!</v>
      </c>
      <c r="P378" s="258" t="e">
        <f>#REF!+N378</f>
        <v>#REF!</v>
      </c>
      <c r="Q378" s="258" t="e">
        <f>#REF!+O378</f>
        <v>#REF!</v>
      </c>
      <c r="R378" s="258" t="e">
        <f>#REF!+P378</f>
        <v>#REF!</v>
      </c>
      <c r="S378" s="258" t="e">
        <f>#REF!+Q378</f>
        <v>#REF!</v>
      </c>
      <c r="T378" s="258" t="e">
        <f>#REF!+R378</f>
        <v>#REF!</v>
      </c>
      <c r="U378" s="258" t="e">
        <f>#REF!+S378</f>
        <v>#REF!</v>
      </c>
      <c r="V378" s="258" t="e">
        <f>#REF!+T378</f>
        <v>#REF!</v>
      </c>
      <c r="W378" s="258" t="e">
        <f>#REF!+U378</f>
        <v>#REF!</v>
      </c>
      <c r="X378" s="258" t="e">
        <f>#REF!+V378</f>
        <v>#REF!</v>
      </c>
      <c r="Y378" s="258" t="e">
        <f>#REF!+W378</f>
        <v>#REF!</v>
      </c>
      <c r="Z378" s="258" t="e">
        <f>#REF!+X378</f>
        <v>#REF!</v>
      </c>
      <c r="AA378" s="258" t="e">
        <f>#REF!+Y378</f>
        <v>#REF!</v>
      </c>
      <c r="AB378" s="258" t="e">
        <f>#REF!+Z378</f>
        <v>#REF!</v>
      </c>
      <c r="AC378" s="258" t="e">
        <f>#REF!+AA378</f>
        <v>#REF!</v>
      </c>
      <c r="AD378" s="258" t="e">
        <f>#REF!+AB378</f>
        <v>#REF!</v>
      </c>
    </row>
    <row r="379" spans="1:30" ht="12.75" hidden="1" customHeight="1" x14ac:dyDescent="0.2">
      <c r="A379" s="260" t="s">
        <v>97</v>
      </c>
      <c r="B379" s="253" t="s">
        <v>343</v>
      </c>
      <c r="C379" s="253" t="s">
        <v>190</v>
      </c>
      <c r="D379" s="253" t="s">
        <v>200</v>
      </c>
      <c r="E379" s="253" t="s">
        <v>464</v>
      </c>
      <c r="F379" s="253" t="s">
        <v>98</v>
      </c>
      <c r="G379" s="258"/>
      <c r="H379" s="258"/>
      <c r="I379" s="258">
        <v>-98</v>
      </c>
      <c r="J379" s="258" t="e">
        <f>#REF!+I379</f>
        <v>#REF!</v>
      </c>
      <c r="K379" s="258">
        <v>-98</v>
      </c>
      <c r="L379" s="258" t="e">
        <f>#REF!+J379</f>
        <v>#REF!</v>
      </c>
      <c r="M379" s="258" t="e">
        <f>#REF!+K379</f>
        <v>#REF!</v>
      </c>
      <c r="N379" s="258" t="e">
        <f>#REF!+L379</f>
        <v>#REF!</v>
      </c>
      <c r="O379" s="258" t="e">
        <f>#REF!+M379</f>
        <v>#REF!</v>
      </c>
      <c r="P379" s="258" t="e">
        <f>#REF!+N379</f>
        <v>#REF!</v>
      </c>
      <c r="Q379" s="258" t="e">
        <f>#REF!+O379</f>
        <v>#REF!</v>
      </c>
      <c r="R379" s="258" t="e">
        <f>#REF!+P379</f>
        <v>#REF!</v>
      </c>
      <c r="S379" s="258" t="e">
        <f>#REF!+Q379</f>
        <v>#REF!</v>
      </c>
      <c r="T379" s="258" t="e">
        <f>#REF!+R379</f>
        <v>#REF!</v>
      </c>
      <c r="U379" s="258" t="e">
        <f>#REF!+S379</f>
        <v>#REF!</v>
      </c>
      <c r="V379" s="258" t="e">
        <f>#REF!+T379</f>
        <v>#REF!</v>
      </c>
      <c r="W379" s="258" t="e">
        <f>#REF!+U379</f>
        <v>#REF!</v>
      </c>
      <c r="X379" s="258" t="e">
        <f>#REF!+V379</f>
        <v>#REF!</v>
      </c>
      <c r="Y379" s="258" t="e">
        <f>#REF!+W379</f>
        <v>#REF!</v>
      </c>
      <c r="Z379" s="258" t="e">
        <f>#REF!+X379</f>
        <v>#REF!</v>
      </c>
      <c r="AA379" s="258" t="e">
        <f>#REF!+Y379</f>
        <v>#REF!</v>
      </c>
      <c r="AB379" s="258" t="e">
        <f>#REF!+Z379</f>
        <v>#REF!</v>
      </c>
      <c r="AC379" s="258" t="e">
        <f>#REF!+AA379</f>
        <v>#REF!</v>
      </c>
      <c r="AD379" s="258" t="e">
        <f>#REF!+AB379</f>
        <v>#REF!</v>
      </c>
    </row>
    <row r="380" spans="1:30" ht="18.75" hidden="1" customHeight="1" x14ac:dyDescent="0.2">
      <c r="A380" s="260" t="s">
        <v>99</v>
      </c>
      <c r="B380" s="253" t="s">
        <v>343</v>
      </c>
      <c r="C380" s="253" t="s">
        <v>190</v>
      </c>
      <c r="D380" s="253" t="s">
        <v>200</v>
      </c>
      <c r="E380" s="253" t="s">
        <v>464</v>
      </c>
      <c r="F380" s="253" t="s">
        <v>100</v>
      </c>
      <c r="G380" s="258"/>
      <c r="H380" s="258"/>
      <c r="I380" s="258">
        <v>-340</v>
      </c>
      <c r="J380" s="258" t="e">
        <f>#REF!+I380</f>
        <v>#REF!</v>
      </c>
      <c r="K380" s="258">
        <v>-340</v>
      </c>
      <c r="L380" s="258" t="e">
        <f>#REF!+J380</f>
        <v>#REF!</v>
      </c>
      <c r="M380" s="258" t="e">
        <f>#REF!+K380</f>
        <v>#REF!</v>
      </c>
      <c r="N380" s="258" t="e">
        <f>#REF!+L380</f>
        <v>#REF!</v>
      </c>
      <c r="O380" s="258" t="e">
        <f>#REF!+M380</f>
        <v>#REF!</v>
      </c>
      <c r="P380" s="258" t="e">
        <f>#REF!+N380</f>
        <v>#REF!</v>
      </c>
      <c r="Q380" s="258" t="e">
        <f>#REF!+O380</f>
        <v>#REF!</v>
      </c>
      <c r="R380" s="258" t="e">
        <f>#REF!+P380</f>
        <v>#REF!</v>
      </c>
      <c r="S380" s="258" t="e">
        <f>#REF!+Q380</f>
        <v>#REF!</v>
      </c>
      <c r="T380" s="258" t="e">
        <f>#REF!+R380</f>
        <v>#REF!</v>
      </c>
      <c r="U380" s="258" t="e">
        <f>#REF!+S380</f>
        <v>#REF!</v>
      </c>
      <c r="V380" s="258" t="e">
        <f>#REF!+T380</f>
        <v>#REF!</v>
      </c>
      <c r="W380" s="258" t="e">
        <f>#REF!+U380</f>
        <v>#REF!</v>
      </c>
      <c r="X380" s="258" t="e">
        <f>#REF!+V380</f>
        <v>#REF!</v>
      </c>
      <c r="Y380" s="258" t="e">
        <f>#REF!+W380</f>
        <v>#REF!</v>
      </c>
      <c r="Z380" s="258" t="e">
        <f>#REF!+X380</f>
        <v>#REF!</v>
      </c>
      <c r="AA380" s="258" t="e">
        <f>#REF!+Y380</f>
        <v>#REF!</v>
      </c>
      <c r="AB380" s="258" t="e">
        <f>#REF!+Z380</f>
        <v>#REF!</v>
      </c>
      <c r="AC380" s="258" t="e">
        <f>#REF!+AA380</f>
        <v>#REF!</v>
      </c>
      <c r="AD380" s="258" t="e">
        <f>#REF!+AB380</f>
        <v>#REF!</v>
      </c>
    </row>
    <row r="381" spans="1:30" ht="18.75" hidden="1" customHeight="1" x14ac:dyDescent="0.2">
      <c r="A381" s="260" t="s">
        <v>1296</v>
      </c>
      <c r="B381" s="253" t="s">
        <v>343</v>
      </c>
      <c r="C381" s="253" t="s">
        <v>190</v>
      </c>
      <c r="D381" s="253" t="s">
        <v>200</v>
      </c>
      <c r="E381" s="253" t="s">
        <v>464</v>
      </c>
      <c r="F381" s="253" t="s">
        <v>94</v>
      </c>
      <c r="G381" s="258"/>
      <c r="H381" s="258"/>
      <c r="I381" s="258">
        <v>-387</v>
      </c>
      <c r="J381" s="258" t="e">
        <f>#REF!+I381</f>
        <v>#REF!</v>
      </c>
      <c r="K381" s="258">
        <v>-387</v>
      </c>
      <c r="L381" s="258" t="e">
        <f>#REF!+J381</f>
        <v>#REF!</v>
      </c>
      <c r="M381" s="258" t="e">
        <f>#REF!+K381</f>
        <v>#REF!</v>
      </c>
      <c r="N381" s="258" t="e">
        <f>#REF!+L381</f>
        <v>#REF!</v>
      </c>
      <c r="O381" s="258" t="e">
        <f>#REF!+M381</f>
        <v>#REF!</v>
      </c>
      <c r="P381" s="258" t="e">
        <f>#REF!+N381</f>
        <v>#REF!</v>
      </c>
      <c r="Q381" s="258" t="e">
        <f>#REF!+O381</f>
        <v>#REF!</v>
      </c>
      <c r="R381" s="258" t="e">
        <f>#REF!+P381</f>
        <v>#REF!</v>
      </c>
      <c r="S381" s="258" t="e">
        <f>#REF!+Q381</f>
        <v>#REF!</v>
      </c>
      <c r="T381" s="258" t="e">
        <f>#REF!+R381</f>
        <v>#REF!</v>
      </c>
      <c r="U381" s="258" t="e">
        <f>#REF!+S381</f>
        <v>#REF!</v>
      </c>
      <c r="V381" s="258" t="e">
        <f>#REF!+T381</f>
        <v>#REF!</v>
      </c>
      <c r="W381" s="258" t="e">
        <f>#REF!+U381</f>
        <v>#REF!</v>
      </c>
      <c r="X381" s="258" t="e">
        <f>#REF!+V381</f>
        <v>#REF!</v>
      </c>
      <c r="Y381" s="258" t="e">
        <f>#REF!+W381</f>
        <v>#REF!</v>
      </c>
      <c r="Z381" s="258" t="e">
        <f>#REF!+X381</f>
        <v>#REF!</v>
      </c>
      <c r="AA381" s="258" t="e">
        <f>#REF!+Y381</f>
        <v>#REF!</v>
      </c>
      <c r="AB381" s="258" t="e">
        <f>#REF!+Z381</f>
        <v>#REF!</v>
      </c>
      <c r="AC381" s="258" t="e">
        <f>#REF!+AA381</f>
        <v>#REF!</v>
      </c>
      <c r="AD381" s="258" t="e">
        <f>#REF!+AB381</f>
        <v>#REF!</v>
      </c>
    </row>
    <row r="382" spans="1:30" ht="12.75" hidden="1" customHeight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53" t="s">
        <v>464</v>
      </c>
      <c r="F382" s="253" t="s">
        <v>104</v>
      </c>
      <c r="G382" s="258"/>
      <c r="H382" s="258"/>
      <c r="I382" s="258">
        <v>-23</v>
      </c>
      <c r="J382" s="258" t="e">
        <f>#REF!+I382</f>
        <v>#REF!</v>
      </c>
      <c r="K382" s="258">
        <v>-23</v>
      </c>
      <c r="L382" s="258" t="e">
        <f>#REF!+J382</f>
        <v>#REF!</v>
      </c>
      <c r="M382" s="258" t="e">
        <f>#REF!+K382</f>
        <v>#REF!</v>
      </c>
      <c r="N382" s="258" t="e">
        <f>#REF!+L382</f>
        <v>#REF!</v>
      </c>
      <c r="O382" s="258" t="e">
        <f>#REF!+M382</f>
        <v>#REF!</v>
      </c>
      <c r="P382" s="258" t="e">
        <f>#REF!+N382</f>
        <v>#REF!</v>
      </c>
      <c r="Q382" s="258" t="e">
        <f>#REF!+O382</f>
        <v>#REF!</v>
      </c>
      <c r="R382" s="258" t="e">
        <f>#REF!+P382</f>
        <v>#REF!</v>
      </c>
      <c r="S382" s="258" t="e">
        <f>#REF!+Q382</f>
        <v>#REF!</v>
      </c>
      <c r="T382" s="258" t="e">
        <f>#REF!+R382</f>
        <v>#REF!</v>
      </c>
      <c r="U382" s="258" t="e">
        <f>#REF!+S382</f>
        <v>#REF!</v>
      </c>
      <c r="V382" s="258" t="e">
        <f>#REF!+T382</f>
        <v>#REF!</v>
      </c>
      <c r="W382" s="258" t="e">
        <f>#REF!+U382</f>
        <v>#REF!</v>
      </c>
      <c r="X382" s="258" t="e">
        <f>#REF!+V382</f>
        <v>#REF!</v>
      </c>
      <c r="Y382" s="258" t="e">
        <f>#REF!+W382</f>
        <v>#REF!</v>
      </c>
      <c r="Z382" s="258" t="e">
        <f>#REF!+X382</f>
        <v>#REF!</v>
      </c>
      <c r="AA382" s="258" t="e">
        <f>#REF!+Y382</f>
        <v>#REF!</v>
      </c>
      <c r="AB382" s="258" t="e">
        <f>#REF!+Z382</f>
        <v>#REF!</v>
      </c>
      <c r="AC382" s="258" t="e">
        <f>#REF!+AA382</f>
        <v>#REF!</v>
      </c>
      <c r="AD382" s="258" t="e">
        <f>#REF!+AB382</f>
        <v>#REF!</v>
      </c>
    </row>
    <row r="383" spans="1:30" ht="12.75" hidden="1" customHeight="1" x14ac:dyDescent="0.2">
      <c r="A383" s="260" t="s">
        <v>400</v>
      </c>
      <c r="B383" s="253" t="s">
        <v>343</v>
      </c>
      <c r="C383" s="253" t="s">
        <v>190</v>
      </c>
      <c r="D383" s="253" t="s">
        <v>200</v>
      </c>
      <c r="E383" s="253" t="s">
        <v>464</v>
      </c>
      <c r="F383" s="253" t="s">
        <v>106</v>
      </c>
      <c r="G383" s="258"/>
      <c r="H383" s="258"/>
      <c r="I383" s="258">
        <v>-37</v>
      </c>
      <c r="J383" s="258" t="e">
        <f>#REF!+I383</f>
        <v>#REF!</v>
      </c>
      <c r="K383" s="258">
        <v>-37</v>
      </c>
      <c r="L383" s="258" t="e">
        <f>#REF!+J383</f>
        <v>#REF!</v>
      </c>
      <c r="M383" s="258" t="e">
        <f>#REF!+K383</f>
        <v>#REF!</v>
      </c>
      <c r="N383" s="258" t="e">
        <f>#REF!+L383</f>
        <v>#REF!</v>
      </c>
      <c r="O383" s="258" t="e">
        <f>#REF!+M383</f>
        <v>#REF!</v>
      </c>
      <c r="P383" s="258" t="e">
        <f>#REF!+N383</f>
        <v>#REF!</v>
      </c>
      <c r="Q383" s="258" t="e">
        <f>#REF!+O383</f>
        <v>#REF!</v>
      </c>
      <c r="R383" s="258" t="e">
        <f>#REF!+P383</f>
        <v>#REF!</v>
      </c>
      <c r="S383" s="258" t="e">
        <f>#REF!+Q383</f>
        <v>#REF!</v>
      </c>
      <c r="T383" s="258" t="e">
        <f>#REF!+R383</f>
        <v>#REF!</v>
      </c>
      <c r="U383" s="258" t="e">
        <f>#REF!+S383</f>
        <v>#REF!</v>
      </c>
      <c r="V383" s="258" t="e">
        <f>#REF!+T383</f>
        <v>#REF!</v>
      </c>
      <c r="W383" s="258" t="e">
        <f>#REF!+U383</f>
        <v>#REF!</v>
      </c>
      <c r="X383" s="258" t="e">
        <f>#REF!+V383</f>
        <v>#REF!</v>
      </c>
      <c r="Y383" s="258" t="e">
        <f>#REF!+W383</f>
        <v>#REF!</v>
      </c>
      <c r="Z383" s="258" t="e">
        <f>#REF!+X383</f>
        <v>#REF!</v>
      </c>
      <c r="AA383" s="258" t="e">
        <f>#REF!+Y383</f>
        <v>#REF!</v>
      </c>
      <c r="AB383" s="258" t="e">
        <f>#REF!+Z383</f>
        <v>#REF!</v>
      </c>
      <c r="AC383" s="258" t="e">
        <f>#REF!+AA383</f>
        <v>#REF!</v>
      </c>
      <c r="AD383" s="258" t="e">
        <f>#REF!+AB383</f>
        <v>#REF!</v>
      </c>
    </row>
    <row r="384" spans="1:30" ht="33.75" customHeight="1" x14ac:dyDescent="0.2">
      <c r="A384" s="260" t="s">
        <v>978</v>
      </c>
      <c r="B384" s="253" t="s">
        <v>343</v>
      </c>
      <c r="C384" s="253" t="s">
        <v>190</v>
      </c>
      <c r="D384" s="253" t="s">
        <v>200</v>
      </c>
      <c r="E384" s="253" t="s">
        <v>1023</v>
      </c>
      <c r="F384" s="253"/>
      <c r="G384" s="258">
        <f>G385+G389+G390+G391+G393+G394</f>
        <v>0</v>
      </c>
      <c r="H384" s="258">
        <f>H385+H389+H390+H391+H393+H394+H386</f>
        <v>5345</v>
      </c>
      <c r="I384" s="258">
        <f>I385+I389+I390+I391+I393+I394+I386</f>
        <v>0</v>
      </c>
      <c r="J384" s="258">
        <f>J385+J389+J390+J391+J393+J394+J386</f>
        <v>5345</v>
      </c>
      <c r="K384" s="258">
        <f>K385+K389+K390+K391+K393+K394+K386+K396</f>
        <v>-200.28</v>
      </c>
      <c r="L384" s="258">
        <f>L385+L389+L390+L391+L393+L394+L386+L396</f>
        <v>5900</v>
      </c>
      <c r="M384" s="258">
        <f>M385+M389+M390+M391+M393+M394+M386+M396</f>
        <v>5900</v>
      </c>
      <c r="N384" s="258">
        <f t="shared" ref="N384:Q384" si="814">N385+N389+N390+N391+N393+N394+N386+N396</f>
        <v>0</v>
      </c>
      <c r="O384" s="258">
        <f t="shared" si="814"/>
        <v>5900</v>
      </c>
      <c r="P384" s="258">
        <f t="shared" si="814"/>
        <v>5900</v>
      </c>
      <c r="Q384" s="258">
        <f t="shared" si="814"/>
        <v>0</v>
      </c>
      <c r="R384" s="258">
        <f>R385+R389+R390+R391+R393+R394+R386+R396+R387+R388</f>
        <v>5900</v>
      </c>
      <c r="S384" s="258">
        <f t="shared" ref="S384" si="815">S385+S389+S390+S391+S393+S394+S386+S396+S387+S388</f>
        <v>1981.2</v>
      </c>
      <c r="T384" s="258">
        <f>T385+T386+T387+T388+T389+T390+T391+T392+T393+T394</f>
        <v>4947</v>
      </c>
      <c r="U384" s="258">
        <f t="shared" ref="U384:V384" si="816">U385+U386+U387+U388+U389+U390+U391+U392+U393+U394</f>
        <v>2714</v>
      </c>
      <c r="V384" s="258">
        <f t="shared" si="816"/>
        <v>4947</v>
      </c>
      <c r="W384" s="258">
        <f t="shared" ref="W384:X384" si="817">W385+W386+W387+W388+W389+W390+W391+W392+W393+W394</f>
        <v>244</v>
      </c>
      <c r="X384" s="258">
        <f t="shared" si="817"/>
        <v>4689.6000000000004</v>
      </c>
      <c r="Y384" s="258">
        <f t="shared" ref="Y384:Z384" si="818">Y385+Y386+Y387+Y388+Y389+Y390+Y391+Y392+Y393+Y394</f>
        <v>608.4</v>
      </c>
      <c r="Z384" s="258">
        <f t="shared" si="818"/>
        <v>5298</v>
      </c>
      <c r="AA384" s="258">
        <f t="shared" ref="AA384" si="819">AA385+AA386+AA387+AA388+AA389+AA390+AA391+AA392+AA393+AA394</f>
        <v>0</v>
      </c>
      <c r="AB384" s="258">
        <f>AB385+AB386+AB387+AB388+AB389+AB390+AB391+AB392+AB393+AB394+AB396+AB395</f>
        <v>5298</v>
      </c>
      <c r="AC384" s="258">
        <f t="shared" ref="AC384:AD384" si="820">AC385+AC386+AC387+AC388+AC389+AC390+AC391+AC392+AC393+AC394+AC396+AC395</f>
        <v>91.670000000000016</v>
      </c>
      <c r="AD384" s="258">
        <f t="shared" si="820"/>
        <v>5389.67</v>
      </c>
    </row>
    <row r="385" spans="1:30" ht="12.75" customHeight="1" x14ac:dyDescent="0.2">
      <c r="A385" s="260" t="s">
        <v>95</v>
      </c>
      <c r="B385" s="253" t="s">
        <v>343</v>
      </c>
      <c r="C385" s="253" t="s">
        <v>190</v>
      </c>
      <c r="D385" s="253" t="s">
        <v>200</v>
      </c>
      <c r="E385" s="253" t="s">
        <v>1023</v>
      </c>
      <c r="F385" s="253" t="s">
        <v>96</v>
      </c>
      <c r="G385" s="258"/>
      <c r="H385" s="258">
        <v>4500</v>
      </c>
      <c r="I385" s="258">
        <v>-1000</v>
      </c>
      <c r="J385" s="258">
        <f t="shared" ref="J385:J394" si="821">H385+I385</f>
        <v>3500</v>
      </c>
      <c r="K385" s="258">
        <v>-200</v>
      </c>
      <c r="L385" s="258">
        <v>3800</v>
      </c>
      <c r="M385" s="258">
        <v>3800</v>
      </c>
      <c r="N385" s="258">
        <v>0</v>
      </c>
      <c r="O385" s="258">
        <f>M385+N385</f>
        <v>3800</v>
      </c>
      <c r="P385" s="258">
        <v>3800</v>
      </c>
      <c r="Q385" s="258">
        <v>0</v>
      </c>
      <c r="R385" s="258">
        <f t="shared" si="761"/>
        <v>3800</v>
      </c>
      <c r="S385" s="258">
        <f>-800+768.2</f>
        <v>-31.799999999999955</v>
      </c>
      <c r="T385" s="258">
        <f>3000-1041</f>
        <v>1959</v>
      </c>
      <c r="U385" s="258">
        <f>1666+700</f>
        <v>2366</v>
      </c>
      <c r="V385" s="258">
        <v>3000</v>
      </c>
      <c r="W385" s="258">
        <f>-1033+461</f>
        <v>-572</v>
      </c>
      <c r="X385" s="258">
        <v>2843</v>
      </c>
      <c r="Y385" s="258">
        <v>-295</v>
      </c>
      <c r="Z385" s="258">
        <f t="shared" ref="Z385:Z394" si="822">X385+Y385</f>
        <v>2548</v>
      </c>
      <c r="AA385" s="258">
        <v>0</v>
      </c>
      <c r="AB385" s="258">
        <f t="shared" ref="AB385:AB394" si="823">Z385+AA385</f>
        <v>2548</v>
      </c>
      <c r="AC385" s="258">
        <v>-187.23</v>
      </c>
      <c r="AD385" s="258">
        <f t="shared" ref="AD385:AD394" si="824">AB385+AC385</f>
        <v>2360.77</v>
      </c>
    </row>
    <row r="386" spans="1:30" ht="30.75" customHeight="1" x14ac:dyDescent="0.2">
      <c r="A386" s="377" t="s">
        <v>898</v>
      </c>
      <c r="B386" s="253" t="s">
        <v>343</v>
      </c>
      <c r="C386" s="253" t="s">
        <v>190</v>
      </c>
      <c r="D386" s="253" t="s">
        <v>200</v>
      </c>
      <c r="E386" s="253" t="s">
        <v>1023</v>
      </c>
      <c r="F386" s="253" t="s">
        <v>896</v>
      </c>
      <c r="G386" s="258"/>
      <c r="H386" s="258">
        <v>0</v>
      </c>
      <c r="I386" s="258">
        <v>1000</v>
      </c>
      <c r="J386" s="258">
        <f>H386+I386</f>
        <v>1000</v>
      </c>
      <c r="K386" s="258">
        <v>0</v>
      </c>
      <c r="L386" s="258">
        <v>1200</v>
      </c>
      <c r="M386" s="258">
        <v>1200</v>
      </c>
      <c r="N386" s="258">
        <v>0</v>
      </c>
      <c r="O386" s="258">
        <f t="shared" ref="O386:O394" si="825">M386+N386</f>
        <v>1200</v>
      </c>
      <c r="P386" s="258">
        <v>1200</v>
      </c>
      <c r="Q386" s="258">
        <v>0</v>
      </c>
      <c r="R386" s="258">
        <f t="shared" si="761"/>
        <v>1200</v>
      </c>
      <c r="S386" s="258">
        <f>-241+137+43</f>
        <v>-61</v>
      </c>
      <c r="T386" s="258">
        <v>959</v>
      </c>
      <c r="U386" s="258">
        <f>137+211</f>
        <v>348</v>
      </c>
      <c r="V386" s="258">
        <v>959</v>
      </c>
      <c r="W386" s="258">
        <f>-364+139</f>
        <v>-225</v>
      </c>
      <c r="X386" s="258">
        <v>858.6</v>
      </c>
      <c r="Y386" s="258">
        <v>-87.6</v>
      </c>
      <c r="Z386" s="258">
        <f t="shared" si="822"/>
        <v>771</v>
      </c>
      <c r="AA386" s="258">
        <v>0</v>
      </c>
      <c r="AB386" s="258">
        <f t="shared" si="823"/>
        <v>771</v>
      </c>
      <c r="AC386" s="258">
        <v>-81.91</v>
      </c>
      <c r="AD386" s="258">
        <f t="shared" si="824"/>
        <v>689.09</v>
      </c>
    </row>
    <row r="387" spans="1:30" ht="16.5" customHeight="1" x14ac:dyDescent="0.2">
      <c r="A387" s="260" t="s">
        <v>907</v>
      </c>
      <c r="B387" s="253" t="s">
        <v>343</v>
      </c>
      <c r="C387" s="253" t="s">
        <v>190</v>
      </c>
      <c r="D387" s="253" t="s">
        <v>200</v>
      </c>
      <c r="E387" s="253" t="s">
        <v>1089</v>
      </c>
      <c r="F387" s="253" t="s">
        <v>96</v>
      </c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>
        <v>0</v>
      </c>
      <c r="S387" s="258">
        <f>800</f>
        <v>800</v>
      </c>
      <c r="T387" s="258">
        <f t="shared" ref="T387:T394" si="826">R387+S387</f>
        <v>800</v>
      </c>
      <c r="U387" s="258">
        <v>0</v>
      </c>
      <c r="V387" s="258">
        <v>0</v>
      </c>
      <c r="W387" s="258">
        <v>800</v>
      </c>
      <c r="X387" s="258">
        <v>0</v>
      </c>
      <c r="Y387" s="258">
        <v>800</v>
      </c>
      <c r="Z387" s="258">
        <f t="shared" si="822"/>
        <v>800</v>
      </c>
      <c r="AA387" s="258">
        <v>0</v>
      </c>
      <c r="AB387" s="258">
        <f t="shared" si="823"/>
        <v>800</v>
      </c>
      <c r="AC387" s="258">
        <v>0</v>
      </c>
      <c r="AD387" s="258">
        <f t="shared" si="824"/>
        <v>800</v>
      </c>
    </row>
    <row r="388" spans="1:30" ht="30.75" customHeight="1" x14ac:dyDescent="0.2">
      <c r="A388" s="377" t="s">
        <v>898</v>
      </c>
      <c r="B388" s="253" t="s">
        <v>343</v>
      </c>
      <c r="C388" s="253" t="s">
        <v>190</v>
      </c>
      <c r="D388" s="253" t="s">
        <v>200</v>
      </c>
      <c r="E388" s="253" t="s">
        <v>1089</v>
      </c>
      <c r="F388" s="253" t="s">
        <v>896</v>
      </c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>
        <v>0</v>
      </c>
      <c r="S388" s="258">
        <f>241</f>
        <v>241</v>
      </c>
      <c r="T388" s="258">
        <f t="shared" si="826"/>
        <v>241</v>
      </c>
      <c r="U388" s="258">
        <v>0</v>
      </c>
      <c r="V388" s="258">
        <v>0</v>
      </c>
      <c r="W388" s="258">
        <v>241</v>
      </c>
      <c r="X388" s="258">
        <v>0</v>
      </c>
      <c r="Y388" s="258">
        <v>241</v>
      </c>
      <c r="Z388" s="258">
        <f t="shared" si="822"/>
        <v>241</v>
      </c>
      <c r="AA388" s="258">
        <v>0</v>
      </c>
      <c r="AB388" s="258">
        <f t="shared" si="823"/>
        <v>241</v>
      </c>
      <c r="AC388" s="258">
        <v>0</v>
      </c>
      <c r="AD388" s="258">
        <f t="shared" si="824"/>
        <v>241</v>
      </c>
    </row>
    <row r="389" spans="1:30" ht="13.5" customHeight="1" x14ac:dyDescent="0.2">
      <c r="A389" s="260" t="s">
        <v>97</v>
      </c>
      <c r="B389" s="253" t="s">
        <v>343</v>
      </c>
      <c r="C389" s="253" t="s">
        <v>190</v>
      </c>
      <c r="D389" s="253" t="s">
        <v>200</v>
      </c>
      <c r="E389" s="253" t="s">
        <v>1023</v>
      </c>
      <c r="F389" s="253" t="s">
        <v>98</v>
      </c>
      <c r="G389" s="258"/>
      <c r="H389" s="258">
        <v>98</v>
      </c>
      <c r="I389" s="258">
        <v>0</v>
      </c>
      <c r="J389" s="258">
        <f t="shared" si="821"/>
        <v>98</v>
      </c>
      <c r="K389" s="258">
        <v>0</v>
      </c>
      <c r="L389" s="258">
        <v>80</v>
      </c>
      <c r="M389" s="258">
        <v>80</v>
      </c>
      <c r="N389" s="258">
        <v>0</v>
      </c>
      <c r="O389" s="258">
        <f t="shared" si="825"/>
        <v>80</v>
      </c>
      <c r="P389" s="258">
        <v>80</v>
      </c>
      <c r="Q389" s="258">
        <v>0</v>
      </c>
      <c r="R389" s="258">
        <f t="shared" si="761"/>
        <v>80</v>
      </c>
      <c r="S389" s="258">
        <v>-20</v>
      </c>
      <c r="T389" s="258">
        <f t="shared" si="826"/>
        <v>60</v>
      </c>
      <c r="U389" s="258">
        <v>0</v>
      </c>
      <c r="V389" s="258">
        <v>60</v>
      </c>
      <c r="W389" s="258">
        <v>0</v>
      </c>
      <c r="X389" s="258">
        <v>60</v>
      </c>
      <c r="Y389" s="258">
        <v>-20</v>
      </c>
      <c r="Z389" s="258">
        <f t="shared" si="822"/>
        <v>40</v>
      </c>
      <c r="AA389" s="258">
        <v>0</v>
      </c>
      <c r="AB389" s="258">
        <f t="shared" si="823"/>
        <v>40</v>
      </c>
      <c r="AC389" s="258">
        <v>-28.2</v>
      </c>
      <c r="AD389" s="258">
        <f t="shared" si="824"/>
        <v>11.8</v>
      </c>
    </row>
    <row r="390" spans="1:30" ht="12.75" hidden="1" customHeight="1" x14ac:dyDescent="0.2">
      <c r="A390" s="260" t="s">
        <v>99</v>
      </c>
      <c r="B390" s="253" t="s">
        <v>343</v>
      </c>
      <c r="C390" s="253" t="s">
        <v>190</v>
      </c>
      <c r="D390" s="253" t="s">
        <v>200</v>
      </c>
      <c r="E390" s="253" t="s">
        <v>1023</v>
      </c>
      <c r="F390" s="253" t="s">
        <v>100</v>
      </c>
      <c r="G390" s="258"/>
      <c r="H390" s="258">
        <v>250</v>
      </c>
      <c r="I390" s="258">
        <v>0</v>
      </c>
      <c r="J390" s="258">
        <f t="shared" si="821"/>
        <v>250</v>
      </c>
      <c r="K390" s="258">
        <v>0</v>
      </c>
      <c r="L390" s="258">
        <v>280</v>
      </c>
      <c r="M390" s="258">
        <v>280</v>
      </c>
      <c r="N390" s="258">
        <v>0</v>
      </c>
      <c r="O390" s="258">
        <f t="shared" si="825"/>
        <v>280</v>
      </c>
      <c r="P390" s="258">
        <v>280</v>
      </c>
      <c r="Q390" s="258">
        <v>0</v>
      </c>
      <c r="R390" s="258">
        <f t="shared" si="761"/>
        <v>280</v>
      </c>
      <c r="S390" s="258">
        <v>128</v>
      </c>
      <c r="T390" s="258">
        <f t="shared" si="826"/>
        <v>408</v>
      </c>
      <c r="U390" s="258">
        <v>0</v>
      </c>
      <c r="V390" s="258">
        <v>408</v>
      </c>
      <c r="W390" s="258">
        <v>-408</v>
      </c>
      <c r="X390" s="258">
        <v>0</v>
      </c>
      <c r="Y390" s="258">
        <v>0</v>
      </c>
      <c r="Z390" s="258">
        <f t="shared" si="822"/>
        <v>0</v>
      </c>
      <c r="AA390" s="258">
        <v>0</v>
      </c>
      <c r="AB390" s="258">
        <f t="shared" si="823"/>
        <v>0</v>
      </c>
      <c r="AC390" s="258">
        <v>0</v>
      </c>
      <c r="AD390" s="258">
        <f t="shared" si="824"/>
        <v>0</v>
      </c>
    </row>
    <row r="391" spans="1:30" ht="12.75" customHeight="1" x14ac:dyDescent="0.2">
      <c r="A391" s="260" t="s">
        <v>1296</v>
      </c>
      <c r="B391" s="253" t="s">
        <v>343</v>
      </c>
      <c r="C391" s="253" t="s">
        <v>190</v>
      </c>
      <c r="D391" s="253" t="s">
        <v>200</v>
      </c>
      <c r="E391" s="253" t="s">
        <v>1023</v>
      </c>
      <c r="F391" s="253" t="s">
        <v>94</v>
      </c>
      <c r="G391" s="258"/>
      <c r="H391" s="258">
        <v>437</v>
      </c>
      <c r="I391" s="258">
        <v>0</v>
      </c>
      <c r="J391" s="258">
        <f t="shared" si="821"/>
        <v>437</v>
      </c>
      <c r="K391" s="258">
        <v>0</v>
      </c>
      <c r="L391" s="258">
        <v>480</v>
      </c>
      <c r="M391" s="258">
        <v>480</v>
      </c>
      <c r="N391" s="258">
        <v>0</v>
      </c>
      <c r="O391" s="258">
        <f t="shared" si="825"/>
        <v>480</v>
      </c>
      <c r="P391" s="258">
        <v>480</v>
      </c>
      <c r="Q391" s="258">
        <v>0</v>
      </c>
      <c r="R391" s="258">
        <f t="shared" si="761"/>
        <v>480</v>
      </c>
      <c r="S391" s="258">
        <v>-50</v>
      </c>
      <c r="T391" s="258">
        <f t="shared" si="826"/>
        <v>430</v>
      </c>
      <c r="U391" s="258">
        <v>-80</v>
      </c>
      <c r="V391" s="258">
        <v>430</v>
      </c>
      <c r="W391" s="258">
        <v>328</v>
      </c>
      <c r="X391" s="258">
        <v>838</v>
      </c>
      <c r="Y391" s="258">
        <v>-80</v>
      </c>
      <c r="Z391" s="258">
        <f t="shared" si="822"/>
        <v>758</v>
      </c>
      <c r="AA391" s="258">
        <v>0</v>
      </c>
      <c r="AB391" s="258">
        <f t="shared" si="823"/>
        <v>758</v>
      </c>
      <c r="AC391" s="258">
        <v>3.01</v>
      </c>
      <c r="AD391" s="258">
        <f t="shared" si="824"/>
        <v>761.01</v>
      </c>
    </row>
    <row r="392" spans="1:30" ht="12.75" customHeight="1" x14ac:dyDescent="0.2">
      <c r="A392" s="260" t="s">
        <v>1184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 t="s">
        <v>1182</v>
      </c>
      <c r="G392" s="258"/>
      <c r="H392" s="258">
        <v>437</v>
      </c>
      <c r="I392" s="258">
        <v>0</v>
      </c>
      <c r="J392" s="258">
        <f t="shared" ref="J392" si="827">H392+I392</f>
        <v>437</v>
      </c>
      <c r="K392" s="258">
        <v>0</v>
      </c>
      <c r="L392" s="258">
        <v>480</v>
      </c>
      <c r="M392" s="258">
        <v>480</v>
      </c>
      <c r="N392" s="258">
        <v>0</v>
      </c>
      <c r="O392" s="258">
        <f t="shared" ref="O392" si="828">M392+N392</f>
        <v>480</v>
      </c>
      <c r="P392" s="258">
        <v>480</v>
      </c>
      <c r="Q392" s="258">
        <v>0</v>
      </c>
      <c r="R392" s="258">
        <f t="shared" ref="R392" si="829">P392+Q392</f>
        <v>480</v>
      </c>
      <c r="S392" s="258">
        <v>-50</v>
      </c>
      <c r="T392" s="258">
        <v>0</v>
      </c>
      <c r="U392" s="258">
        <v>80</v>
      </c>
      <c r="V392" s="258">
        <v>0</v>
      </c>
      <c r="W392" s="258">
        <v>80</v>
      </c>
      <c r="X392" s="258">
        <v>0</v>
      </c>
      <c r="Y392" s="258">
        <v>80</v>
      </c>
      <c r="Z392" s="258">
        <f t="shared" si="822"/>
        <v>80</v>
      </c>
      <c r="AA392" s="258">
        <v>0</v>
      </c>
      <c r="AB392" s="258">
        <f t="shared" si="823"/>
        <v>80</v>
      </c>
      <c r="AC392" s="258">
        <v>0</v>
      </c>
      <c r="AD392" s="258">
        <f t="shared" si="824"/>
        <v>80</v>
      </c>
    </row>
    <row r="393" spans="1:30" ht="12.75" customHeight="1" x14ac:dyDescent="0.2">
      <c r="A393" s="260" t="s">
        <v>103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104</v>
      </c>
      <c r="G393" s="258"/>
      <c r="H393" s="258">
        <v>23</v>
      </c>
      <c r="I393" s="258">
        <v>0</v>
      </c>
      <c r="J393" s="258">
        <f t="shared" si="821"/>
        <v>23</v>
      </c>
      <c r="K393" s="258">
        <v>0</v>
      </c>
      <c r="L393" s="258">
        <v>23</v>
      </c>
      <c r="M393" s="258">
        <v>23</v>
      </c>
      <c r="N393" s="258">
        <v>0</v>
      </c>
      <c r="O393" s="258">
        <f t="shared" si="825"/>
        <v>23</v>
      </c>
      <c r="P393" s="258">
        <v>23</v>
      </c>
      <c r="Q393" s="258">
        <v>0</v>
      </c>
      <c r="R393" s="258">
        <f t="shared" si="761"/>
        <v>23</v>
      </c>
      <c r="S393" s="258">
        <v>2</v>
      </c>
      <c r="T393" s="258">
        <f t="shared" si="826"/>
        <v>25</v>
      </c>
      <c r="U393" s="258">
        <v>0</v>
      </c>
      <c r="V393" s="258">
        <v>25</v>
      </c>
      <c r="W393" s="258">
        <v>0</v>
      </c>
      <c r="X393" s="258">
        <v>25</v>
      </c>
      <c r="Y393" s="258">
        <v>15</v>
      </c>
      <c r="Z393" s="258">
        <f t="shared" si="822"/>
        <v>40</v>
      </c>
      <c r="AA393" s="258">
        <v>0</v>
      </c>
      <c r="AB393" s="258">
        <f t="shared" si="823"/>
        <v>40</v>
      </c>
      <c r="AC393" s="258">
        <v>-40</v>
      </c>
      <c r="AD393" s="258">
        <f t="shared" si="824"/>
        <v>0</v>
      </c>
    </row>
    <row r="394" spans="1:30" ht="12.75" customHeight="1" x14ac:dyDescent="0.2">
      <c r="A394" s="260" t="s">
        <v>400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106</v>
      </c>
      <c r="G394" s="258"/>
      <c r="H394" s="258">
        <v>37</v>
      </c>
      <c r="I394" s="258">
        <v>0</v>
      </c>
      <c r="J394" s="258">
        <f t="shared" si="821"/>
        <v>37</v>
      </c>
      <c r="K394" s="258">
        <v>-0.28000000000000003</v>
      </c>
      <c r="L394" s="258">
        <v>37</v>
      </c>
      <c r="M394" s="258">
        <v>37</v>
      </c>
      <c r="N394" s="258">
        <v>0</v>
      </c>
      <c r="O394" s="258">
        <f t="shared" si="825"/>
        <v>37</v>
      </c>
      <c r="P394" s="258">
        <v>37</v>
      </c>
      <c r="Q394" s="258">
        <v>0</v>
      </c>
      <c r="R394" s="258">
        <f t="shared" si="761"/>
        <v>37</v>
      </c>
      <c r="S394" s="258">
        <v>28</v>
      </c>
      <c r="T394" s="258">
        <f t="shared" si="826"/>
        <v>65</v>
      </c>
      <c r="U394" s="258">
        <v>0</v>
      </c>
      <c r="V394" s="258">
        <v>65</v>
      </c>
      <c r="W394" s="258">
        <v>0</v>
      </c>
      <c r="X394" s="258">
        <v>65</v>
      </c>
      <c r="Y394" s="258">
        <v>-45</v>
      </c>
      <c r="Z394" s="258">
        <f t="shared" si="822"/>
        <v>20</v>
      </c>
      <c r="AA394" s="258">
        <v>0</v>
      </c>
      <c r="AB394" s="258">
        <f t="shared" si="823"/>
        <v>20</v>
      </c>
      <c r="AC394" s="258">
        <v>-20</v>
      </c>
      <c r="AD394" s="258">
        <f t="shared" si="824"/>
        <v>0</v>
      </c>
    </row>
    <row r="395" spans="1:30" ht="12.75" customHeight="1" x14ac:dyDescent="0.2">
      <c r="A395" s="260" t="s">
        <v>906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905</v>
      </c>
      <c r="G395" s="258"/>
      <c r="H395" s="258">
        <v>37</v>
      </c>
      <c r="I395" s="258">
        <v>0</v>
      </c>
      <c r="J395" s="258">
        <f t="shared" ref="J395" si="830">H395+I395</f>
        <v>37</v>
      </c>
      <c r="K395" s="258">
        <v>-0.28000000000000003</v>
      </c>
      <c r="L395" s="258">
        <v>37</v>
      </c>
      <c r="M395" s="258">
        <v>37</v>
      </c>
      <c r="N395" s="258">
        <v>0</v>
      </c>
      <c r="O395" s="258">
        <f t="shared" ref="O395" si="831">M395+N395</f>
        <v>37</v>
      </c>
      <c r="P395" s="258">
        <v>37</v>
      </c>
      <c r="Q395" s="258">
        <v>0</v>
      </c>
      <c r="R395" s="258">
        <f t="shared" ref="R395" si="832">P395+Q395</f>
        <v>37</v>
      </c>
      <c r="S395" s="258">
        <v>28</v>
      </c>
      <c r="T395" s="258">
        <f t="shared" ref="T395" si="833">R395+S395</f>
        <v>65</v>
      </c>
      <c r="U395" s="258">
        <v>0</v>
      </c>
      <c r="V395" s="258">
        <v>65</v>
      </c>
      <c r="W395" s="258">
        <v>0</v>
      </c>
      <c r="X395" s="258">
        <v>65</v>
      </c>
      <c r="Y395" s="258">
        <v>-45</v>
      </c>
      <c r="Z395" s="258">
        <f t="shared" ref="Z395" si="834">X395+Y395</f>
        <v>20</v>
      </c>
      <c r="AA395" s="258">
        <v>0</v>
      </c>
      <c r="AB395" s="258">
        <v>0</v>
      </c>
      <c r="AC395" s="258">
        <v>387.83</v>
      </c>
      <c r="AD395" s="258">
        <f t="shared" ref="AD395" si="835">AB395+AC395</f>
        <v>387.83</v>
      </c>
    </row>
    <row r="396" spans="1:30" ht="34.5" customHeight="1" x14ac:dyDescent="0.2">
      <c r="A396" s="260" t="s">
        <v>1201</v>
      </c>
      <c r="B396" s="253" t="s">
        <v>343</v>
      </c>
      <c r="C396" s="253" t="s">
        <v>190</v>
      </c>
      <c r="D396" s="253" t="s">
        <v>200</v>
      </c>
      <c r="E396" s="253" t="s">
        <v>1292</v>
      </c>
      <c r="F396" s="253" t="s">
        <v>94</v>
      </c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>
        <v>945</v>
      </c>
      <c r="T396" s="258">
        <f>R396+S396</f>
        <v>945</v>
      </c>
      <c r="U396" s="258">
        <v>0</v>
      </c>
      <c r="V396" s="258">
        <v>945</v>
      </c>
      <c r="W396" s="258">
        <v>0</v>
      </c>
      <c r="X396" s="258">
        <v>945</v>
      </c>
      <c r="Y396" s="258">
        <v>0</v>
      </c>
      <c r="Z396" s="258">
        <f>X396+Y396</f>
        <v>945</v>
      </c>
      <c r="AA396" s="258">
        <v>0</v>
      </c>
      <c r="AB396" s="258">
        <v>0</v>
      </c>
      <c r="AC396" s="258">
        <v>58.17</v>
      </c>
      <c r="AD396" s="258">
        <f>AB396+AC396</f>
        <v>58.17</v>
      </c>
    </row>
    <row r="397" spans="1:30" ht="20.25" customHeight="1" x14ac:dyDescent="0.2">
      <c r="A397" s="462" t="s">
        <v>206</v>
      </c>
      <c r="B397" s="251" t="s">
        <v>343</v>
      </c>
      <c r="C397" s="251" t="s">
        <v>190</v>
      </c>
      <c r="D397" s="251" t="s">
        <v>207</v>
      </c>
      <c r="E397" s="253"/>
      <c r="F397" s="253"/>
      <c r="G397" s="258"/>
      <c r="H397" s="276" t="e">
        <f t="shared" ref="H397:Q397" si="836">H398</f>
        <v>#REF!</v>
      </c>
      <c r="I397" s="276" t="e">
        <f t="shared" si="836"/>
        <v>#REF!</v>
      </c>
      <c r="J397" s="276" t="e">
        <f t="shared" si="836"/>
        <v>#REF!</v>
      </c>
      <c r="K397" s="276" t="e">
        <f t="shared" si="836"/>
        <v>#REF!</v>
      </c>
      <c r="L397" s="276">
        <f t="shared" si="836"/>
        <v>3240.0299999999997</v>
      </c>
      <c r="M397" s="276">
        <f t="shared" si="836"/>
        <v>3240.03</v>
      </c>
      <c r="N397" s="276">
        <f t="shared" si="836"/>
        <v>0</v>
      </c>
      <c r="O397" s="276">
        <f t="shared" si="836"/>
        <v>3240.03</v>
      </c>
      <c r="P397" s="276">
        <f t="shared" si="836"/>
        <v>3240.03</v>
      </c>
      <c r="Q397" s="276">
        <f t="shared" si="836"/>
        <v>0</v>
      </c>
      <c r="R397" s="276">
        <f>R398+R404</f>
        <v>3240.03</v>
      </c>
      <c r="S397" s="276">
        <f t="shared" ref="S397:T397" si="837">S398+S404</f>
        <v>511.97</v>
      </c>
      <c r="T397" s="276">
        <f t="shared" si="837"/>
        <v>3050</v>
      </c>
      <c r="U397" s="276">
        <f t="shared" ref="U397:V397" si="838">U398+U404</f>
        <v>240</v>
      </c>
      <c r="V397" s="276">
        <f t="shared" si="838"/>
        <v>2400</v>
      </c>
      <c r="W397" s="276">
        <f t="shared" ref="W397:X397" si="839">W398+W404</f>
        <v>5105.5999999999995</v>
      </c>
      <c r="X397" s="276">
        <f t="shared" si="839"/>
        <v>2400</v>
      </c>
      <c r="Y397" s="276">
        <f t="shared" ref="Y397:Z397" si="840">Y398+Y404</f>
        <v>3872.7200000000003</v>
      </c>
      <c r="Z397" s="276">
        <f t="shared" si="840"/>
        <v>6272.72</v>
      </c>
      <c r="AA397" s="276">
        <f t="shared" ref="AA397:AB397" si="841">AA398+AA404</f>
        <v>2846.2249999999999</v>
      </c>
      <c r="AB397" s="276">
        <f t="shared" si="841"/>
        <v>9118.9449999999997</v>
      </c>
      <c r="AC397" s="276">
        <f t="shared" ref="AC397:AD397" si="842">AC398+AC404</f>
        <v>-103.75</v>
      </c>
      <c r="AD397" s="276">
        <f t="shared" si="842"/>
        <v>9015.1949999999997</v>
      </c>
    </row>
    <row r="398" spans="1:30" ht="38.25" customHeight="1" x14ac:dyDescent="0.2">
      <c r="A398" s="260" t="s">
        <v>979</v>
      </c>
      <c r="B398" s="253" t="s">
        <v>343</v>
      </c>
      <c r="C398" s="253" t="s">
        <v>190</v>
      </c>
      <c r="D398" s="253" t="s">
        <v>207</v>
      </c>
      <c r="E398" s="253"/>
      <c r="F398" s="253"/>
      <c r="G398" s="258" t="e">
        <f>#REF!+G403</f>
        <v>#REF!</v>
      </c>
      <c r="H398" s="258" t="e">
        <f>#REF!+H403+H399+H400</f>
        <v>#REF!</v>
      </c>
      <c r="I398" s="258" t="e">
        <f>#REF!+I403+I399+I400</f>
        <v>#REF!</v>
      </c>
      <c r="J398" s="258" t="e">
        <f>#REF!+J403+J399+J400</f>
        <v>#REF!</v>
      </c>
      <c r="K398" s="258" t="e">
        <f>#REF!+K403+K399+K400</f>
        <v>#REF!</v>
      </c>
      <c r="L398" s="258">
        <f>L400+L403+L399</f>
        <v>3240.0299999999997</v>
      </c>
      <c r="M398" s="258">
        <f>M403+M399+M400</f>
        <v>3240.03</v>
      </c>
      <c r="N398" s="258">
        <f t="shared" ref="N398:Q398" si="843">N403+N399+N400</f>
        <v>0</v>
      </c>
      <c r="O398" s="258">
        <f t="shared" si="843"/>
        <v>3240.03</v>
      </c>
      <c r="P398" s="258">
        <f t="shared" si="843"/>
        <v>3240.03</v>
      </c>
      <c r="Q398" s="258">
        <f t="shared" si="843"/>
        <v>0</v>
      </c>
      <c r="R398" s="258">
        <f>R403+R399+R400+R401+R402</f>
        <v>3240.03</v>
      </c>
      <c r="S398" s="258">
        <f t="shared" ref="S398:T398" si="844">S403+S399+S400+S401+S402</f>
        <v>511.97</v>
      </c>
      <c r="T398" s="258">
        <f t="shared" si="844"/>
        <v>3050</v>
      </c>
      <c r="U398" s="258">
        <f t="shared" ref="U398:V398" si="845">U403+U399+U400+U401+U402</f>
        <v>240</v>
      </c>
      <c r="V398" s="258">
        <f t="shared" si="845"/>
        <v>2400</v>
      </c>
      <c r="W398" s="258">
        <f t="shared" ref="W398:X398" si="846">W403+W399+W400+W401+W402</f>
        <v>4529.3999999999996</v>
      </c>
      <c r="X398" s="258">
        <f t="shared" si="846"/>
        <v>2400</v>
      </c>
      <c r="Y398" s="258">
        <f t="shared" ref="Y398:Z398" si="847">Y403+Y399+Y400+Y401+Y402</f>
        <v>3872.7200000000003</v>
      </c>
      <c r="Z398" s="258">
        <f t="shared" si="847"/>
        <v>6272.72</v>
      </c>
      <c r="AA398" s="258">
        <f t="shared" ref="AA398:AB398" si="848">AA403+AA399+AA400+AA401+AA402</f>
        <v>2846.2249999999999</v>
      </c>
      <c r="AB398" s="258">
        <f t="shared" si="848"/>
        <v>9118.9449999999997</v>
      </c>
      <c r="AC398" s="258">
        <f t="shared" ref="AC398:AD398" si="849">AC403+AC399+AC400+AC401+AC402</f>
        <v>-103.75</v>
      </c>
      <c r="AD398" s="258">
        <f t="shared" si="849"/>
        <v>9015.1949999999997</v>
      </c>
    </row>
    <row r="399" spans="1:30" ht="12.75" customHeight="1" x14ac:dyDescent="0.2">
      <c r="A399" s="260" t="s">
        <v>907</v>
      </c>
      <c r="B399" s="253" t="s">
        <v>343</v>
      </c>
      <c r="C399" s="253" t="s">
        <v>190</v>
      </c>
      <c r="D399" s="253" t="s">
        <v>207</v>
      </c>
      <c r="E399" s="253" t="s">
        <v>1023</v>
      </c>
      <c r="F399" s="253" t="s">
        <v>96</v>
      </c>
      <c r="G399" s="258"/>
      <c r="H399" s="258">
        <v>0</v>
      </c>
      <c r="I399" s="258">
        <v>1650</v>
      </c>
      <c r="J399" s="258">
        <f>H399+I399</f>
        <v>1650</v>
      </c>
      <c r="K399" s="258">
        <v>200</v>
      </c>
      <c r="L399" s="258">
        <v>2300</v>
      </c>
      <c r="M399" s="258">
        <v>2300</v>
      </c>
      <c r="N399" s="258">
        <v>0</v>
      </c>
      <c r="O399" s="258">
        <f>M399+N399</f>
        <v>2300</v>
      </c>
      <c r="P399" s="258">
        <v>2300</v>
      </c>
      <c r="Q399" s="258">
        <v>0</v>
      </c>
      <c r="R399" s="258">
        <f t="shared" si="761"/>
        <v>2300</v>
      </c>
      <c r="S399" s="258">
        <f>-500+17.25+543-173.1</f>
        <v>-112.85</v>
      </c>
      <c r="T399" s="258">
        <v>1800</v>
      </c>
      <c r="U399" s="258">
        <f>-605.87+346+345</f>
        <v>85.13</v>
      </c>
      <c r="V399" s="258">
        <v>1800</v>
      </c>
      <c r="W399" s="258">
        <f>1496+606</f>
        <v>2102</v>
      </c>
      <c r="X399" s="258">
        <v>1800</v>
      </c>
      <c r="Y399" s="258">
        <v>2538</v>
      </c>
      <c r="Z399" s="258">
        <f t="shared" ref="Z399:Z404" si="850">X399+Y399</f>
        <v>4338</v>
      </c>
      <c r="AA399" s="258">
        <v>1036</v>
      </c>
      <c r="AB399" s="258">
        <f t="shared" ref="AB399:AB404" si="851">Z399+AA399</f>
        <v>5374</v>
      </c>
      <c r="AC399" s="258">
        <v>7.58</v>
      </c>
      <c r="AD399" s="258">
        <f t="shared" ref="AD399:AD404" si="852">AB399+AC399</f>
        <v>5381.58</v>
      </c>
    </row>
    <row r="400" spans="1:30" ht="31.5" customHeight="1" x14ac:dyDescent="0.2">
      <c r="A400" s="377" t="s">
        <v>898</v>
      </c>
      <c r="B400" s="253" t="s">
        <v>343</v>
      </c>
      <c r="C400" s="253" t="s">
        <v>190</v>
      </c>
      <c r="D400" s="253" t="s">
        <v>207</v>
      </c>
      <c r="E400" s="253" t="s">
        <v>1023</v>
      </c>
      <c r="F400" s="253" t="s">
        <v>896</v>
      </c>
      <c r="G400" s="258"/>
      <c r="H400" s="258">
        <v>0</v>
      </c>
      <c r="I400" s="258">
        <v>550</v>
      </c>
      <c r="J400" s="258">
        <f>H400+I400</f>
        <v>550</v>
      </c>
      <c r="K400" s="258">
        <v>0</v>
      </c>
      <c r="L400" s="258">
        <v>700</v>
      </c>
      <c r="M400" s="258">
        <v>700</v>
      </c>
      <c r="N400" s="258">
        <v>0</v>
      </c>
      <c r="O400" s="258">
        <f t="shared" ref="O400:O403" si="853">M400+N400</f>
        <v>700</v>
      </c>
      <c r="P400" s="258">
        <v>700</v>
      </c>
      <c r="Q400" s="258">
        <v>0</v>
      </c>
      <c r="R400" s="258">
        <f t="shared" si="761"/>
        <v>700</v>
      </c>
      <c r="S400" s="258">
        <f>-150+159-48</f>
        <v>-39</v>
      </c>
      <c r="T400" s="258">
        <v>550</v>
      </c>
      <c r="U400" s="258">
        <f>-157+105+104</f>
        <v>52</v>
      </c>
      <c r="V400" s="258">
        <v>550</v>
      </c>
      <c r="W400" s="258">
        <f>400+1400+183</f>
        <v>1983</v>
      </c>
      <c r="X400" s="258">
        <v>550</v>
      </c>
      <c r="Y400" s="258">
        <v>755</v>
      </c>
      <c r="Z400" s="258">
        <f t="shared" si="850"/>
        <v>1305</v>
      </c>
      <c r="AA400" s="258">
        <v>644</v>
      </c>
      <c r="AB400" s="258">
        <f t="shared" si="851"/>
        <v>1949</v>
      </c>
      <c r="AC400" s="258">
        <v>-111.33</v>
      </c>
      <c r="AD400" s="258">
        <f t="shared" si="852"/>
        <v>1837.67</v>
      </c>
    </row>
    <row r="401" spans="1:30" ht="17.25" customHeight="1" x14ac:dyDescent="0.2">
      <c r="A401" s="260" t="s">
        <v>907</v>
      </c>
      <c r="B401" s="253" t="s">
        <v>343</v>
      </c>
      <c r="C401" s="253" t="s">
        <v>190</v>
      </c>
      <c r="D401" s="253" t="s">
        <v>207</v>
      </c>
      <c r="E401" s="253" t="s">
        <v>1089</v>
      </c>
      <c r="F401" s="253" t="s">
        <v>96</v>
      </c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>
        <f>482.75+173.1</f>
        <v>655.85</v>
      </c>
      <c r="T401" s="258">
        <v>500</v>
      </c>
      <c r="U401" s="258">
        <v>102.87</v>
      </c>
      <c r="V401" s="258">
        <v>0</v>
      </c>
      <c r="W401" s="258">
        <v>344.4</v>
      </c>
      <c r="X401" s="258">
        <v>0</v>
      </c>
      <c r="Y401" s="258">
        <v>479.72</v>
      </c>
      <c r="Z401" s="258">
        <f t="shared" si="850"/>
        <v>479.72</v>
      </c>
      <c r="AA401" s="258">
        <v>1166.2249999999999</v>
      </c>
      <c r="AB401" s="258">
        <f t="shared" si="851"/>
        <v>1645.9449999999999</v>
      </c>
      <c r="AC401" s="258">
        <v>0</v>
      </c>
      <c r="AD401" s="258">
        <f t="shared" si="852"/>
        <v>1645.9449999999999</v>
      </c>
    </row>
    <row r="402" spans="1:30" ht="31.5" customHeight="1" x14ac:dyDescent="0.2">
      <c r="A402" s="377" t="s">
        <v>898</v>
      </c>
      <c r="B402" s="253" t="s">
        <v>343</v>
      </c>
      <c r="C402" s="253" t="s">
        <v>190</v>
      </c>
      <c r="D402" s="253" t="s">
        <v>207</v>
      </c>
      <c r="E402" s="253" t="s">
        <v>1089</v>
      </c>
      <c r="F402" s="253" t="s">
        <v>896</v>
      </c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>
        <v>198</v>
      </c>
      <c r="T402" s="258">
        <v>150</v>
      </c>
      <c r="U402" s="258">
        <v>0</v>
      </c>
      <c r="V402" s="258">
        <v>0</v>
      </c>
      <c r="W402" s="258">
        <v>150</v>
      </c>
      <c r="X402" s="258">
        <v>0</v>
      </c>
      <c r="Y402" s="258">
        <v>150</v>
      </c>
      <c r="Z402" s="258">
        <f t="shared" si="850"/>
        <v>150</v>
      </c>
      <c r="AA402" s="258">
        <v>0</v>
      </c>
      <c r="AB402" s="258">
        <f t="shared" si="851"/>
        <v>150</v>
      </c>
      <c r="AC402" s="258">
        <v>0</v>
      </c>
      <c r="AD402" s="258">
        <f t="shared" si="852"/>
        <v>150</v>
      </c>
    </row>
    <row r="403" spans="1:30" ht="12.75" hidden="1" customHeight="1" x14ac:dyDescent="0.2">
      <c r="A403" s="260" t="s">
        <v>1296</v>
      </c>
      <c r="B403" s="253" t="s">
        <v>343</v>
      </c>
      <c r="C403" s="253" t="s">
        <v>190</v>
      </c>
      <c r="D403" s="253" t="s">
        <v>207</v>
      </c>
      <c r="E403" s="253" t="s">
        <v>1023</v>
      </c>
      <c r="F403" s="253" t="s">
        <v>94</v>
      </c>
      <c r="G403" s="258"/>
      <c r="H403" s="258">
        <v>550</v>
      </c>
      <c r="I403" s="258">
        <v>0</v>
      </c>
      <c r="J403" s="258">
        <f>H403+I403</f>
        <v>550</v>
      </c>
      <c r="K403" s="258">
        <v>0</v>
      </c>
      <c r="L403" s="258">
        <v>240.03</v>
      </c>
      <c r="M403" s="258">
        <v>240.03</v>
      </c>
      <c r="N403" s="258">
        <v>0</v>
      </c>
      <c r="O403" s="258">
        <f t="shared" si="853"/>
        <v>240.03</v>
      </c>
      <c r="P403" s="258">
        <v>240.03</v>
      </c>
      <c r="Q403" s="258">
        <v>0</v>
      </c>
      <c r="R403" s="258">
        <f t="shared" si="761"/>
        <v>240.03</v>
      </c>
      <c r="S403" s="258">
        <v>-190.03</v>
      </c>
      <c r="T403" s="258">
        <f t="shared" ref="T403:T404" si="854">R403+S403</f>
        <v>50</v>
      </c>
      <c r="U403" s="258">
        <v>0</v>
      </c>
      <c r="V403" s="258">
        <v>50</v>
      </c>
      <c r="W403" s="258">
        <v>-50</v>
      </c>
      <c r="X403" s="258">
        <v>50</v>
      </c>
      <c r="Y403" s="258">
        <v>-50</v>
      </c>
      <c r="Z403" s="258">
        <f t="shared" si="850"/>
        <v>0</v>
      </c>
      <c r="AA403" s="258">
        <v>0</v>
      </c>
      <c r="AB403" s="258">
        <f t="shared" si="851"/>
        <v>0</v>
      </c>
      <c r="AC403" s="258">
        <v>0</v>
      </c>
      <c r="AD403" s="258">
        <f t="shared" si="852"/>
        <v>0</v>
      </c>
    </row>
    <row r="404" spans="1:30" ht="33.75" hidden="1" customHeight="1" x14ac:dyDescent="0.2">
      <c r="A404" s="260" t="s">
        <v>1201</v>
      </c>
      <c r="B404" s="253" t="s">
        <v>343</v>
      </c>
      <c r="C404" s="253" t="s">
        <v>190</v>
      </c>
      <c r="D404" s="253" t="s">
        <v>207</v>
      </c>
      <c r="E404" s="253" t="s">
        <v>1200</v>
      </c>
      <c r="F404" s="253" t="s">
        <v>319</v>
      </c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>
        <v>0</v>
      </c>
      <c r="T404" s="258">
        <f t="shared" si="854"/>
        <v>0</v>
      </c>
      <c r="U404" s="258">
        <v>0</v>
      </c>
      <c r="V404" s="258">
        <f t="shared" ref="V404" si="855">T404+U404</f>
        <v>0</v>
      </c>
      <c r="W404" s="258">
        <v>576.20000000000005</v>
      </c>
      <c r="X404" s="258">
        <v>0</v>
      </c>
      <c r="Y404" s="258">
        <v>0</v>
      </c>
      <c r="Z404" s="258">
        <f t="shared" si="850"/>
        <v>0</v>
      </c>
      <c r="AA404" s="258">
        <v>0</v>
      </c>
      <c r="AB404" s="258">
        <f t="shared" si="851"/>
        <v>0</v>
      </c>
      <c r="AC404" s="258">
        <v>0</v>
      </c>
      <c r="AD404" s="258">
        <f t="shared" si="852"/>
        <v>0</v>
      </c>
    </row>
    <row r="405" spans="1:30" s="434" customFormat="1" ht="15.75" customHeight="1" x14ac:dyDescent="0.2">
      <c r="A405" s="462" t="s">
        <v>220</v>
      </c>
      <c r="B405" s="251" t="s">
        <v>343</v>
      </c>
      <c r="C405" s="251" t="s">
        <v>196</v>
      </c>
      <c r="D405" s="251">
        <v>12</v>
      </c>
      <c r="E405" s="251"/>
      <c r="F405" s="251"/>
      <c r="G405" s="276">
        <f>G406+G409</f>
        <v>0</v>
      </c>
      <c r="H405" s="276">
        <f>H406+H408+H409</f>
        <v>1550</v>
      </c>
      <c r="I405" s="276">
        <f>I406+I408+I409</f>
        <v>-120</v>
      </c>
      <c r="J405" s="276">
        <f>H405+I405</f>
        <v>1430</v>
      </c>
      <c r="K405" s="276">
        <f>K406+K408+K409</f>
        <v>-570</v>
      </c>
      <c r="L405" s="276">
        <f>L406+L409</f>
        <v>860</v>
      </c>
      <c r="M405" s="276">
        <f>M406+M409</f>
        <v>860</v>
      </c>
      <c r="N405" s="276">
        <f t="shared" ref="N405:Q405" si="856">N406+N409</f>
        <v>0</v>
      </c>
      <c r="O405" s="276">
        <f t="shared" si="856"/>
        <v>860</v>
      </c>
      <c r="P405" s="276">
        <f t="shared" si="856"/>
        <v>860</v>
      </c>
      <c r="Q405" s="276">
        <f t="shared" si="856"/>
        <v>0</v>
      </c>
      <c r="R405" s="276">
        <f>R406+R409+R412</f>
        <v>860</v>
      </c>
      <c r="S405" s="276">
        <f t="shared" ref="S405:U405" si="857">S406+S409+S412</f>
        <v>-513.1</v>
      </c>
      <c r="T405" s="276">
        <f>T406+T409+T412</f>
        <v>506.9</v>
      </c>
      <c r="U405" s="276">
        <f t="shared" si="857"/>
        <v>-2.8</v>
      </c>
      <c r="V405" s="276">
        <f>V406+V409+V412</f>
        <v>444.1</v>
      </c>
      <c r="W405" s="276">
        <f t="shared" ref="W405:Y405" si="858">W406+W409+W412</f>
        <v>5.0999999999999996</v>
      </c>
      <c r="X405" s="276">
        <f>X406+X409+X412</f>
        <v>309.2</v>
      </c>
      <c r="Y405" s="276">
        <f t="shared" si="858"/>
        <v>7.8999999999999995</v>
      </c>
      <c r="Z405" s="276">
        <f>Z406+Z409+Z412</f>
        <v>317.10000000000002</v>
      </c>
      <c r="AA405" s="276">
        <f t="shared" ref="AA405:AC405" si="859">AA406+AA409+AA412</f>
        <v>0</v>
      </c>
      <c r="AB405" s="276">
        <f>AB406+AB409+AB412</f>
        <v>317.10000000000002</v>
      </c>
      <c r="AC405" s="276">
        <f t="shared" si="859"/>
        <v>-3</v>
      </c>
      <c r="AD405" s="276">
        <f>AD406+AD409+AD412</f>
        <v>314.10000000000002</v>
      </c>
    </row>
    <row r="406" spans="1:30" ht="33" customHeight="1" x14ac:dyDescent="0.2">
      <c r="A406" s="260" t="s">
        <v>994</v>
      </c>
      <c r="B406" s="253" t="s">
        <v>343</v>
      </c>
      <c r="C406" s="253" t="s">
        <v>196</v>
      </c>
      <c r="D406" s="253" t="s">
        <v>205</v>
      </c>
      <c r="E406" s="253" t="s">
        <v>830</v>
      </c>
      <c r="F406" s="253"/>
      <c r="G406" s="258"/>
      <c r="H406" s="258">
        <f>H407</f>
        <v>450</v>
      </c>
      <c r="I406" s="258">
        <f>I407</f>
        <v>0</v>
      </c>
      <c r="J406" s="258">
        <f>J407</f>
        <v>450</v>
      </c>
      <c r="K406" s="258">
        <f>K407</f>
        <v>0</v>
      </c>
      <c r="L406" s="258">
        <f>L407+L408</f>
        <v>700</v>
      </c>
      <c r="M406" s="258">
        <f>M407+M408</f>
        <v>700</v>
      </c>
      <c r="N406" s="258">
        <f t="shared" ref="N406:R406" si="860">N407+N408</f>
        <v>0</v>
      </c>
      <c r="O406" s="258">
        <f t="shared" si="860"/>
        <v>700</v>
      </c>
      <c r="P406" s="258">
        <f t="shared" si="860"/>
        <v>700</v>
      </c>
      <c r="Q406" s="258">
        <f t="shared" si="860"/>
        <v>0</v>
      </c>
      <c r="R406" s="258">
        <f t="shared" si="860"/>
        <v>700</v>
      </c>
      <c r="S406" s="258">
        <f t="shared" ref="S406:T406" si="861">S407+S408</f>
        <v>-500</v>
      </c>
      <c r="T406" s="258">
        <f t="shared" si="861"/>
        <v>300</v>
      </c>
      <c r="U406" s="258">
        <f t="shared" ref="U406:V406" si="862">U407+U408</f>
        <v>0</v>
      </c>
      <c r="V406" s="258">
        <f t="shared" si="862"/>
        <v>300</v>
      </c>
      <c r="W406" s="258">
        <f t="shared" ref="W406:X406" si="863">W407+W408</f>
        <v>0</v>
      </c>
      <c r="X406" s="258">
        <f t="shared" si="863"/>
        <v>160</v>
      </c>
      <c r="Y406" s="258">
        <f t="shared" ref="Y406:Z406" si="864">Y407+Y408</f>
        <v>0</v>
      </c>
      <c r="Z406" s="258">
        <f t="shared" si="864"/>
        <v>160</v>
      </c>
      <c r="AA406" s="258">
        <f t="shared" ref="AA406:AB406" si="865">AA407+AA408</f>
        <v>0</v>
      </c>
      <c r="AB406" s="258">
        <f t="shared" si="865"/>
        <v>160</v>
      </c>
      <c r="AC406" s="258">
        <f t="shared" ref="AC406:AD406" si="866">AC407+AC408</f>
        <v>30</v>
      </c>
      <c r="AD406" s="258">
        <f t="shared" si="866"/>
        <v>190</v>
      </c>
    </row>
    <row r="407" spans="1:30" ht="30" customHeight="1" x14ac:dyDescent="0.2">
      <c r="A407" s="260" t="s">
        <v>742</v>
      </c>
      <c r="B407" s="253" t="s">
        <v>343</v>
      </c>
      <c r="C407" s="253" t="s">
        <v>196</v>
      </c>
      <c r="D407" s="253" t="s">
        <v>205</v>
      </c>
      <c r="E407" s="253" t="s">
        <v>829</v>
      </c>
      <c r="F407" s="253" t="s">
        <v>94</v>
      </c>
      <c r="G407" s="258"/>
      <c r="H407" s="258">
        <v>450</v>
      </c>
      <c r="I407" s="258">
        <v>0</v>
      </c>
      <c r="J407" s="258">
        <f>H407+I407</f>
        <v>450</v>
      </c>
      <c r="K407" s="258">
        <v>0</v>
      </c>
      <c r="L407" s="258">
        <v>200</v>
      </c>
      <c r="M407" s="258">
        <v>200</v>
      </c>
      <c r="N407" s="258">
        <v>0</v>
      </c>
      <c r="O407" s="258">
        <f>M407+N407</f>
        <v>200</v>
      </c>
      <c r="P407" s="258">
        <v>200</v>
      </c>
      <c r="Q407" s="258">
        <v>0</v>
      </c>
      <c r="R407" s="258">
        <f t="shared" si="761"/>
        <v>200</v>
      </c>
      <c r="S407" s="258">
        <v>-100</v>
      </c>
      <c r="T407" s="258">
        <v>150</v>
      </c>
      <c r="U407" s="258">
        <v>0</v>
      </c>
      <c r="V407" s="258">
        <v>150</v>
      </c>
      <c r="W407" s="258">
        <v>0</v>
      </c>
      <c r="X407" s="258">
        <v>80</v>
      </c>
      <c r="Y407" s="258">
        <v>0</v>
      </c>
      <c r="Z407" s="258">
        <f t="shared" ref="Z407:Z408" si="867">X407+Y407</f>
        <v>80</v>
      </c>
      <c r="AA407" s="258">
        <v>0</v>
      </c>
      <c r="AB407" s="258">
        <f t="shared" ref="AB407:AB408" si="868">Z407+AA407</f>
        <v>80</v>
      </c>
      <c r="AC407" s="258">
        <v>60</v>
      </c>
      <c r="AD407" s="258">
        <f t="shared" ref="AD407:AD408" si="869">AB407+AC407</f>
        <v>140</v>
      </c>
    </row>
    <row r="408" spans="1:30" ht="17.25" customHeight="1" x14ac:dyDescent="0.2">
      <c r="A408" s="260" t="s">
        <v>720</v>
      </c>
      <c r="B408" s="253" t="s">
        <v>343</v>
      </c>
      <c r="C408" s="253" t="s">
        <v>196</v>
      </c>
      <c r="D408" s="253" t="s">
        <v>205</v>
      </c>
      <c r="E408" s="253" t="s">
        <v>828</v>
      </c>
      <c r="F408" s="253" t="s">
        <v>94</v>
      </c>
      <c r="G408" s="258"/>
      <c r="H408" s="258">
        <v>900</v>
      </c>
      <c r="I408" s="258">
        <v>-120</v>
      </c>
      <c r="J408" s="258">
        <f>H408+I408</f>
        <v>780</v>
      </c>
      <c r="K408" s="258">
        <v>-570</v>
      </c>
      <c r="L408" s="258">
        <v>500</v>
      </c>
      <c r="M408" s="258">
        <v>500</v>
      </c>
      <c r="N408" s="258">
        <v>0</v>
      </c>
      <c r="O408" s="258">
        <f>M408+N408</f>
        <v>500</v>
      </c>
      <c r="P408" s="258">
        <v>500</v>
      </c>
      <c r="Q408" s="258">
        <v>0</v>
      </c>
      <c r="R408" s="258">
        <f t="shared" si="761"/>
        <v>500</v>
      </c>
      <c r="S408" s="258">
        <v>-400</v>
      </c>
      <c r="T408" s="258">
        <v>150</v>
      </c>
      <c r="U408" s="258">
        <v>0</v>
      </c>
      <c r="V408" s="258">
        <v>150</v>
      </c>
      <c r="W408" s="258">
        <v>0</v>
      </c>
      <c r="X408" s="258">
        <v>80</v>
      </c>
      <c r="Y408" s="258">
        <v>0</v>
      </c>
      <c r="Z408" s="258">
        <f t="shared" si="867"/>
        <v>80</v>
      </c>
      <c r="AA408" s="258">
        <v>0</v>
      </c>
      <c r="AB408" s="258">
        <f t="shared" si="868"/>
        <v>80</v>
      </c>
      <c r="AC408" s="258">
        <v>-30</v>
      </c>
      <c r="AD408" s="258">
        <f t="shared" si="869"/>
        <v>50</v>
      </c>
    </row>
    <row r="409" spans="1:30" ht="33" customHeight="1" x14ac:dyDescent="0.2">
      <c r="A409" s="260" t="s">
        <v>995</v>
      </c>
      <c r="B409" s="253" t="s">
        <v>343</v>
      </c>
      <c r="C409" s="253" t="s">
        <v>196</v>
      </c>
      <c r="D409" s="253" t="s">
        <v>205</v>
      </c>
      <c r="E409" s="253" t="s">
        <v>827</v>
      </c>
      <c r="F409" s="253"/>
      <c r="G409" s="258"/>
      <c r="H409" s="258">
        <f>H410+H411</f>
        <v>200</v>
      </c>
      <c r="I409" s="258">
        <f>I410+I411</f>
        <v>0</v>
      </c>
      <c r="J409" s="258">
        <f>H409+I409</f>
        <v>200</v>
      </c>
      <c r="K409" s="258">
        <f>K410+K411</f>
        <v>0</v>
      </c>
      <c r="L409" s="258">
        <f>L411+L410</f>
        <v>160</v>
      </c>
      <c r="M409" s="258">
        <f>M411+M410</f>
        <v>160</v>
      </c>
      <c r="N409" s="258">
        <f t="shared" ref="N409:P409" si="870">N411+N410</f>
        <v>0</v>
      </c>
      <c r="O409" s="258">
        <f t="shared" si="870"/>
        <v>160</v>
      </c>
      <c r="P409" s="258">
        <f t="shared" si="870"/>
        <v>160</v>
      </c>
      <c r="Q409" s="258">
        <v>0</v>
      </c>
      <c r="R409" s="258">
        <f>R410+R411</f>
        <v>160</v>
      </c>
      <c r="S409" s="258">
        <f t="shared" ref="S409:T409" si="871">S410+S411</f>
        <v>-60</v>
      </c>
      <c r="T409" s="258">
        <f t="shared" si="871"/>
        <v>160</v>
      </c>
      <c r="U409" s="258">
        <f t="shared" ref="U409:V409" si="872">U410+U411</f>
        <v>0</v>
      </c>
      <c r="V409" s="258">
        <f t="shared" si="872"/>
        <v>100</v>
      </c>
      <c r="W409" s="258">
        <f t="shared" ref="W409:X409" si="873">W410+W411</f>
        <v>0</v>
      </c>
      <c r="X409" s="258">
        <f t="shared" si="873"/>
        <v>100</v>
      </c>
      <c r="Y409" s="258">
        <f t="shared" ref="Y409:Z409" si="874">Y410+Y411</f>
        <v>0</v>
      </c>
      <c r="Z409" s="258">
        <f t="shared" si="874"/>
        <v>100</v>
      </c>
      <c r="AA409" s="258">
        <f t="shared" ref="AA409:AB409" si="875">AA410+AA411</f>
        <v>0</v>
      </c>
      <c r="AB409" s="258">
        <f t="shared" si="875"/>
        <v>100</v>
      </c>
      <c r="AC409" s="258">
        <f t="shared" ref="AC409:AD409" si="876">AC410+AC411</f>
        <v>-33</v>
      </c>
      <c r="AD409" s="258">
        <f t="shared" si="876"/>
        <v>67</v>
      </c>
    </row>
    <row r="410" spans="1:30" ht="16.5" customHeight="1" x14ac:dyDescent="0.2">
      <c r="A410" s="260" t="s">
        <v>533</v>
      </c>
      <c r="B410" s="253" t="s">
        <v>343</v>
      </c>
      <c r="C410" s="253" t="s">
        <v>196</v>
      </c>
      <c r="D410" s="253" t="s">
        <v>205</v>
      </c>
      <c r="E410" s="253" t="s">
        <v>826</v>
      </c>
      <c r="F410" s="253" t="s">
        <v>94</v>
      </c>
      <c r="G410" s="258"/>
      <c r="H410" s="258">
        <v>100</v>
      </c>
      <c r="I410" s="258">
        <v>0</v>
      </c>
      <c r="J410" s="258">
        <f>H410+I410</f>
        <v>100</v>
      </c>
      <c r="K410" s="258">
        <v>0</v>
      </c>
      <c r="L410" s="258">
        <v>80</v>
      </c>
      <c r="M410" s="258">
        <v>80</v>
      </c>
      <c r="N410" s="258">
        <v>0</v>
      </c>
      <c r="O410" s="258">
        <f>M410+N410</f>
        <v>80</v>
      </c>
      <c r="P410" s="258">
        <v>80</v>
      </c>
      <c r="Q410" s="258">
        <v>0</v>
      </c>
      <c r="R410" s="258">
        <f t="shared" si="761"/>
        <v>80</v>
      </c>
      <c r="S410" s="258">
        <v>-30</v>
      </c>
      <c r="T410" s="258">
        <v>80</v>
      </c>
      <c r="U410" s="258">
        <v>0</v>
      </c>
      <c r="V410" s="258">
        <v>50</v>
      </c>
      <c r="W410" s="258">
        <v>0</v>
      </c>
      <c r="X410" s="258">
        <v>50</v>
      </c>
      <c r="Y410" s="258">
        <v>0</v>
      </c>
      <c r="Z410" s="258">
        <f t="shared" ref="Z410:Z411" si="877">X410+Y410</f>
        <v>50</v>
      </c>
      <c r="AA410" s="258">
        <v>0</v>
      </c>
      <c r="AB410" s="258">
        <f t="shared" ref="AB410:AB411" si="878">Z410+AA410</f>
        <v>50</v>
      </c>
      <c r="AC410" s="258">
        <v>-50</v>
      </c>
      <c r="AD410" s="258">
        <f t="shared" ref="AD410:AD411" si="879">AB410+AC410</f>
        <v>0</v>
      </c>
    </row>
    <row r="411" spans="1:30" ht="18" customHeight="1" x14ac:dyDescent="0.2">
      <c r="A411" s="260" t="s">
        <v>534</v>
      </c>
      <c r="B411" s="253" t="s">
        <v>343</v>
      </c>
      <c r="C411" s="253" t="s">
        <v>196</v>
      </c>
      <c r="D411" s="253" t="s">
        <v>205</v>
      </c>
      <c r="E411" s="253" t="s">
        <v>825</v>
      </c>
      <c r="F411" s="253" t="s">
        <v>94</v>
      </c>
      <c r="G411" s="258"/>
      <c r="H411" s="258">
        <v>100</v>
      </c>
      <c r="I411" s="258">
        <v>0</v>
      </c>
      <c r="J411" s="258">
        <f>H411+I411</f>
        <v>100</v>
      </c>
      <c r="K411" s="258">
        <v>0</v>
      </c>
      <c r="L411" s="258">
        <v>80</v>
      </c>
      <c r="M411" s="258">
        <v>80</v>
      </c>
      <c r="N411" s="258">
        <v>0</v>
      </c>
      <c r="O411" s="258">
        <f>M411+N411</f>
        <v>80</v>
      </c>
      <c r="P411" s="258">
        <v>80</v>
      </c>
      <c r="Q411" s="258">
        <v>0</v>
      </c>
      <c r="R411" s="258">
        <f t="shared" si="761"/>
        <v>80</v>
      </c>
      <c r="S411" s="258">
        <v>-30</v>
      </c>
      <c r="T411" s="258">
        <v>80</v>
      </c>
      <c r="U411" s="258">
        <v>0</v>
      </c>
      <c r="V411" s="258">
        <v>50</v>
      </c>
      <c r="W411" s="258">
        <v>0</v>
      </c>
      <c r="X411" s="258">
        <v>50</v>
      </c>
      <c r="Y411" s="258">
        <v>0</v>
      </c>
      <c r="Z411" s="258">
        <f t="shared" si="877"/>
        <v>50</v>
      </c>
      <c r="AA411" s="258">
        <v>0</v>
      </c>
      <c r="AB411" s="258">
        <f t="shared" si="878"/>
        <v>50</v>
      </c>
      <c r="AC411" s="258">
        <v>17</v>
      </c>
      <c r="AD411" s="258">
        <f t="shared" si="879"/>
        <v>67</v>
      </c>
    </row>
    <row r="412" spans="1:30" ht="37.5" customHeight="1" x14ac:dyDescent="0.2">
      <c r="A412" s="260" t="s">
        <v>1040</v>
      </c>
      <c r="B412" s="253" t="s">
        <v>343</v>
      </c>
      <c r="C412" s="253" t="s">
        <v>196</v>
      </c>
      <c r="D412" s="253" t="s">
        <v>205</v>
      </c>
      <c r="E412" s="253" t="s">
        <v>834</v>
      </c>
      <c r="F412" s="253"/>
      <c r="G412" s="258"/>
      <c r="H412" s="258">
        <f>H413</f>
        <v>0.1</v>
      </c>
      <c r="I412" s="258">
        <f>I413</f>
        <v>0</v>
      </c>
      <c r="J412" s="258">
        <f t="shared" ref="J412:J413" si="880">H412+I412</f>
        <v>0.1</v>
      </c>
      <c r="K412" s="258">
        <f>K413</f>
        <v>0</v>
      </c>
      <c r="L412" s="258">
        <f>L413</f>
        <v>0.1</v>
      </c>
      <c r="M412" s="258">
        <f>M413</f>
        <v>0.1</v>
      </c>
      <c r="N412" s="258">
        <f t="shared" ref="N412:Q412" si="881">N413</f>
        <v>0</v>
      </c>
      <c r="O412" s="258">
        <f t="shared" si="881"/>
        <v>0.1</v>
      </c>
      <c r="P412" s="258">
        <f t="shared" si="881"/>
        <v>0</v>
      </c>
      <c r="Q412" s="258">
        <f t="shared" si="881"/>
        <v>42.5</v>
      </c>
      <c r="R412" s="258">
        <f t="shared" ref="R412:X412" si="882">R413+R414</f>
        <v>0</v>
      </c>
      <c r="S412" s="258">
        <f t="shared" si="882"/>
        <v>46.9</v>
      </c>
      <c r="T412" s="258">
        <f t="shared" si="882"/>
        <v>46.9</v>
      </c>
      <c r="U412" s="258">
        <f t="shared" si="882"/>
        <v>-2.8</v>
      </c>
      <c r="V412" s="258">
        <f t="shared" si="882"/>
        <v>44.099999999999994</v>
      </c>
      <c r="W412" s="258">
        <f t="shared" si="882"/>
        <v>5.0999999999999996</v>
      </c>
      <c r="X412" s="258">
        <f t="shared" si="882"/>
        <v>49.199999999999996</v>
      </c>
      <c r="Y412" s="258">
        <f>Y413+Y414+Y419</f>
        <v>7.8999999999999995</v>
      </c>
      <c r="Z412" s="258">
        <f t="shared" ref="Z412:AB412" si="883">Z413+Z414+Z419</f>
        <v>57.1</v>
      </c>
      <c r="AA412" s="258">
        <f t="shared" si="883"/>
        <v>0</v>
      </c>
      <c r="AB412" s="258">
        <f t="shared" si="883"/>
        <v>57.1</v>
      </c>
      <c r="AC412" s="258">
        <f t="shared" ref="AC412:AD412" si="884">AC413+AC414+AC419</f>
        <v>0</v>
      </c>
      <c r="AD412" s="258">
        <f t="shared" si="884"/>
        <v>57.1</v>
      </c>
    </row>
    <row r="413" spans="1:30" ht="18" customHeight="1" x14ac:dyDescent="0.2">
      <c r="A413" s="260" t="s">
        <v>907</v>
      </c>
      <c r="B413" s="253" t="s">
        <v>343</v>
      </c>
      <c r="C413" s="253" t="s">
        <v>196</v>
      </c>
      <c r="D413" s="253" t="s">
        <v>205</v>
      </c>
      <c r="E413" s="253" t="s">
        <v>834</v>
      </c>
      <c r="F413" s="253" t="s">
        <v>96</v>
      </c>
      <c r="G413" s="258"/>
      <c r="H413" s="258">
        <v>0.1</v>
      </c>
      <c r="I413" s="258">
        <v>0</v>
      </c>
      <c r="J413" s="258">
        <f t="shared" si="880"/>
        <v>0.1</v>
      </c>
      <c r="K413" s="258">
        <v>0</v>
      </c>
      <c r="L413" s="258">
        <v>0.1</v>
      </c>
      <c r="M413" s="258">
        <v>0.1</v>
      </c>
      <c r="N413" s="258">
        <v>0</v>
      </c>
      <c r="O413" s="258">
        <f>M413+N413</f>
        <v>0.1</v>
      </c>
      <c r="P413" s="258">
        <v>0</v>
      </c>
      <c r="Q413" s="258">
        <v>42.5</v>
      </c>
      <c r="R413" s="258">
        <v>0</v>
      </c>
      <c r="S413" s="258">
        <v>36</v>
      </c>
      <c r="T413" s="258">
        <f t="shared" ref="T413" si="885">R413+S413</f>
        <v>36</v>
      </c>
      <c r="U413" s="258">
        <v>-2.13</v>
      </c>
      <c r="V413" s="258">
        <v>33.869999999999997</v>
      </c>
      <c r="W413" s="258">
        <v>3.93</v>
      </c>
      <c r="X413" s="258">
        <v>37.799999999999997</v>
      </c>
      <c r="Y413" s="258">
        <v>6.06</v>
      </c>
      <c r="Z413" s="258">
        <f t="shared" ref="Z413:Z414" si="886">X413+Y413</f>
        <v>43.86</v>
      </c>
      <c r="AA413" s="258">
        <v>0</v>
      </c>
      <c r="AB413" s="258">
        <f t="shared" ref="AB413:AB414" si="887">Z413+AA413</f>
        <v>43.86</v>
      </c>
      <c r="AC413" s="258">
        <v>0</v>
      </c>
      <c r="AD413" s="258">
        <f t="shared" ref="AD413:AD414" si="888">AB413+AC413</f>
        <v>43.86</v>
      </c>
    </row>
    <row r="414" spans="1:30" ht="34.5" customHeight="1" x14ac:dyDescent="0.2">
      <c r="A414" s="377" t="s">
        <v>898</v>
      </c>
      <c r="B414" s="253" t="s">
        <v>343</v>
      </c>
      <c r="C414" s="253" t="s">
        <v>196</v>
      </c>
      <c r="D414" s="253" t="s">
        <v>205</v>
      </c>
      <c r="E414" s="253" t="s">
        <v>834</v>
      </c>
      <c r="F414" s="253" t="s">
        <v>896</v>
      </c>
      <c r="G414" s="258"/>
      <c r="H414" s="258">
        <v>0.1</v>
      </c>
      <c r="I414" s="258">
        <v>0</v>
      </c>
      <c r="J414" s="258">
        <f t="shared" ref="J414" si="889">H414+I414</f>
        <v>0.1</v>
      </c>
      <c r="K414" s="258">
        <v>0</v>
      </c>
      <c r="L414" s="258">
        <v>0.1</v>
      </c>
      <c r="M414" s="258">
        <v>0.1</v>
      </c>
      <c r="N414" s="258">
        <v>0</v>
      </c>
      <c r="O414" s="258">
        <f>M414+N414</f>
        <v>0.1</v>
      </c>
      <c r="P414" s="258">
        <v>0</v>
      </c>
      <c r="Q414" s="258">
        <v>42.5</v>
      </c>
      <c r="R414" s="258">
        <v>0</v>
      </c>
      <c r="S414" s="258">
        <v>10.9</v>
      </c>
      <c r="T414" s="258">
        <f t="shared" ref="T414" si="890">R414+S414</f>
        <v>10.9</v>
      </c>
      <c r="U414" s="258">
        <v>-0.67</v>
      </c>
      <c r="V414" s="258">
        <v>10.23</v>
      </c>
      <c r="W414" s="258">
        <v>1.17</v>
      </c>
      <c r="X414" s="258">
        <v>11.4</v>
      </c>
      <c r="Y414" s="258">
        <v>1.84</v>
      </c>
      <c r="Z414" s="258">
        <f t="shared" si="886"/>
        <v>13.24</v>
      </c>
      <c r="AA414" s="258">
        <v>-1.2</v>
      </c>
      <c r="AB414" s="258">
        <f t="shared" si="887"/>
        <v>12.040000000000001</v>
      </c>
      <c r="AC414" s="258">
        <v>0</v>
      </c>
      <c r="AD414" s="258">
        <f t="shared" si="888"/>
        <v>12.040000000000001</v>
      </c>
    </row>
    <row r="415" spans="1:30" s="434" customFormat="1" ht="19.5" hidden="1" customHeight="1" x14ac:dyDescent="0.2">
      <c r="A415" s="420" t="s">
        <v>346</v>
      </c>
      <c r="B415" s="251" t="s">
        <v>343</v>
      </c>
      <c r="C415" s="251" t="s">
        <v>207</v>
      </c>
      <c r="D415" s="251"/>
      <c r="E415" s="251"/>
      <c r="F415" s="251"/>
      <c r="G415" s="276"/>
      <c r="H415" s="276">
        <v>200</v>
      </c>
      <c r="I415" s="276">
        <v>0</v>
      </c>
      <c r="J415" s="276">
        <v>200</v>
      </c>
      <c r="K415" s="276">
        <v>0</v>
      </c>
      <c r="L415" s="276">
        <v>200</v>
      </c>
      <c r="M415" s="276">
        <v>200</v>
      </c>
      <c r="N415" s="276">
        <v>0</v>
      </c>
      <c r="O415" s="276">
        <v>200</v>
      </c>
      <c r="P415" s="276">
        <v>200</v>
      </c>
      <c r="Q415" s="276">
        <v>0</v>
      </c>
      <c r="R415" s="276">
        <v>200</v>
      </c>
      <c r="S415" s="276">
        <v>0</v>
      </c>
      <c r="T415" s="276">
        <v>200</v>
      </c>
      <c r="U415" s="276">
        <v>0</v>
      </c>
      <c r="V415" s="276">
        <f t="shared" ref="V415:AD417" si="891">V416</f>
        <v>200</v>
      </c>
      <c r="W415" s="276">
        <f t="shared" si="891"/>
        <v>-200</v>
      </c>
      <c r="X415" s="276">
        <f t="shared" si="891"/>
        <v>0</v>
      </c>
      <c r="Y415" s="276">
        <f t="shared" si="891"/>
        <v>0</v>
      </c>
      <c r="Z415" s="276">
        <f t="shared" si="891"/>
        <v>0</v>
      </c>
      <c r="AA415" s="276">
        <f t="shared" si="891"/>
        <v>0</v>
      </c>
      <c r="AB415" s="276">
        <f t="shared" si="891"/>
        <v>0</v>
      </c>
      <c r="AC415" s="276">
        <f t="shared" si="891"/>
        <v>0</v>
      </c>
      <c r="AD415" s="276">
        <f t="shared" si="891"/>
        <v>0</v>
      </c>
    </row>
    <row r="416" spans="1:30" s="434" customFormat="1" ht="19.5" hidden="1" customHeight="1" x14ac:dyDescent="0.2">
      <c r="A416" s="420" t="s">
        <v>284</v>
      </c>
      <c r="B416" s="251" t="s">
        <v>343</v>
      </c>
      <c r="C416" s="251" t="s">
        <v>207</v>
      </c>
      <c r="D416" s="251" t="s">
        <v>190</v>
      </c>
      <c r="E416" s="251"/>
      <c r="F416" s="251"/>
      <c r="G416" s="276" t="e">
        <v>#REF!</v>
      </c>
      <c r="H416" s="276">
        <v>200</v>
      </c>
      <c r="I416" s="276">
        <v>0</v>
      </c>
      <c r="J416" s="276">
        <v>200</v>
      </c>
      <c r="K416" s="276">
        <v>0</v>
      </c>
      <c r="L416" s="276">
        <v>200</v>
      </c>
      <c r="M416" s="276">
        <v>200</v>
      </c>
      <c r="N416" s="276">
        <v>0</v>
      </c>
      <c r="O416" s="276">
        <v>200</v>
      </c>
      <c r="P416" s="276">
        <v>200</v>
      </c>
      <c r="Q416" s="276">
        <v>0</v>
      </c>
      <c r="R416" s="276">
        <v>200</v>
      </c>
      <c r="S416" s="276">
        <v>0</v>
      </c>
      <c r="T416" s="276">
        <v>200</v>
      </c>
      <c r="U416" s="276">
        <v>0</v>
      </c>
      <c r="V416" s="276">
        <f t="shared" si="891"/>
        <v>200</v>
      </c>
      <c r="W416" s="276">
        <f t="shared" si="891"/>
        <v>-200</v>
      </c>
      <c r="X416" s="276">
        <f t="shared" si="891"/>
        <v>0</v>
      </c>
      <c r="Y416" s="276">
        <f t="shared" si="891"/>
        <v>0</v>
      </c>
      <c r="Z416" s="276">
        <f t="shared" si="891"/>
        <v>0</v>
      </c>
      <c r="AA416" s="276">
        <f t="shared" si="891"/>
        <v>0</v>
      </c>
      <c r="AB416" s="276">
        <f t="shared" si="891"/>
        <v>0</v>
      </c>
      <c r="AC416" s="276">
        <f t="shared" si="891"/>
        <v>0</v>
      </c>
      <c r="AD416" s="276">
        <f t="shared" si="891"/>
        <v>0</v>
      </c>
    </row>
    <row r="417" spans="1:30" ht="19.5" hidden="1" customHeight="1" x14ac:dyDescent="0.2">
      <c r="A417" s="377" t="s">
        <v>503</v>
      </c>
      <c r="B417" s="253" t="s">
        <v>343</v>
      </c>
      <c r="C417" s="253" t="s">
        <v>207</v>
      </c>
      <c r="D417" s="253" t="s">
        <v>190</v>
      </c>
      <c r="E417" s="253" t="s">
        <v>759</v>
      </c>
      <c r="F417" s="253"/>
      <c r="G417" s="258"/>
      <c r="H417" s="258">
        <v>200</v>
      </c>
      <c r="I417" s="258">
        <v>0</v>
      </c>
      <c r="J417" s="258">
        <v>200</v>
      </c>
      <c r="K417" s="258">
        <v>0</v>
      </c>
      <c r="L417" s="258">
        <v>200</v>
      </c>
      <c r="M417" s="258">
        <v>200</v>
      </c>
      <c r="N417" s="258">
        <v>0</v>
      </c>
      <c r="O417" s="258">
        <v>200</v>
      </c>
      <c r="P417" s="258">
        <v>200</v>
      </c>
      <c r="Q417" s="258">
        <v>0</v>
      </c>
      <c r="R417" s="258">
        <v>200</v>
      </c>
      <c r="S417" s="258">
        <v>0</v>
      </c>
      <c r="T417" s="258">
        <v>200</v>
      </c>
      <c r="U417" s="258">
        <v>0</v>
      </c>
      <c r="V417" s="258">
        <f t="shared" si="891"/>
        <v>200</v>
      </c>
      <c r="W417" s="258">
        <f t="shared" si="891"/>
        <v>-200</v>
      </c>
      <c r="X417" s="258">
        <f t="shared" si="891"/>
        <v>0</v>
      </c>
      <c r="Y417" s="258">
        <f t="shared" si="891"/>
        <v>0</v>
      </c>
      <c r="Z417" s="258">
        <f t="shared" si="891"/>
        <v>0</v>
      </c>
      <c r="AA417" s="258">
        <f t="shared" si="891"/>
        <v>0</v>
      </c>
      <c r="AB417" s="258">
        <f t="shared" si="891"/>
        <v>0</v>
      </c>
      <c r="AC417" s="258">
        <f t="shared" si="891"/>
        <v>0</v>
      </c>
      <c r="AD417" s="258">
        <f t="shared" si="891"/>
        <v>0</v>
      </c>
    </row>
    <row r="418" spans="1:30" ht="19.5" hidden="1" customHeight="1" x14ac:dyDescent="0.2">
      <c r="A418" s="377" t="s">
        <v>166</v>
      </c>
      <c r="B418" s="253" t="s">
        <v>343</v>
      </c>
      <c r="C418" s="253" t="s">
        <v>207</v>
      </c>
      <c r="D418" s="253" t="s">
        <v>190</v>
      </c>
      <c r="E418" s="253" t="s">
        <v>759</v>
      </c>
      <c r="F418" s="253" t="s">
        <v>167</v>
      </c>
      <c r="G418" s="258"/>
      <c r="H418" s="258">
        <v>200</v>
      </c>
      <c r="I418" s="258">
        <v>0</v>
      </c>
      <c r="J418" s="258">
        <v>200</v>
      </c>
      <c r="K418" s="258">
        <v>0</v>
      </c>
      <c r="L418" s="258">
        <v>200</v>
      </c>
      <c r="M418" s="258">
        <v>200</v>
      </c>
      <c r="N418" s="258">
        <v>0</v>
      </c>
      <c r="O418" s="258">
        <v>200</v>
      </c>
      <c r="P418" s="258">
        <v>200</v>
      </c>
      <c r="Q418" s="258">
        <v>0</v>
      </c>
      <c r="R418" s="258">
        <v>200</v>
      </c>
      <c r="S418" s="258">
        <v>0</v>
      </c>
      <c r="T418" s="258">
        <v>200</v>
      </c>
      <c r="U418" s="258">
        <v>0</v>
      </c>
      <c r="V418" s="258">
        <v>200</v>
      </c>
      <c r="W418" s="258">
        <v>-200</v>
      </c>
      <c r="X418" s="258">
        <f>V418+W418</f>
        <v>0</v>
      </c>
      <c r="Y418" s="258">
        <v>0</v>
      </c>
      <c r="Z418" s="258">
        <f>X418+Y418</f>
        <v>0</v>
      </c>
      <c r="AA418" s="258">
        <v>0</v>
      </c>
      <c r="AB418" s="258">
        <f>Z418+AA418</f>
        <v>0</v>
      </c>
      <c r="AC418" s="258">
        <v>0</v>
      </c>
      <c r="AD418" s="258">
        <f>AB418+AC418</f>
        <v>0</v>
      </c>
    </row>
    <row r="419" spans="1:30" ht="31.5" customHeight="1" x14ac:dyDescent="0.2">
      <c r="A419" s="377" t="s">
        <v>898</v>
      </c>
      <c r="B419" s="253" t="s">
        <v>343</v>
      </c>
      <c r="C419" s="253" t="s">
        <v>196</v>
      </c>
      <c r="D419" s="253" t="s">
        <v>205</v>
      </c>
      <c r="E419" s="253" t="s">
        <v>834</v>
      </c>
      <c r="F419" s="253" t="s">
        <v>94</v>
      </c>
      <c r="G419" s="258"/>
      <c r="H419" s="258">
        <v>0.1</v>
      </c>
      <c r="I419" s="258">
        <v>0</v>
      </c>
      <c r="J419" s="258">
        <f t="shared" ref="J419" si="892">H419+I419</f>
        <v>0.1</v>
      </c>
      <c r="K419" s="258">
        <v>0</v>
      </c>
      <c r="L419" s="258">
        <v>0.1</v>
      </c>
      <c r="M419" s="258">
        <v>0.1</v>
      </c>
      <c r="N419" s="258">
        <v>0</v>
      </c>
      <c r="O419" s="258">
        <f>M419+N419</f>
        <v>0.1</v>
      </c>
      <c r="P419" s="258">
        <v>0</v>
      </c>
      <c r="Q419" s="258">
        <v>42.5</v>
      </c>
      <c r="R419" s="258">
        <v>0</v>
      </c>
      <c r="S419" s="258">
        <v>10.9</v>
      </c>
      <c r="T419" s="258">
        <f t="shared" ref="T419" si="893">R419+S419</f>
        <v>10.9</v>
      </c>
      <c r="U419" s="258">
        <v>-0.67</v>
      </c>
      <c r="V419" s="258">
        <v>10.23</v>
      </c>
      <c r="W419" s="258">
        <v>1.17</v>
      </c>
      <c r="X419" s="258">
        <v>11.4</v>
      </c>
      <c r="Y419" s="258">
        <v>0</v>
      </c>
      <c r="Z419" s="258">
        <v>0</v>
      </c>
      <c r="AA419" s="258">
        <v>1.2</v>
      </c>
      <c r="AB419" s="258">
        <f t="shared" ref="AB419" si="894">Z419+AA419</f>
        <v>1.2</v>
      </c>
      <c r="AC419" s="258">
        <v>0</v>
      </c>
      <c r="AD419" s="258">
        <f t="shared" ref="AD419" si="895">AB419+AC419</f>
        <v>1.2</v>
      </c>
    </row>
    <row r="420" spans="1:30" s="434" customFormat="1" ht="14.25" x14ac:dyDescent="0.2">
      <c r="A420" s="462" t="s">
        <v>70</v>
      </c>
      <c r="B420" s="251" t="s">
        <v>343</v>
      </c>
      <c r="C420" s="251"/>
      <c r="D420" s="251"/>
      <c r="E420" s="251"/>
      <c r="F420" s="251"/>
      <c r="G420" s="276" t="e">
        <f>G424+G440+#REF!+G445</f>
        <v>#REF!</v>
      </c>
      <c r="H420" s="276" t="e">
        <f>H424+H428+H434+H440+#REF!+H445+H421</f>
        <v>#REF!</v>
      </c>
      <c r="I420" s="276" t="e">
        <f>I424+I428+I434+I440+#REF!+I445+I421</f>
        <v>#REF!</v>
      </c>
      <c r="J420" s="276" t="e">
        <f>J424+J428+J434+J440+#REF!+J445+J421</f>
        <v>#REF!</v>
      </c>
      <c r="K420" s="276" t="e">
        <f>K424+K428+K434+K440+#REF!+K445+K421</f>
        <v>#REF!</v>
      </c>
      <c r="L420" s="276" t="e">
        <f>L424+L440+#REF!+L445</f>
        <v>#REF!</v>
      </c>
      <c r="M420" s="276" t="e">
        <f>M424+M440+#REF!+M445</f>
        <v>#REF!</v>
      </c>
      <c r="N420" s="276" t="e">
        <f>N424+N440+#REF!+N445</f>
        <v>#REF!</v>
      </c>
      <c r="O420" s="276" t="e">
        <f>O424+O440+#REF!+O445</f>
        <v>#REF!</v>
      </c>
      <c r="P420" s="276" t="e">
        <f>P424+P440+#REF!+P445</f>
        <v>#REF!</v>
      </c>
      <c r="Q420" s="276" t="e">
        <f>Q424+Q440+#REF!+Q445</f>
        <v>#REF!</v>
      </c>
      <c r="R420" s="276" t="e">
        <f>R424+R440+#REF!+R445+R421+R434</f>
        <v>#REF!</v>
      </c>
      <c r="S420" s="276" t="e">
        <f>S424+S440+#REF!+S445+S421+S434</f>
        <v>#REF!</v>
      </c>
      <c r="T420" s="276">
        <f>T421+T434+T445</f>
        <v>33602.1</v>
      </c>
      <c r="U420" s="276">
        <f>U421+U434+U445</f>
        <v>15117.967186999997</v>
      </c>
      <c r="V420" s="276">
        <f>V421+V434+V445+V428</f>
        <v>29599</v>
      </c>
      <c r="W420" s="276">
        <f>W421+W434+W445+W428</f>
        <v>18634.62</v>
      </c>
      <c r="X420" s="276">
        <f>X421+X434+X445+X428</f>
        <v>31567</v>
      </c>
      <c r="Y420" s="276">
        <f>Y421+Y434+Y445+Y428+Y440</f>
        <v>18039.18</v>
      </c>
      <c r="Z420" s="276">
        <f t="shared" ref="Z420:AB420" si="896">Z421+Z434+Z445+Z428+Z440</f>
        <v>49606.18</v>
      </c>
      <c r="AA420" s="276">
        <f t="shared" si="896"/>
        <v>13593.516</v>
      </c>
      <c r="AB420" s="276">
        <f t="shared" si="896"/>
        <v>63199.695999999996</v>
      </c>
      <c r="AC420" s="276">
        <f t="shared" ref="AC420:AD420" si="897">AC421+AC434+AC445+AC428+AC440</f>
        <v>5430.43</v>
      </c>
      <c r="AD420" s="276">
        <f t="shared" si="897"/>
        <v>68630.126000000004</v>
      </c>
    </row>
    <row r="421" spans="1:30" s="434" customFormat="1" x14ac:dyDescent="0.2">
      <c r="A421" s="462" t="s">
        <v>201</v>
      </c>
      <c r="B421" s="253" t="s">
        <v>343</v>
      </c>
      <c r="C421" s="250" t="s">
        <v>312</v>
      </c>
      <c r="D421" s="251" t="s">
        <v>202</v>
      </c>
      <c r="E421" s="367"/>
      <c r="F421" s="251"/>
      <c r="G421" s="276"/>
      <c r="H421" s="276">
        <f>H422</f>
        <v>0</v>
      </c>
      <c r="I421" s="276">
        <f>I422</f>
        <v>83.87</v>
      </c>
      <c r="J421" s="276">
        <f>H421+I421</f>
        <v>83.87</v>
      </c>
      <c r="K421" s="276">
        <f>K422</f>
        <v>0</v>
      </c>
      <c r="L421" s="276">
        <f>I421+J421</f>
        <v>167.74</v>
      </c>
      <c r="M421" s="276">
        <f>J421+K421</f>
        <v>83.87</v>
      </c>
      <c r="N421" s="276">
        <f t="shared" ref="N421:O421" si="898">K421+L421</f>
        <v>167.74</v>
      </c>
      <c r="O421" s="276">
        <f t="shared" si="898"/>
        <v>251.61</v>
      </c>
      <c r="P421" s="276">
        <f>M421+N421</f>
        <v>251.61</v>
      </c>
      <c r="Q421" s="276">
        <f t="shared" ref="Q421" si="899">N421+O421</f>
        <v>419.35</v>
      </c>
      <c r="R421" s="276">
        <f t="shared" ref="R421:AD421" si="900">R422</f>
        <v>0</v>
      </c>
      <c r="S421" s="276">
        <f t="shared" si="900"/>
        <v>0</v>
      </c>
      <c r="T421" s="276">
        <f t="shared" si="900"/>
        <v>0</v>
      </c>
      <c r="U421" s="276">
        <f t="shared" si="900"/>
        <v>387.3</v>
      </c>
      <c r="V421" s="276">
        <f t="shared" si="900"/>
        <v>0</v>
      </c>
      <c r="W421" s="276">
        <f t="shared" si="900"/>
        <v>0</v>
      </c>
      <c r="X421" s="276">
        <f t="shared" si="900"/>
        <v>0</v>
      </c>
      <c r="Y421" s="276">
        <f t="shared" si="900"/>
        <v>682.07999999999993</v>
      </c>
      <c r="Z421" s="276">
        <f t="shared" si="900"/>
        <v>682.07999999999993</v>
      </c>
      <c r="AA421" s="276">
        <f t="shared" si="900"/>
        <v>78.03</v>
      </c>
      <c r="AB421" s="276">
        <f t="shared" si="900"/>
        <v>760.1099999999999</v>
      </c>
      <c r="AC421" s="276">
        <f t="shared" si="900"/>
        <v>-21.67</v>
      </c>
      <c r="AD421" s="276">
        <f t="shared" si="900"/>
        <v>738.43999999999994</v>
      </c>
    </row>
    <row r="422" spans="1:30" s="434" customFormat="1" ht="22.5" customHeight="1" x14ac:dyDescent="0.2">
      <c r="A422" s="260" t="s">
        <v>1026</v>
      </c>
      <c r="B422" s="253" t="s">
        <v>343</v>
      </c>
      <c r="C422" s="272" t="s">
        <v>312</v>
      </c>
      <c r="D422" s="253" t="s">
        <v>202</v>
      </c>
      <c r="E422" s="261" t="s">
        <v>867</v>
      </c>
      <c r="F422" s="253"/>
      <c r="G422" s="276"/>
      <c r="H422" s="258">
        <f>H423</f>
        <v>0</v>
      </c>
      <c r="I422" s="258">
        <f>I423</f>
        <v>83.87</v>
      </c>
      <c r="J422" s="258">
        <f>J423</f>
        <v>83.87</v>
      </c>
      <c r="K422" s="258">
        <f>K423</f>
        <v>0</v>
      </c>
      <c r="L422" s="258">
        <f>L423</f>
        <v>0</v>
      </c>
      <c r="M422" s="258">
        <f>M423</f>
        <v>0</v>
      </c>
      <c r="N422" s="258">
        <f t="shared" ref="N422:AD422" si="901">N423</f>
        <v>1</v>
      </c>
      <c r="O422" s="258">
        <f t="shared" si="901"/>
        <v>2</v>
      </c>
      <c r="P422" s="258">
        <f t="shared" si="901"/>
        <v>3</v>
      </c>
      <c r="Q422" s="258">
        <f t="shared" si="901"/>
        <v>4</v>
      </c>
      <c r="R422" s="258">
        <f t="shared" si="901"/>
        <v>0</v>
      </c>
      <c r="S422" s="258">
        <f t="shared" si="901"/>
        <v>0</v>
      </c>
      <c r="T422" s="258">
        <f t="shared" si="901"/>
        <v>0</v>
      </c>
      <c r="U422" s="258">
        <f t="shared" si="901"/>
        <v>387.3</v>
      </c>
      <c r="V422" s="258">
        <f t="shared" si="901"/>
        <v>0</v>
      </c>
      <c r="W422" s="258">
        <f t="shared" si="901"/>
        <v>0</v>
      </c>
      <c r="X422" s="258">
        <f t="shared" si="901"/>
        <v>0</v>
      </c>
      <c r="Y422" s="258">
        <f t="shared" si="901"/>
        <v>682.07999999999993</v>
      </c>
      <c r="Z422" s="258">
        <f t="shared" si="901"/>
        <v>682.07999999999993</v>
      </c>
      <c r="AA422" s="258">
        <f t="shared" si="901"/>
        <v>78.03</v>
      </c>
      <c r="AB422" s="258">
        <f t="shared" si="901"/>
        <v>760.1099999999999</v>
      </c>
      <c r="AC422" s="258">
        <f t="shared" si="901"/>
        <v>-21.67</v>
      </c>
      <c r="AD422" s="258">
        <f t="shared" si="901"/>
        <v>738.43999999999994</v>
      </c>
    </row>
    <row r="423" spans="1:30" s="434" customFormat="1" x14ac:dyDescent="0.2">
      <c r="A423" s="369" t="s">
        <v>768</v>
      </c>
      <c r="B423" s="253" t="s">
        <v>343</v>
      </c>
      <c r="C423" s="272" t="s">
        <v>312</v>
      </c>
      <c r="D423" s="253" t="s">
        <v>202</v>
      </c>
      <c r="E423" s="261" t="s">
        <v>867</v>
      </c>
      <c r="F423" s="253" t="s">
        <v>769</v>
      </c>
      <c r="G423" s="276"/>
      <c r="H423" s="258">
        <v>0</v>
      </c>
      <c r="I423" s="258">
        <v>83.87</v>
      </c>
      <c r="J423" s="258">
        <f>H423+I423</f>
        <v>83.87</v>
      </c>
      <c r="K423" s="258">
        <v>0</v>
      </c>
      <c r="L423" s="258">
        <v>0</v>
      </c>
      <c r="M423" s="258">
        <v>0</v>
      </c>
      <c r="N423" s="258">
        <v>1</v>
      </c>
      <c r="O423" s="258">
        <v>2</v>
      </c>
      <c r="P423" s="258">
        <v>3</v>
      </c>
      <c r="Q423" s="258">
        <v>4</v>
      </c>
      <c r="R423" s="258">
        <v>0</v>
      </c>
      <c r="S423" s="258">
        <v>0</v>
      </c>
      <c r="T423" s="258">
        <f>R423+S423</f>
        <v>0</v>
      </c>
      <c r="U423" s="258">
        <v>387.3</v>
      </c>
      <c r="V423" s="258">
        <v>0</v>
      </c>
      <c r="W423" s="258">
        <v>0</v>
      </c>
      <c r="X423" s="258">
        <f>V423+W423</f>
        <v>0</v>
      </c>
      <c r="Y423" s="258">
        <v>682.07999999999993</v>
      </c>
      <c r="Z423" s="258">
        <f>X423+Y423</f>
        <v>682.07999999999993</v>
      </c>
      <c r="AA423" s="258">
        <v>78.03</v>
      </c>
      <c r="AB423" s="258">
        <f>Z423+AA423</f>
        <v>760.1099999999999</v>
      </c>
      <c r="AC423" s="258">
        <v>-21.67</v>
      </c>
      <c r="AD423" s="258">
        <f>AB423+AC423</f>
        <v>738.43999999999994</v>
      </c>
    </row>
    <row r="424" spans="1:30" s="434" customFormat="1" ht="14.25" hidden="1" x14ac:dyDescent="0.2">
      <c r="A424" s="462" t="s">
        <v>364</v>
      </c>
      <c r="B424" s="251" t="s">
        <v>343</v>
      </c>
      <c r="C424" s="251" t="s">
        <v>192</v>
      </c>
      <c r="D424" s="251"/>
      <c r="E424" s="251"/>
      <c r="F424" s="251"/>
      <c r="G424" s="276"/>
      <c r="H424" s="276">
        <f t="shared" ref="H424:AC426" si="902">H425</f>
        <v>731.5</v>
      </c>
      <c r="I424" s="276">
        <f t="shared" si="902"/>
        <v>0</v>
      </c>
      <c r="J424" s="276">
        <f t="shared" si="902"/>
        <v>731.5</v>
      </c>
      <c r="K424" s="276">
        <f t="shared" si="902"/>
        <v>0</v>
      </c>
      <c r="L424" s="276">
        <f t="shared" si="902"/>
        <v>659</v>
      </c>
      <c r="M424" s="276">
        <f t="shared" si="902"/>
        <v>659</v>
      </c>
      <c r="N424" s="276">
        <f t="shared" si="902"/>
        <v>52.8</v>
      </c>
      <c r="O424" s="276">
        <f t="shared" si="902"/>
        <v>711.8</v>
      </c>
      <c r="P424" s="276">
        <f t="shared" si="902"/>
        <v>737.7</v>
      </c>
      <c r="Q424" s="276">
        <f t="shared" si="902"/>
        <v>571.5</v>
      </c>
      <c r="R424" s="276">
        <f t="shared" si="902"/>
        <v>1309.2</v>
      </c>
      <c r="S424" s="276">
        <f t="shared" si="902"/>
        <v>-1309.2</v>
      </c>
      <c r="T424" s="276">
        <f t="shared" si="902"/>
        <v>0</v>
      </c>
      <c r="U424" s="276">
        <f t="shared" si="902"/>
        <v>0</v>
      </c>
      <c r="V424" s="276">
        <f t="shared" si="902"/>
        <v>0</v>
      </c>
      <c r="W424" s="276">
        <f t="shared" si="902"/>
        <v>0</v>
      </c>
      <c r="X424" s="276">
        <f t="shared" ref="W424:AD426" si="903">X425</f>
        <v>0</v>
      </c>
      <c r="Y424" s="276">
        <f t="shared" si="902"/>
        <v>0</v>
      </c>
      <c r="Z424" s="276">
        <f t="shared" si="903"/>
        <v>0</v>
      </c>
      <c r="AA424" s="276">
        <f t="shared" si="902"/>
        <v>0</v>
      </c>
      <c r="AB424" s="276">
        <f t="shared" si="903"/>
        <v>0</v>
      </c>
      <c r="AC424" s="276">
        <f t="shared" si="902"/>
        <v>0</v>
      </c>
      <c r="AD424" s="276">
        <f t="shared" si="903"/>
        <v>0</v>
      </c>
    </row>
    <row r="425" spans="1:30" s="434" customFormat="1" ht="18" hidden="1" customHeight="1" x14ac:dyDescent="0.2">
      <c r="A425" s="462" t="s">
        <v>365</v>
      </c>
      <c r="B425" s="251" t="s">
        <v>343</v>
      </c>
      <c r="C425" s="251" t="s">
        <v>192</v>
      </c>
      <c r="D425" s="251" t="s">
        <v>194</v>
      </c>
      <c r="E425" s="253"/>
      <c r="F425" s="253"/>
      <c r="G425" s="258" t="e">
        <f>#REF!+G426</f>
        <v>#REF!</v>
      </c>
      <c r="H425" s="258">
        <f>H426</f>
        <v>731.5</v>
      </c>
      <c r="I425" s="258">
        <f>I426</f>
        <v>0</v>
      </c>
      <c r="J425" s="258">
        <f>H425+I425</f>
        <v>731.5</v>
      </c>
      <c r="K425" s="258">
        <f t="shared" si="902"/>
        <v>0</v>
      </c>
      <c r="L425" s="258">
        <f t="shared" si="902"/>
        <v>659</v>
      </c>
      <c r="M425" s="258">
        <f t="shared" si="902"/>
        <v>659</v>
      </c>
      <c r="N425" s="258">
        <f t="shared" si="902"/>
        <v>52.8</v>
      </c>
      <c r="O425" s="258">
        <f t="shared" si="902"/>
        <v>711.8</v>
      </c>
      <c r="P425" s="258">
        <f t="shared" si="902"/>
        <v>737.7</v>
      </c>
      <c r="Q425" s="258">
        <f t="shared" si="902"/>
        <v>571.5</v>
      </c>
      <c r="R425" s="258">
        <f t="shared" si="902"/>
        <v>1309.2</v>
      </c>
      <c r="S425" s="258">
        <f t="shared" si="902"/>
        <v>-1309.2</v>
      </c>
      <c r="T425" s="258">
        <f t="shared" si="902"/>
        <v>0</v>
      </c>
      <c r="U425" s="258">
        <f t="shared" si="902"/>
        <v>0</v>
      </c>
      <c r="V425" s="258">
        <f t="shared" si="902"/>
        <v>0</v>
      </c>
      <c r="W425" s="258">
        <f t="shared" si="903"/>
        <v>0</v>
      </c>
      <c r="X425" s="258">
        <f t="shared" si="903"/>
        <v>0</v>
      </c>
      <c r="Y425" s="258">
        <f t="shared" si="903"/>
        <v>0</v>
      </c>
      <c r="Z425" s="258">
        <f t="shared" si="903"/>
        <v>0</v>
      </c>
      <c r="AA425" s="258">
        <f t="shared" si="903"/>
        <v>0</v>
      </c>
      <c r="AB425" s="258">
        <f t="shared" si="903"/>
        <v>0</v>
      </c>
      <c r="AC425" s="258">
        <f t="shared" si="903"/>
        <v>0</v>
      </c>
      <c r="AD425" s="258">
        <f t="shared" si="903"/>
        <v>0</v>
      </c>
    </row>
    <row r="426" spans="1:30" hidden="1" x14ac:dyDescent="0.2">
      <c r="A426" s="260" t="s">
        <v>366</v>
      </c>
      <c r="B426" s="253" t="s">
        <v>343</v>
      </c>
      <c r="C426" s="253" t="s">
        <v>192</v>
      </c>
      <c r="D426" s="253" t="s">
        <v>194</v>
      </c>
      <c r="E426" s="253" t="s">
        <v>757</v>
      </c>
      <c r="F426" s="253"/>
      <c r="G426" s="258"/>
      <c r="H426" s="258">
        <f>H427</f>
        <v>731.5</v>
      </c>
      <c r="I426" s="258">
        <f>I427</f>
        <v>0</v>
      </c>
      <c r="J426" s="258">
        <f>H426+I426</f>
        <v>731.5</v>
      </c>
      <c r="K426" s="258">
        <f t="shared" si="902"/>
        <v>0</v>
      </c>
      <c r="L426" s="258">
        <f t="shared" si="902"/>
        <v>659</v>
      </c>
      <c r="M426" s="258">
        <f t="shared" si="902"/>
        <v>659</v>
      </c>
      <c r="N426" s="258">
        <f t="shared" si="902"/>
        <v>52.8</v>
      </c>
      <c r="O426" s="258">
        <f t="shared" si="902"/>
        <v>711.8</v>
      </c>
      <c r="P426" s="258">
        <f t="shared" si="902"/>
        <v>737.7</v>
      </c>
      <c r="Q426" s="258">
        <f t="shared" si="902"/>
        <v>571.5</v>
      </c>
      <c r="R426" s="258">
        <f t="shared" si="902"/>
        <v>1309.2</v>
      </c>
      <c r="S426" s="258">
        <f t="shared" si="902"/>
        <v>-1309.2</v>
      </c>
      <c r="T426" s="258">
        <f t="shared" si="902"/>
        <v>0</v>
      </c>
      <c r="U426" s="258">
        <f t="shared" si="902"/>
        <v>0</v>
      </c>
      <c r="V426" s="258">
        <f t="shared" si="902"/>
        <v>0</v>
      </c>
      <c r="W426" s="258">
        <f t="shared" si="903"/>
        <v>0</v>
      </c>
      <c r="X426" s="258">
        <f t="shared" si="903"/>
        <v>0</v>
      </c>
      <c r="Y426" s="258">
        <f t="shared" si="903"/>
        <v>0</v>
      </c>
      <c r="Z426" s="258">
        <f t="shared" si="903"/>
        <v>0</v>
      </c>
      <c r="AA426" s="258">
        <f t="shared" si="903"/>
        <v>0</v>
      </c>
      <c r="AB426" s="258">
        <f t="shared" si="903"/>
        <v>0</v>
      </c>
      <c r="AC426" s="258">
        <f t="shared" si="903"/>
        <v>0</v>
      </c>
      <c r="AD426" s="258">
        <f t="shared" si="903"/>
        <v>0</v>
      </c>
    </row>
    <row r="427" spans="1:30" hidden="1" x14ac:dyDescent="0.2">
      <c r="A427" s="260" t="s">
        <v>268</v>
      </c>
      <c r="B427" s="253" t="s">
        <v>343</v>
      </c>
      <c r="C427" s="253" t="s">
        <v>192</v>
      </c>
      <c r="D427" s="253" t="s">
        <v>194</v>
      </c>
      <c r="E427" s="253" t="s">
        <v>757</v>
      </c>
      <c r="F427" s="253" t="s">
        <v>155</v>
      </c>
      <c r="G427" s="258"/>
      <c r="H427" s="258">
        <v>731.5</v>
      </c>
      <c r="I427" s="258">
        <v>0</v>
      </c>
      <c r="J427" s="258">
        <f>H427+I427</f>
        <v>731.5</v>
      </c>
      <c r="K427" s="258">
        <v>0</v>
      </c>
      <c r="L427" s="258">
        <v>659</v>
      </c>
      <c r="M427" s="258">
        <v>659</v>
      </c>
      <c r="N427" s="258">
        <v>52.8</v>
      </c>
      <c r="O427" s="258">
        <f>M427+N427</f>
        <v>711.8</v>
      </c>
      <c r="P427" s="258">
        <v>737.7</v>
      </c>
      <c r="Q427" s="258">
        <v>571.5</v>
      </c>
      <c r="R427" s="258">
        <f t="shared" si="761"/>
        <v>1309.2</v>
      </c>
      <c r="S427" s="258">
        <v>-1309.2</v>
      </c>
      <c r="T427" s="258">
        <f t="shared" ref="T427:T433" si="904">R427+S427</f>
        <v>0</v>
      </c>
      <c r="U427" s="258">
        <v>0</v>
      </c>
      <c r="V427" s="258">
        <f t="shared" ref="V427" si="905">T427+U427</f>
        <v>0</v>
      </c>
      <c r="W427" s="258">
        <v>0</v>
      </c>
      <c r="X427" s="258">
        <f t="shared" ref="X427:X433" si="906">V427+W427</f>
        <v>0</v>
      </c>
      <c r="Y427" s="258">
        <v>0</v>
      </c>
      <c r="Z427" s="258">
        <f t="shared" ref="Z427" si="907">X427+Y427</f>
        <v>0</v>
      </c>
      <c r="AA427" s="258">
        <v>0</v>
      </c>
      <c r="AB427" s="258">
        <f t="shared" ref="AB427" si="908">Z427+AA427</f>
        <v>0</v>
      </c>
      <c r="AC427" s="258">
        <v>0</v>
      </c>
      <c r="AD427" s="258">
        <f t="shared" ref="AD427" si="909">AB427+AC427</f>
        <v>0</v>
      </c>
    </row>
    <row r="428" spans="1:30" x14ac:dyDescent="0.2">
      <c r="A428" s="462" t="s">
        <v>236</v>
      </c>
      <c r="B428" s="251" t="s">
        <v>343</v>
      </c>
      <c r="C428" s="251" t="s">
        <v>194</v>
      </c>
      <c r="D428" s="251"/>
      <c r="E428" s="253"/>
      <c r="F428" s="253"/>
      <c r="G428" s="258"/>
      <c r="H428" s="276">
        <f t="shared" ref="H428:Q432" si="910">H429</f>
        <v>0</v>
      </c>
      <c r="I428" s="276">
        <f t="shared" si="910"/>
        <v>175</v>
      </c>
      <c r="J428" s="276">
        <f t="shared" si="910"/>
        <v>175</v>
      </c>
      <c r="K428" s="276">
        <f t="shared" si="910"/>
        <v>0</v>
      </c>
      <c r="L428" s="276">
        <f t="shared" si="910"/>
        <v>0</v>
      </c>
      <c r="M428" s="276">
        <f t="shared" si="910"/>
        <v>0</v>
      </c>
      <c r="N428" s="276">
        <f t="shared" si="910"/>
        <v>1</v>
      </c>
      <c r="O428" s="276">
        <f t="shared" si="910"/>
        <v>2</v>
      </c>
      <c r="P428" s="276">
        <f t="shared" si="910"/>
        <v>3</v>
      </c>
      <c r="Q428" s="276">
        <f t="shared" si="910"/>
        <v>4</v>
      </c>
      <c r="R428" s="258">
        <f t="shared" si="761"/>
        <v>7</v>
      </c>
      <c r="S428" s="258">
        <f t="shared" ref="S428:S433" si="911">Q428+R428</f>
        <v>11</v>
      </c>
      <c r="T428" s="258">
        <f t="shared" si="904"/>
        <v>18</v>
      </c>
      <c r="U428" s="258">
        <f t="shared" ref="U428:U433" si="912">S428+T428</f>
        <v>29</v>
      </c>
      <c r="V428" s="258">
        <f>V429</f>
        <v>0</v>
      </c>
      <c r="W428" s="258">
        <f t="shared" ref="W428:AD428" si="913">W429</f>
        <v>0</v>
      </c>
      <c r="X428" s="258">
        <f t="shared" si="913"/>
        <v>0</v>
      </c>
      <c r="Y428" s="258">
        <f t="shared" si="913"/>
        <v>0</v>
      </c>
      <c r="Z428" s="258">
        <f t="shared" si="913"/>
        <v>0</v>
      </c>
      <c r="AA428" s="258">
        <f t="shared" si="913"/>
        <v>335</v>
      </c>
      <c r="AB428" s="258">
        <f t="shared" si="913"/>
        <v>335</v>
      </c>
      <c r="AC428" s="258">
        <f t="shared" si="913"/>
        <v>100</v>
      </c>
      <c r="AD428" s="258">
        <f t="shared" si="913"/>
        <v>435</v>
      </c>
    </row>
    <row r="429" spans="1:30" ht="32.25" customHeight="1" x14ac:dyDescent="0.2">
      <c r="A429" s="462" t="s">
        <v>255</v>
      </c>
      <c r="B429" s="253" t="s">
        <v>343</v>
      </c>
      <c r="C429" s="253" t="s">
        <v>194</v>
      </c>
      <c r="D429" s="253" t="s">
        <v>212</v>
      </c>
      <c r="E429" s="253"/>
      <c r="F429" s="253"/>
      <c r="G429" s="258"/>
      <c r="H429" s="258">
        <f t="shared" ref="H429:Q429" si="914">H432</f>
        <v>0</v>
      </c>
      <c r="I429" s="258">
        <f t="shared" si="914"/>
        <v>175</v>
      </c>
      <c r="J429" s="258">
        <f t="shared" si="914"/>
        <v>175</v>
      </c>
      <c r="K429" s="258">
        <f t="shared" si="914"/>
        <v>0</v>
      </c>
      <c r="L429" s="258">
        <f t="shared" si="914"/>
        <v>0</v>
      </c>
      <c r="M429" s="258">
        <f t="shared" si="914"/>
        <v>0</v>
      </c>
      <c r="N429" s="258">
        <f t="shared" si="914"/>
        <v>1</v>
      </c>
      <c r="O429" s="258">
        <f t="shared" si="914"/>
        <v>2</v>
      </c>
      <c r="P429" s="258">
        <f t="shared" si="914"/>
        <v>3</v>
      </c>
      <c r="Q429" s="258">
        <f t="shared" si="914"/>
        <v>4</v>
      </c>
      <c r="R429" s="258">
        <f t="shared" si="761"/>
        <v>7</v>
      </c>
      <c r="S429" s="258">
        <f t="shared" si="911"/>
        <v>11</v>
      </c>
      <c r="T429" s="258">
        <f t="shared" si="904"/>
        <v>18</v>
      </c>
      <c r="U429" s="258">
        <f t="shared" si="912"/>
        <v>29</v>
      </c>
      <c r="V429" s="258">
        <f>V432</f>
        <v>0</v>
      </c>
      <c r="W429" s="258">
        <f>W432</f>
        <v>0</v>
      </c>
      <c r="X429" s="258">
        <f>X432</f>
        <v>0</v>
      </c>
      <c r="Y429" s="258">
        <f>Y432+Y430+Y431</f>
        <v>0</v>
      </c>
      <c r="Z429" s="258">
        <f t="shared" ref="Z429:AB429" si="915">Z432+Z430+Z431</f>
        <v>0</v>
      </c>
      <c r="AA429" s="258">
        <f t="shared" si="915"/>
        <v>335</v>
      </c>
      <c r="AB429" s="258">
        <f t="shared" si="915"/>
        <v>335</v>
      </c>
      <c r="AC429" s="258">
        <f t="shared" ref="AC429:AD429" si="916">AC432+AC430+AC431</f>
        <v>100</v>
      </c>
      <c r="AD429" s="258">
        <f t="shared" si="916"/>
        <v>435</v>
      </c>
    </row>
    <row r="430" spans="1:30" ht="20.25" customHeight="1" x14ac:dyDescent="0.2">
      <c r="A430" s="260" t="s">
        <v>514</v>
      </c>
      <c r="B430" s="253" t="s">
        <v>343</v>
      </c>
      <c r="C430" s="253" t="s">
        <v>194</v>
      </c>
      <c r="D430" s="253" t="s">
        <v>212</v>
      </c>
      <c r="E430" s="253" t="s">
        <v>800</v>
      </c>
      <c r="F430" s="253" t="s">
        <v>769</v>
      </c>
      <c r="G430" s="258"/>
      <c r="H430" s="258">
        <f t="shared" ref="H430:Q430" si="917">H432</f>
        <v>0</v>
      </c>
      <c r="I430" s="258">
        <f t="shared" si="917"/>
        <v>175</v>
      </c>
      <c r="J430" s="258">
        <f t="shared" si="917"/>
        <v>175</v>
      </c>
      <c r="K430" s="258">
        <f t="shared" si="917"/>
        <v>0</v>
      </c>
      <c r="L430" s="258">
        <f t="shared" si="917"/>
        <v>0</v>
      </c>
      <c r="M430" s="258">
        <f t="shared" si="917"/>
        <v>0</v>
      </c>
      <c r="N430" s="258">
        <f t="shared" si="917"/>
        <v>1</v>
      </c>
      <c r="O430" s="258">
        <f t="shared" si="917"/>
        <v>2</v>
      </c>
      <c r="P430" s="258">
        <f t="shared" si="917"/>
        <v>3</v>
      </c>
      <c r="Q430" s="258">
        <f t="shared" si="917"/>
        <v>4</v>
      </c>
      <c r="R430" s="258">
        <f t="shared" ref="R430" si="918">P430+Q430</f>
        <v>7</v>
      </c>
      <c r="S430" s="258">
        <f t="shared" ref="S430" si="919">Q430+R430</f>
        <v>11</v>
      </c>
      <c r="T430" s="258">
        <f t="shared" ref="T430" si="920">R430+S430</f>
        <v>18</v>
      </c>
      <c r="U430" s="258">
        <f t="shared" ref="U430" si="921">S430+T430</f>
        <v>29</v>
      </c>
      <c r="V430" s="258">
        <f xml:space="preserve"> V432</f>
        <v>0</v>
      </c>
      <c r="W430" s="258">
        <f xml:space="preserve"> W432</f>
        <v>0</v>
      </c>
      <c r="X430" s="258">
        <f xml:space="preserve"> X432</f>
        <v>0</v>
      </c>
      <c r="Y430" s="258">
        <f xml:space="preserve"> Y432</f>
        <v>0</v>
      </c>
      <c r="Z430" s="258">
        <f xml:space="preserve"> Z432</f>
        <v>0</v>
      </c>
      <c r="AA430" s="258">
        <v>30</v>
      </c>
      <c r="AB430" s="258">
        <f>Z430+AA430</f>
        <v>30</v>
      </c>
      <c r="AC430" s="258">
        <v>0</v>
      </c>
      <c r="AD430" s="258">
        <f>AB430+AC430</f>
        <v>30</v>
      </c>
    </row>
    <row r="431" spans="1:30" ht="32.25" customHeight="1" x14ac:dyDescent="0.2">
      <c r="A431" s="260" t="s">
        <v>1102</v>
      </c>
      <c r="B431" s="253" t="s">
        <v>343</v>
      </c>
      <c r="C431" s="253" t="s">
        <v>194</v>
      </c>
      <c r="D431" s="253" t="s">
        <v>212</v>
      </c>
      <c r="E431" s="253" t="s">
        <v>1144</v>
      </c>
      <c r="F431" s="253" t="s">
        <v>769</v>
      </c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  <c r="Y431" s="258">
        <f xml:space="preserve"> Y433</f>
        <v>0</v>
      </c>
      <c r="Z431" s="258">
        <f xml:space="preserve"> Z433</f>
        <v>0</v>
      </c>
      <c r="AA431" s="258">
        <v>100</v>
      </c>
      <c r="AB431" s="258">
        <f>Z431+AA431</f>
        <v>100</v>
      </c>
      <c r="AC431" s="258">
        <v>0</v>
      </c>
      <c r="AD431" s="258">
        <f>AB431+AC431</f>
        <v>100</v>
      </c>
    </row>
    <row r="432" spans="1:30" ht="15" customHeight="1" x14ac:dyDescent="0.2">
      <c r="A432" s="260" t="s">
        <v>466</v>
      </c>
      <c r="B432" s="253" t="s">
        <v>343</v>
      </c>
      <c r="C432" s="253" t="s">
        <v>194</v>
      </c>
      <c r="D432" s="253" t="s">
        <v>212</v>
      </c>
      <c r="E432" s="253" t="s">
        <v>874</v>
      </c>
      <c r="F432" s="253"/>
      <c r="G432" s="258"/>
      <c r="H432" s="258">
        <f t="shared" si="910"/>
        <v>0</v>
      </c>
      <c r="I432" s="258">
        <f t="shared" si="910"/>
        <v>175</v>
      </c>
      <c r="J432" s="258">
        <f t="shared" si="910"/>
        <v>175</v>
      </c>
      <c r="K432" s="258">
        <f t="shared" si="910"/>
        <v>0</v>
      </c>
      <c r="L432" s="258">
        <f t="shared" si="910"/>
        <v>0</v>
      </c>
      <c r="M432" s="258">
        <f t="shared" si="910"/>
        <v>0</v>
      </c>
      <c r="N432" s="258">
        <f t="shared" si="910"/>
        <v>1</v>
      </c>
      <c r="O432" s="258">
        <f t="shared" si="910"/>
        <v>2</v>
      </c>
      <c r="P432" s="258">
        <f t="shared" si="910"/>
        <v>3</v>
      </c>
      <c r="Q432" s="258">
        <f t="shared" si="910"/>
        <v>4</v>
      </c>
      <c r="R432" s="258">
        <f t="shared" ref="R432:R462" si="922">P432+Q432</f>
        <v>7</v>
      </c>
      <c r="S432" s="258">
        <f t="shared" si="911"/>
        <v>11</v>
      </c>
      <c r="T432" s="258">
        <f t="shared" si="904"/>
        <v>18</v>
      </c>
      <c r="U432" s="258">
        <f t="shared" si="912"/>
        <v>29</v>
      </c>
      <c r="V432" s="258">
        <f xml:space="preserve"> V433</f>
        <v>0</v>
      </c>
      <c r="W432" s="258">
        <f t="shared" ref="W432:AD432" si="923" xml:space="preserve"> W433</f>
        <v>0</v>
      </c>
      <c r="X432" s="258">
        <f t="shared" si="923"/>
        <v>0</v>
      </c>
      <c r="Y432" s="258">
        <f t="shared" si="923"/>
        <v>0</v>
      </c>
      <c r="Z432" s="258">
        <f t="shared" si="923"/>
        <v>0</v>
      </c>
      <c r="AA432" s="258">
        <f t="shared" si="923"/>
        <v>205</v>
      </c>
      <c r="AB432" s="258">
        <f t="shared" si="923"/>
        <v>205</v>
      </c>
      <c r="AC432" s="258">
        <f t="shared" si="923"/>
        <v>100</v>
      </c>
      <c r="AD432" s="258">
        <f t="shared" si="923"/>
        <v>305</v>
      </c>
    </row>
    <row r="433" spans="1:30" x14ac:dyDescent="0.2">
      <c r="A433" s="369" t="s">
        <v>768</v>
      </c>
      <c r="B433" s="253" t="s">
        <v>343</v>
      </c>
      <c r="C433" s="253" t="s">
        <v>194</v>
      </c>
      <c r="D433" s="253" t="s">
        <v>212</v>
      </c>
      <c r="E433" s="253" t="s">
        <v>874</v>
      </c>
      <c r="F433" s="253" t="s">
        <v>769</v>
      </c>
      <c r="G433" s="258"/>
      <c r="H433" s="258"/>
      <c r="I433" s="258">
        <v>175</v>
      </c>
      <c r="J433" s="258">
        <f>H433+I433</f>
        <v>175</v>
      </c>
      <c r="K433" s="258">
        <v>0</v>
      </c>
      <c r="L433" s="258">
        <v>0</v>
      </c>
      <c r="M433" s="258">
        <v>0</v>
      </c>
      <c r="N433" s="258">
        <v>1</v>
      </c>
      <c r="O433" s="258">
        <v>2</v>
      </c>
      <c r="P433" s="258">
        <v>3</v>
      </c>
      <c r="Q433" s="258">
        <v>4</v>
      </c>
      <c r="R433" s="258">
        <f t="shared" si="922"/>
        <v>7</v>
      </c>
      <c r="S433" s="258">
        <f t="shared" si="911"/>
        <v>11</v>
      </c>
      <c r="T433" s="258">
        <f t="shared" si="904"/>
        <v>18</v>
      </c>
      <c r="U433" s="258">
        <f t="shared" si="912"/>
        <v>29</v>
      </c>
      <c r="V433" s="258">
        <v>0</v>
      </c>
      <c r="W433" s="258">
        <v>0</v>
      </c>
      <c r="X433" s="258">
        <f t="shared" si="906"/>
        <v>0</v>
      </c>
      <c r="Y433" s="258">
        <v>0</v>
      </c>
      <c r="Z433" s="258">
        <f t="shared" ref="Z433" si="924">X433+Y433</f>
        <v>0</v>
      </c>
      <c r="AA433" s="258">
        <v>205</v>
      </c>
      <c r="AB433" s="258">
        <f t="shared" ref="AB433" si="925">Z433+AA433</f>
        <v>205</v>
      </c>
      <c r="AC433" s="258">
        <v>100</v>
      </c>
      <c r="AD433" s="258">
        <f t="shared" ref="AD433" si="926">AB433+AC433</f>
        <v>305</v>
      </c>
    </row>
    <row r="434" spans="1:30" x14ac:dyDescent="0.2">
      <c r="A434" s="462" t="s">
        <v>374</v>
      </c>
      <c r="B434" s="251" t="s">
        <v>343</v>
      </c>
      <c r="C434" s="251" t="s">
        <v>196</v>
      </c>
      <c r="D434" s="251"/>
      <c r="E434" s="251"/>
      <c r="F434" s="251"/>
      <c r="G434" s="276"/>
      <c r="H434" s="276">
        <f t="shared" ref="H434:Q434" si="927">H435</f>
        <v>0</v>
      </c>
      <c r="I434" s="276">
        <f t="shared" si="927"/>
        <v>495.14000000000004</v>
      </c>
      <c r="J434" s="276">
        <f t="shared" si="927"/>
        <v>495.14000000000004</v>
      </c>
      <c r="K434" s="276">
        <f t="shared" si="927"/>
        <v>955.16700000000003</v>
      </c>
      <c r="L434" s="276">
        <f t="shared" si="927"/>
        <v>0</v>
      </c>
      <c r="M434" s="276">
        <f t="shared" si="927"/>
        <v>0</v>
      </c>
      <c r="N434" s="276">
        <f t="shared" si="927"/>
        <v>1</v>
      </c>
      <c r="O434" s="276">
        <f t="shared" si="927"/>
        <v>2</v>
      </c>
      <c r="P434" s="276">
        <f t="shared" si="927"/>
        <v>3</v>
      </c>
      <c r="Q434" s="276">
        <f t="shared" si="927"/>
        <v>4</v>
      </c>
      <c r="R434" s="258">
        <f>R435</f>
        <v>0</v>
      </c>
      <c r="S434" s="258">
        <f t="shared" ref="S434:X434" si="928">S435</f>
        <v>3945.2</v>
      </c>
      <c r="T434" s="258">
        <f t="shared" si="928"/>
        <v>0</v>
      </c>
      <c r="U434" s="258">
        <f t="shared" si="928"/>
        <v>8631.7671869999976</v>
      </c>
      <c r="V434" s="258">
        <f t="shared" si="928"/>
        <v>0</v>
      </c>
      <c r="W434" s="258">
        <f t="shared" si="928"/>
        <v>5815.32</v>
      </c>
      <c r="X434" s="258">
        <f t="shared" si="928"/>
        <v>0</v>
      </c>
      <c r="Y434" s="258">
        <f>Y435+Y437</f>
        <v>0</v>
      </c>
      <c r="Z434" s="258">
        <f t="shared" ref="Z434:AB434" si="929">Z435+Z437</f>
        <v>0</v>
      </c>
      <c r="AA434" s="258">
        <f t="shared" si="929"/>
        <v>11644.962</v>
      </c>
      <c r="AB434" s="258">
        <f t="shared" si="929"/>
        <v>11644.962</v>
      </c>
      <c r="AC434" s="258">
        <f t="shared" ref="AC434:AD434" si="930">AC435+AC437</f>
        <v>702.52</v>
      </c>
      <c r="AD434" s="258">
        <f t="shared" si="930"/>
        <v>12347.482</v>
      </c>
    </row>
    <row r="435" spans="1:30" ht="13.5" customHeight="1" x14ac:dyDescent="0.2">
      <c r="A435" s="260" t="s">
        <v>722</v>
      </c>
      <c r="B435" s="253" t="s">
        <v>343</v>
      </c>
      <c r="C435" s="253" t="s">
        <v>196</v>
      </c>
      <c r="D435" s="253" t="s">
        <v>212</v>
      </c>
      <c r="E435" s="253" t="s">
        <v>849</v>
      </c>
      <c r="F435" s="253"/>
      <c r="G435" s="258"/>
      <c r="H435" s="258">
        <f>H436</f>
        <v>0</v>
      </c>
      <c r="I435" s="258">
        <f>I436</f>
        <v>495.14000000000004</v>
      </c>
      <c r="J435" s="258">
        <f>H435+I435</f>
        <v>495.14000000000004</v>
      </c>
      <c r="K435" s="258">
        <f t="shared" ref="K435:Q435" si="931">K436</f>
        <v>955.16700000000003</v>
      </c>
      <c r="L435" s="258">
        <f t="shared" si="931"/>
        <v>0</v>
      </c>
      <c r="M435" s="258">
        <f t="shared" si="931"/>
        <v>0</v>
      </c>
      <c r="N435" s="258">
        <f t="shared" si="931"/>
        <v>1</v>
      </c>
      <c r="O435" s="258">
        <f t="shared" si="931"/>
        <v>2</v>
      </c>
      <c r="P435" s="258">
        <f t="shared" si="931"/>
        <v>3</v>
      </c>
      <c r="Q435" s="258">
        <f t="shared" si="931"/>
        <v>4</v>
      </c>
      <c r="R435" s="258">
        <f>R436</f>
        <v>0</v>
      </c>
      <c r="S435" s="258">
        <f t="shared" ref="S435:AD435" si="932">S436</f>
        <v>3945.2</v>
      </c>
      <c r="T435" s="258">
        <f t="shared" si="932"/>
        <v>0</v>
      </c>
      <c r="U435" s="258">
        <f t="shared" si="932"/>
        <v>8631.7671869999976</v>
      </c>
      <c r="V435" s="258">
        <f t="shared" si="932"/>
        <v>0</v>
      </c>
      <c r="W435" s="258">
        <f t="shared" si="932"/>
        <v>5815.32</v>
      </c>
      <c r="X435" s="258">
        <f t="shared" si="932"/>
        <v>0</v>
      </c>
      <c r="Y435" s="258">
        <f t="shared" si="932"/>
        <v>0</v>
      </c>
      <c r="Z435" s="258">
        <f t="shared" si="932"/>
        <v>0</v>
      </c>
      <c r="AA435" s="258">
        <f t="shared" si="932"/>
        <v>10187.06</v>
      </c>
      <c r="AB435" s="258">
        <f t="shared" si="932"/>
        <v>10187.06</v>
      </c>
      <c r="AC435" s="258">
        <f t="shared" si="932"/>
        <v>-2083.33</v>
      </c>
      <c r="AD435" s="258">
        <f t="shared" si="932"/>
        <v>8103.73</v>
      </c>
    </row>
    <row r="436" spans="1:30" x14ac:dyDescent="0.2">
      <c r="A436" s="369" t="s">
        <v>768</v>
      </c>
      <c r="B436" s="253" t="s">
        <v>343</v>
      </c>
      <c r="C436" s="253" t="s">
        <v>196</v>
      </c>
      <c r="D436" s="253" t="s">
        <v>212</v>
      </c>
      <c r="E436" s="253" t="s">
        <v>849</v>
      </c>
      <c r="F436" s="253" t="s">
        <v>769</v>
      </c>
      <c r="G436" s="258"/>
      <c r="H436" s="258">
        <v>0</v>
      </c>
      <c r="I436" s="258">
        <f>374.91+120.23</f>
        <v>495.14000000000004</v>
      </c>
      <c r="J436" s="258">
        <f>H436+I436</f>
        <v>495.14000000000004</v>
      </c>
      <c r="K436" s="258">
        <v>955.16700000000003</v>
      </c>
      <c r="L436" s="258">
        <v>0</v>
      </c>
      <c r="M436" s="258">
        <v>0</v>
      </c>
      <c r="N436" s="258">
        <v>1</v>
      </c>
      <c r="O436" s="258">
        <v>2</v>
      </c>
      <c r="P436" s="258">
        <v>3</v>
      </c>
      <c r="Q436" s="258">
        <v>4</v>
      </c>
      <c r="R436" s="258">
        <v>0</v>
      </c>
      <c r="S436" s="258">
        <v>3945.2</v>
      </c>
      <c r="T436" s="258">
        <v>0</v>
      </c>
      <c r="U436" s="258">
        <v>8631.7671869999976</v>
      </c>
      <c r="V436" s="258">
        <v>0</v>
      </c>
      <c r="W436" s="258">
        <v>5815.32</v>
      </c>
      <c r="X436" s="258">
        <v>0</v>
      </c>
      <c r="Y436" s="258">
        <v>0</v>
      </c>
      <c r="Z436" s="258">
        <f t="shared" ref="Z436" si="933">X436+Y436</f>
        <v>0</v>
      </c>
      <c r="AA436" s="258">
        <v>10187.06</v>
      </c>
      <c r="AB436" s="258">
        <f t="shared" ref="AB436" si="934">Z436+AA436</f>
        <v>10187.06</v>
      </c>
      <c r="AC436" s="258">
        <v>-2083.33</v>
      </c>
      <c r="AD436" s="258">
        <f t="shared" ref="AD436" si="935">AB436+AC436</f>
        <v>8103.73</v>
      </c>
    </row>
    <row r="437" spans="1:30" ht="30" x14ac:dyDescent="0.2">
      <c r="A437" s="260" t="s">
        <v>1278</v>
      </c>
      <c r="B437" s="251" t="s">
        <v>343</v>
      </c>
      <c r="C437" s="253" t="s">
        <v>196</v>
      </c>
      <c r="D437" s="253" t="s">
        <v>212</v>
      </c>
      <c r="E437" s="253" t="s">
        <v>1279</v>
      </c>
      <c r="F437" s="253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  <c r="Y437" s="258">
        <f>Y438+Y439</f>
        <v>0</v>
      </c>
      <c r="Z437" s="258">
        <f t="shared" ref="Z437:AB437" si="936">Z438+Z439</f>
        <v>0</v>
      </c>
      <c r="AA437" s="258">
        <f t="shared" si="936"/>
        <v>1457.902</v>
      </c>
      <c r="AB437" s="258">
        <f t="shared" si="936"/>
        <v>1457.902</v>
      </c>
      <c r="AC437" s="258">
        <f t="shared" ref="AC437:AD437" si="937">AC438+AC439</f>
        <v>2785.85</v>
      </c>
      <c r="AD437" s="258">
        <f t="shared" si="937"/>
        <v>4243.7519999999995</v>
      </c>
    </row>
    <row r="438" spans="1:30" x14ac:dyDescent="0.2">
      <c r="A438" s="369" t="s">
        <v>768</v>
      </c>
      <c r="B438" s="253" t="s">
        <v>343</v>
      </c>
      <c r="C438" s="253" t="s">
        <v>196</v>
      </c>
      <c r="D438" s="253" t="s">
        <v>212</v>
      </c>
      <c r="E438" s="253" t="s">
        <v>1279</v>
      </c>
      <c r="F438" s="253" t="s">
        <v>769</v>
      </c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  <c r="Y438" s="258">
        <v>0</v>
      </c>
      <c r="Z438" s="258">
        <f t="shared" ref="Z438:Z439" si="938">X438+Y438</f>
        <v>0</v>
      </c>
      <c r="AA438" s="258">
        <v>1443.3230000000001</v>
      </c>
      <c r="AB438" s="258">
        <f t="shared" ref="AB438:AB439" si="939">Z438+AA438</f>
        <v>1443.3230000000001</v>
      </c>
      <c r="AC438" s="258">
        <v>2758.27</v>
      </c>
      <c r="AD438" s="258">
        <f t="shared" ref="AD438:AD439" si="940">AB438+AC438</f>
        <v>4201.5929999999998</v>
      </c>
    </row>
    <row r="439" spans="1:30" x14ac:dyDescent="0.2">
      <c r="A439" s="369" t="s">
        <v>768</v>
      </c>
      <c r="B439" s="253" t="s">
        <v>343</v>
      </c>
      <c r="C439" s="253" t="s">
        <v>196</v>
      </c>
      <c r="D439" s="253" t="s">
        <v>212</v>
      </c>
      <c r="E439" s="253" t="s">
        <v>1279</v>
      </c>
      <c r="F439" s="253" t="s">
        <v>769</v>
      </c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  <c r="Y439" s="258">
        <v>0</v>
      </c>
      <c r="Z439" s="258">
        <f t="shared" si="938"/>
        <v>0</v>
      </c>
      <c r="AA439" s="258">
        <v>14.579000000000001</v>
      </c>
      <c r="AB439" s="258">
        <f t="shared" si="939"/>
        <v>14.579000000000001</v>
      </c>
      <c r="AC439" s="258">
        <v>27.58</v>
      </c>
      <c r="AD439" s="258">
        <f t="shared" si="940"/>
        <v>42.158999999999999</v>
      </c>
    </row>
    <row r="440" spans="1:30" s="434" customFormat="1" x14ac:dyDescent="0.2">
      <c r="A440" s="462" t="s">
        <v>367</v>
      </c>
      <c r="B440" s="251" t="s">
        <v>343</v>
      </c>
      <c r="C440" s="251" t="s">
        <v>198</v>
      </c>
      <c r="D440" s="253"/>
      <c r="E440" s="253"/>
      <c r="F440" s="253"/>
      <c r="G440" s="276" t="e">
        <f>#REF!+#REF!</f>
        <v>#REF!</v>
      </c>
      <c r="H440" s="276" t="e">
        <f>#REF!</f>
        <v>#REF!</v>
      </c>
      <c r="I440" s="276" t="e">
        <f>#REF!+#REF!</f>
        <v>#REF!</v>
      </c>
      <c r="J440" s="276" t="e">
        <f>#REF!+#REF!</f>
        <v>#REF!</v>
      </c>
      <c r="K440" s="276" t="e">
        <f>#REF!+#REF!</f>
        <v>#REF!</v>
      </c>
      <c r="L440" s="276" t="e">
        <f>#REF!+#REF!</f>
        <v>#REF!</v>
      </c>
      <c r="M440" s="276" t="e">
        <f>#REF!+#REF!</f>
        <v>#REF!</v>
      </c>
      <c r="N440" s="276" t="e">
        <f>#REF!+#REF!</f>
        <v>#REF!</v>
      </c>
      <c r="O440" s="276" t="e">
        <f>#REF!+#REF!</f>
        <v>#REF!</v>
      </c>
      <c r="P440" s="276" t="e">
        <f>#REF!+#REF!</f>
        <v>#REF!</v>
      </c>
      <c r="Q440" s="276" t="e">
        <f>#REF!+#REF!</f>
        <v>#REF!</v>
      </c>
      <c r="R440" s="276" t="e">
        <f>#REF!+#REF!</f>
        <v>#REF!</v>
      </c>
      <c r="S440" s="276" t="e">
        <f>#REF!+#REF!</f>
        <v>#REF!</v>
      </c>
      <c r="T440" s="276" t="e">
        <f>#REF!+#REF!</f>
        <v>#REF!</v>
      </c>
      <c r="U440" s="276" t="e">
        <f>#REF!+#REF!</f>
        <v>#REF!</v>
      </c>
      <c r="V440" s="276" t="e">
        <f>#REF!+#REF!</f>
        <v>#REF!</v>
      </c>
      <c r="W440" s="276" t="e">
        <f>#REF!+#REF!</f>
        <v>#REF!</v>
      </c>
      <c r="X440" s="276" t="e">
        <f>#REF!+#REF!</f>
        <v>#REF!</v>
      </c>
      <c r="Y440" s="276">
        <f>Y441</f>
        <v>0</v>
      </c>
      <c r="Z440" s="276">
        <f t="shared" ref="Z440:AD441" si="941">Z441</f>
        <v>0</v>
      </c>
      <c r="AA440" s="276">
        <f t="shared" si="941"/>
        <v>902.13400000000001</v>
      </c>
      <c r="AB440" s="276">
        <f t="shared" si="941"/>
        <v>902.13400000000001</v>
      </c>
      <c r="AC440" s="276">
        <f t="shared" si="941"/>
        <v>-50</v>
      </c>
      <c r="AD440" s="276">
        <f t="shared" si="941"/>
        <v>852.13400000000001</v>
      </c>
    </row>
    <row r="441" spans="1:30" s="434" customFormat="1" ht="14.25" x14ac:dyDescent="0.2">
      <c r="A441" s="462" t="s">
        <v>224</v>
      </c>
      <c r="B441" s="251" t="s">
        <v>343</v>
      </c>
      <c r="C441" s="251" t="s">
        <v>198</v>
      </c>
      <c r="D441" s="251" t="s">
        <v>194</v>
      </c>
      <c r="E441" s="251"/>
      <c r="F441" s="251"/>
      <c r="G441" s="276"/>
      <c r="H441" s="276"/>
      <c r="I441" s="276"/>
      <c r="J441" s="276"/>
      <c r="K441" s="276"/>
      <c r="L441" s="276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>
        <f>Y442</f>
        <v>0</v>
      </c>
      <c r="Z441" s="276">
        <f t="shared" si="941"/>
        <v>0</v>
      </c>
      <c r="AA441" s="276">
        <f t="shared" si="941"/>
        <v>902.13400000000001</v>
      </c>
      <c r="AB441" s="276">
        <f t="shared" si="941"/>
        <v>902.13400000000001</v>
      </c>
      <c r="AC441" s="276">
        <f t="shared" si="941"/>
        <v>-50</v>
      </c>
      <c r="AD441" s="276">
        <f t="shared" si="941"/>
        <v>852.13400000000001</v>
      </c>
    </row>
    <row r="442" spans="1:30" s="434" customFormat="1" x14ac:dyDescent="0.2">
      <c r="A442" s="260" t="s">
        <v>523</v>
      </c>
      <c r="B442" s="253" t="s">
        <v>343</v>
      </c>
      <c r="C442" s="253" t="s">
        <v>198</v>
      </c>
      <c r="D442" s="253" t="s">
        <v>194</v>
      </c>
      <c r="E442" s="253" t="s">
        <v>814</v>
      </c>
      <c r="F442" s="251"/>
      <c r="G442" s="276"/>
      <c r="H442" s="276"/>
      <c r="I442" s="276"/>
      <c r="J442" s="276"/>
      <c r="K442" s="276"/>
      <c r="L442" s="276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6"/>
      <c r="X442" s="276"/>
      <c r="Y442" s="276">
        <f>Y443+Y444</f>
        <v>0</v>
      </c>
      <c r="Z442" s="276">
        <f t="shared" ref="Z442:AB442" si="942">Z443+Z444</f>
        <v>0</v>
      </c>
      <c r="AA442" s="276">
        <f t="shared" si="942"/>
        <v>902.13400000000001</v>
      </c>
      <c r="AB442" s="276">
        <f t="shared" si="942"/>
        <v>902.13400000000001</v>
      </c>
      <c r="AC442" s="276">
        <f t="shared" ref="AC442:AD442" si="943">AC443+AC444</f>
        <v>-50</v>
      </c>
      <c r="AD442" s="276">
        <f t="shared" si="943"/>
        <v>852.13400000000001</v>
      </c>
    </row>
    <row r="443" spans="1:30" s="434" customFormat="1" x14ac:dyDescent="0.2">
      <c r="A443" s="260" t="s">
        <v>1280</v>
      </c>
      <c r="B443" s="253" t="s">
        <v>343</v>
      </c>
      <c r="C443" s="253" t="s">
        <v>198</v>
      </c>
      <c r="D443" s="253" t="s">
        <v>194</v>
      </c>
      <c r="E443" s="253" t="s">
        <v>859</v>
      </c>
      <c r="F443" s="253" t="s">
        <v>769</v>
      </c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276"/>
      <c r="X443" s="276"/>
      <c r="Y443" s="258">
        <v>0</v>
      </c>
      <c r="Z443" s="258">
        <f t="shared" ref="Z443:Z444" si="944">X443+Y443</f>
        <v>0</v>
      </c>
      <c r="AA443" s="258">
        <v>330</v>
      </c>
      <c r="AB443" s="258">
        <f t="shared" ref="AB443:AB444" si="945">Z443+AA443</f>
        <v>330</v>
      </c>
      <c r="AC443" s="258">
        <v>0</v>
      </c>
      <c r="AD443" s="258">
        <f t="shared" ref="AD443:AD444" si="946">AB443+AC443</f>
        <v>330</v>
      </c>
    </row>
    <row r="444" spans="1:30" s="434" customFormat="1" x14ac:dyDescent="0.2">
      <c r="A444" s="260" t="s">
        <v>1281</v>
      </c>
      <c r="B444" s="253" t="s">
        <v>343</v>
      </c>
      <c r="C444" s="253" t="s">
        <v>198</v>
      </c>
      <c r="D444" s="253" t="s">
        <v>194</v>
      </c>
      <c r="E444" s="253" t="s">
        <v>860</v>
      </c>
      <c r="F444" s="253" t="s">
        <v>769</v>
      </c>
      <c r="G444" s="276"/>
      <c r="H444" s="276"/>
      <c r="I444" s="276"/>
      <c r="J444" s="276"/>
      <c r="K444" s="276"/>
      <c r="L444" s="276"/>
      <c r="M444" s="276"/>
      <c r="N444" s="276"/>
      <c r="O444" s="276"/>
      <c r="P444" s="276"/>
      <c r="Q444" s="276"/>
      <c r="R444" s="276"/>
      <c r="S444" s="276"/>
      <c r="T444" s="276"/>
      <c r="U444" s="276"/>
      <c r="V444" s="276"/>
      <c r="W444" s="276"/>
      <c r="X444" s="276"/>
      <c r="Y444" s="258">
        <v>0</v>
      </c>
      <c r="Z444" s="258">
        <f t="shared" si="944"/>
        <v>0</v>
      </c>
      <c r="AA444" s="258">
        <v>572.13400000000001</v>
      </c>
      <c r="AB444" s="258">
        <f t="shared" si="945"/>
        <v>572.13400000000001</v>
      </c>
      <c r="AC444" s="258">
        <v>-50</v>
      </c>
      <c r="AD444" s="258">
        <f t="shared" si="946"/>
        <v>522.13400000000001</v>
      </c>
    </row>
    <row r="445" spans="1:30" s="434" customFormat="1" ht="30.75" customHeight="1" x14ac:dyDescent="0.2">
      <c r="A445" s="462" t="s">
        <v>168</v>
      </c>
      <c r="B445" s="251" t="s">
        <v>343</v>
      </c>
      <c r="C445" s="251" t="s">
        <v>208</v>
      </c>
      <c r="D445" s="251"/>
      <c r="E445" s="251"/>
      <c r="F445" s="251"/>
      <c r="G445" s="276" t="e">
        <f>#REF!+G450</f>
        <v>#REF!</v>
      </c>
      <c r="H445" s="276" t="e">
        <f>H446+#REF!+H450</f>
        <v>#REF!</v>
      </c>
      <c r="I445" s="276" t="e">
        <f>I446+#REF!+I450</f>
        <v>#REF!</v>
      </c>
      <c r="J445" s="276" t="e">
        <f>J446+#REF!+J450</f>
        <v>#REF!</v>
      </c>
      <c r="K445" s="276" t="e">
        <f>K446+#REF!+K450</f>
        <v>#REF!</v>
      </c>
      <c r="L445" s="276" t="e">
        <f>L446+#REF!+L450</f>
        <v>#REF!</v>
      </c>
      <c r="M445" s="276" t="e">
        <f>M446+#REF!+M450</f>
        <v>#REF!</v>
      </c>
      <c r="N445" s="276" t="e">
        <f>N446+#REF!+N450</f>
        <v>#REF!</v>
      </c>
      <c r="O445" s="276" t="e">
        <f>O446+#REF!+O450</f>
        <v>#REF!</v>
      </c>
      <c r="P445" s="276" t="e">
        <f>P446+#REF!+P450</f>
        <v>#REF!</v>
      </c>
      <c r="Q445" s="276" t="e">
        <f>Q446+#REF!+Q450</f>
        <v>#REF!</v>
      </c>
      <c r="R445" s="276">
        <f t="shared" ref="R445:Z445" si="947">R446+R450</f>
        <v>22953.8</v>
      </c>
      <c r="S445" s="276">
        <f t="shared" si="947"/>
        <v>11018.199999999999</v>
      </c>
      <c r="T445" s="276">
        <f t="shared" si="947"/>
        <v>33602.1</v>
      </c>
      <c r="U445" s="276">
        <f t="shared" si="947"/>
        <v>6098.9</v>
      </c>
      <c r="V445" s="276">
        <f t="shared" si="947"/>
        <v>29599</v>
      </c>
      <c r="W445" s="276">
        <f t="shared" si="947"/>
        <v>12819.3</v>
      </c>
      <c r="X445" s="276">
        <f t="shared" si="947"/>
        <v>31567</v>
      </c>
      <c r="Y445" s="276">
        <f t="shared" si="947"/>
        <v>17357.099999999999</v>
      </c>
      <c r="Z445" s="276">
        <f t="shared" si="947"/>
        <v>48924.1</v>
      </c>
      <c r="AA445" s="276">
        <f t="shared" ref="AA445:AB445" si="948">AA446+AA450</f>
        <v>633.39</v>
      </c>
      <c r="AB445" s="276">
        <f t="shared" si="948"/>
        <v>49557.49</v>
      </c>
      <c r="AC445" s="276">
        <f t="shared" ref="AC445:AD445" si="949">AC446+AC450</f>
        <v>4699.58</v>
      </c>
      <c r="AD445" s="276">
        <f t="shared" si="949"/>
        <v>54257.07</v>
      </c>
    </row>
    <row r="446" spans="1:30" ht="28.5" customHeight="1" x14ac:dyDescent="0.2">
      <c r="A446" s="260" t="s">
        <v>980</v>
      </c>
      <c r="B446" s="251" t="s">
        <v>343</v>
      </c>
      <c r="C446" s="251" t="s">
        <v>208</v>
      </c>
      <c r="D446" s="251" t="s">
        <v>190</v>
      </c>
      <c r="E446" s="253" t="s">
        <v>765</v>
      </c>
      <c r="F446" s="253"/>
      <c r="G446" s="258"/>
      <c r="H446" s="258">
        <f>H447</f>
        <v>16130</v>
      </c>
      <c r="I446" s="258">
        <f>I447</f>
        <v>0</v>
      </c>
      <c r="J446" s="258">
        <f>H446+I446</f>
        <v>16130</v>
      </c>
      <c r="K446" s="258">
        <f>K447</f>
        <v>0</v>
      </c>
      <c r="L446" s="258">
        <f>L447</f>
        <v>17706</v>
      </c>
      <c r="M446" s="258">
        <f>M447+M448</f>
        <v>17706</v>
      </c>
      <c r="N446" s="258">
        <f t="shared" ref="N446:Q446" si="950">N447+N448</f>
        <v>4690.7</v>
      </c>
      <c r="O446" s="258">
        <f t="shared" si="950"/>
        <v>22396.7</v>
      </c>
      <c r="P446" s="258">
        <f t="shared" si="950"/>
        <v>22396.7</v>
      </c>
      <c r="Q446" s="258">
        <f t="shared" si="950"/>
        <v>45.4</v>
      </c>
      <c r="R446" s="258">
        <f>R447+R448</f>
        <v>22442.1</v>
      </c>
      <c r="S446" s="258">
        <f t="shared" ref="S446:T446" si="951">S447+S448</f>
        <v>1827.9</v>
      </c>
      <c r="T446" s="258">
        <f t="shared" si="951"/>
        <v>25250.1</v>
      </c>
      <c r="U446" s="258">
        <f t="shared" ref="U446:V446" si="952">U447+U448</f>
        <v>4348.8999999999996</v>
      </c>
      <c r="V446" s="258">
        <f t="shared" si="952"/>
        <v>29599</v>
      </c>
      <c r="W446" s="258">
        <f t="shared" ref="W446" si="953">W447+W448</f>
        <v>1968</v>
      </c>
      <c r="X446" s="258">
        <f>X447+X448+X449</f>
        <v>31567</v>
      </c>
      <c r="Y446" s="258">
        <f t="shared" ref="Y446:Z446" si="954">Y447+Y448+Y449</f>
        <v>3791.1</v>
      </c>
      <c r="Z446" s="258">
        <f t="shared" si="954"/>
        <v>35358.1</v>
      </c>
      <c r="AA446" s="258">
        <f t="shared" ref="AA446:AB446" si="955">AA447+AA448+AA449</f>
        <v>0</v>
      </c>
      <c r="AB446" s="258">
        <f t="shared" si="955"/>
        <v>35358.1</v>
      </c>
      <c r="AC446" s="258">
        <f t="shared" ref="AC446:AD446" si="956">AC447+AC448+AC449</f>
        <v>0</v>
      </c>
      <c r="AD446" s="258">
        <f t="shared" si="956"/>
        <v>35358.1</v>
      </c>
    </row>
    <row r="447" spans="1:30" ht="31.5" customHeight="1" x14ac:dyDescent="0.2">
      <c r="A447" s="260" t="s">
        <v>710</v>
      </c>
      <c r="B447" s="253" t="s">
        <v>343</v>
      </c>
      <c r="C447" s="253" t="s">
        <v>208</v>
      </c>
      <c r="D447" s="253" t="s">
        <v>190</v>
      </c>
      <c r="E447" s="253" t="s">
        <v>765</v>
      </c>
      <c r="F447" s="253" t="s">
        <v>170</v>
      </c>
      <c r="G447" s="258"/>
      <c r="H447" s="258">
        <v>16130</v>
      </c>
      <c r="I447" s="258">
        <v>0</v>
      </c>
      <c r="J447" s="258">
        <f>H447+I447</f>
        <v>16130</v>
      </c>
      <c r="K447" s="258">
        <v>0</v>
      </c>
      <c r="L447" s="258">
        <v>17706</v>
      </c>
      <c r="M447" s="258">
        <v>17706</v>
      </c>
      <c r="N447" s="258">
        <v>0</v>
      </c>
      <c r="O447" s="258">
        <f>M447+N447</f>
        <v>17706</v>
      </c>
      <c r="P447" s="258">
        <v>17706</v>
      </c>
      <c r="Q447" s="258">
        <v>0</v>
      </c>
      <c r="R447" s="258">
        <f t="shared" si="922"/>
        <v>17706</v>
      </c>
      <c r="S447" s="258">
        <f>2757+13</f>
        <v>2770</v>
      </c>
      <c r="T447" s="258">
        <f t="shared" ref="T447" si="957">R447+S447</f>
        <v>20476</v>
      </c>
      <c r="U447" s="258">
        <v>4310.3999999999996</v>
      </c>
      <c r="V447" s="258">
        <v>24786.400000000001</v>
      </c>
      <c r="W447" s="258">
        <v>1878</v>
      </c>
      <c r="X447" s="258">
        <v>26664.400000000001</v>
      </c>
      <c r="Y447" s="258">
        <f>3716.6+36</f>
        <v>3752.6</v>
      </c>
      <c r="Z447" s="258">
        <f t="shared" ref="Z447:Z448" si="958">X447+Y447</f>
        <v>30417</v>
      </c>
      <c r="AA447" s="258">
        <v>0</v>
      </c>
      <c r="AB447" s="258">
        <f t="shared" ref="AB447:AB449" si="959">Z447+AA447</f>
        <v>30417</v>
      </c>
      <c r="AC447" s="258">
        <v>0</v>
      </c>
      <c r="AD447" s="258">
        <f t="shared" ref="AD447:AD449" si="960">AB447+AC447</f>
        <v>30417</v>
      </c>
    </row>
    <row r="448" spans="1:30" ht="45" hidden="1" customHeight="1" x14ac:dyDescent="0.2">
      <c r="A448" s="369" t="s">
        <v>763</v>
      </c>
      <c r="B448" s="253" t="s">
        <v>343</v>
      </c>
      <c r="C448" s="253" t="s">
        <v>208</v>
      </c>
      <c r="D448" s="253" t="s">
        <v>190</v>
      </c>
      <c r="E448" s="253" t="s">
        <v>1090</v>
      </c>
      <c r="F448" s="253" t="s">
        <v>170</v>
      </c>
      <c r="G448" s="258"/>
      <c r="H448" s="258">
        <v>16130</v>
      </c>
      <c r="I448" s="258">
        <v>0</v>
      </c>
      <c r="J448" s="258">
        <f>H448+I448</f>
        <v>16130</v>
      </c>
      <c r="K448" s="258">
        <v>0</v>
      </c>
      <c r="L448" s="258">
        <v>17706</v>
      </c>
      <c r="M448" s="258">
        <v>0</v>
      </c>
      <c r="N448" s="258">
        <v>4690.7</v>
      </c>
      <c r="O448" s="258">
        <f>M448+N448</f>
        <v>4690.7</v>
      </c>
      <c r="P448" s="258">
        <v>4690.7</v>
      </c>
      <c r="Q448" s="258">
        <v>45.4</v>
      </c>
      <c r="R448" s="258">
        <f t="shared" si="922"/>
        <v>4736.0999999999995</v>
      </c>
      <c r="S448" s="258">
        <v>-942.1</v>
      </c>
      <c r="T448" s="258">
        <v>4774.1000000000004</v>
      </c>
      <c r="U448" s="258">
        <v>38.5</v>
      </c>
      <c r="V448" s="258">
        <v>4812.6000000000004</v>
      </c>
      <c r="W448" s="258">
        <v>90</v>
      </c>
      <c r="X448" s="258">
        <v>4902.6000000000004</v>
      </c>
      <c r="Y448" s="258">
        <v>-4902.6000000000004</v>
      </c>
      <c r="Z448" s="258">
        <f t="shared" si="958"/>
        <v>0</v>
      </c>
      <c r="AA448" s="258">
        <v>0</v>
      </c>
      <c r="AB448" s="258">
        <f t="shared" si="959"/>
        <v>0</v>
      </c>
      <c r="AC448" s="258">
        <v>0</v>
      </c>
      <c r="AD448" s="258">
        <f t="shared" si="960"/>
        <v>0</v>
      </c>
    </row>
    <row r="449" spans="1:30" ht="42.75" customHeight="1" x14ac:dyDescent="0.2">
      <c r="A449" s="369" t="s">
        <v>763</v>
      </c>
      <c r="B449" s="253" t="s">
        <v>343</v>
      </c>
      <c r="C449" s="253" t="s">
        <v>208</v>
      </c>
      <c r="D449" s="253" t="s">
        <v>190</v>
      </c>
      <c r="E449" s="253" t="s">
        <v>946</v>
      </c>
      <c r="F449" s="253" t="s">
        <v>170</v>
      </c>
      <c r="G449" s="258"/>
      <c r="H449" s="258">
        <v>0</v>
      </c>
      <c r="I449" s="258">
        <v>1015</v>
      </c>
      <c r="J449" s="258">
        <f>H449+I449</f>
        <v>1015</v>
      </c>
      <c r="K449" s="258">
        <v>2400</v>
      </c>
      <c r="L449" s="258">
        <v>0</v>
      </c>
      <c r="M449" s="258">
        <v>0</v>
      </c>
      <c r="N449" s="258">
        <v>0</v>
      </c>
      <c r="O449" s="258">
        <f>M449+N449</f>
        <v>0</v>
      </c>
      <c r="P449" s="258">
        <v>0</v>
      </c>
      <c r="Q449" s="258">
        <v>0</v>
      </c>
      <c r="R449" s="258">
        <f t="shared" si="922"/>
        <v>0</v>
      </c>
      <c r="S449" s="258">
        <f t="shared" ref="S449" si="961">Q449+R449</f>
        <v>0</v>
      </c>
      <c r="T449" s="258">
        <f t="shared" ref="T449" si="962">R449+S449</f>
        <v>0</v>
      </c>
      <c r="U449" s="258">
        <f t="shared" ref="U449" si="963">S449+T449</f>
        <v>0</v>
      </c>
      <c r="V449" s="258">
        <f t="shared" ref="V449" si="964">T449+U449</f>
        <v>0</v>
      </c>
      <c r="W449" s="258">
        <f t="shared" ref="W449" si="965">U449+V449</f>
        <v>0</v>
      </c>
      <c r="X449" s="258">
        <f t="shared" ref="X449" si="966">V449+W449</f>
        <v>0</v>
      </c>
      <c r="Y449" s="258">
        <v>4941.1000000000004</v>
      </c>
      <c r="Z449" s="258">
        <f t="shared" ref="Z449" si="967">X449+Y449</f>
        <v>4941.1000000000004</v>
      </c>
      <c r="AA449" s="258">
        <v>0</v>
      </c>
      <c r="AB449" s="258">
        <f t="shared" si="959"/>
        <v>4941.1000000000004</v>
      </c>
      <c r="AC449" s="258">
        <v>0</v>
      </c>
      <c r="AD449" s="258">
        <f t="shared" si="960"/>
        <v>4941.1000000000004</v>
      </c>
    </row>
    <row r="450" spans="1:30" ht="14.25" x14ac:dyDescent="0.2">
      <c r="A450" s="269" t="s">
        <v>288</v>
      </c>
      <c r="B450" s="251" t="s">
        <v>343</v>
      </c>
      <c r="C450" s="251" t="s">
        <v>208</v>
      </c>
      <c r="D450" s="251" t="s">
        <v>194</v>
      </c>
      <c r="E450" s="251"/>
      <c r="F450" s="251"/>
      <c r="G450" s="276">
        <f>G453+G451+G456+G459+G458</f>
        <v>0</v>
      </c>
      <c r="H450" s="276">
        <f>H456+H458+H459+H461</f>
        <v>4677.5</v>
      </c>
      <c r="I450" s="276">
        <f>I456+I458+I459+I461</f>
        <v>844.88000000000011</v>
      </c>
      <c r="J450" s="276">
        <f>J456+J458+J459+J461</f>
        <v>5522.3799999999992</v>
      </c>
      <c r="K450" s="276">
        <f>K456+K458+K459+K461+K463</f>
        <v>528.03</v>
      </c>
      <c r="L450" s="276">
        <f>L456+L458+L459+L461+L463</f>
        <v>4478.3999999999996</v>
      </c>
      <c r="M450" s="276">
        <f>M456+M458+M459+M461+M463</f>
        <v>4478.3999999999996</v>
      </c>
      <c r="N450" s="276">
        <f>N456+N458+N459+N461+N463</f>
        <v>-3638.2999999999997</v>
      </c>
      <c r="O450" s="276">
        <f t="shared" ref="O450:P450" si="968">O456+O458+O459+O461+O463</f>
        <v>840.1</v>
      </c>
      <c r="P450" s="276">
        <f t="shared" si="968"/>
        <v>2190.1</v>
      </c>
      <c r="Q450" s="276">
        <f>Q456+Q458+Q459+Q461+Q463</f>
        <v>1021.6</v>
      </c>
      <c r="R450" s="276">
        <f>R456+R459+R461+R463</f>
        <v>511.70000000000005</v>
      </c>
      <c r="S450" s="276">
        <f>S456+S459+S461+S463</f>
        <v>9190.2999999999993</v>
      </c>
      <c r="T450" s="276">
        <f t="shared" ref="T450:V450" si="969">T456+T459+T461+T463</f>
        <v>8352</v>
      </c>
      <c r="U450" s="276">
        <f>U456+U459+U461+U463</f>
        <v>1750</v>
      </c>
      <c r="V450" s="276">
        <f t="shared" si="969"/>
        <v>0</v>
      </c>
      <c r="W450" s="276">
        <f>W456+W459+W461+W463</f>
        <v>10851.3</v>
      </c>
      <c r="X450" s="276">
        <f t="shared" ref="X450" si="970">X456+X459+X461+X463</f>
        <v>0</v>
      </c>
      <c r="Y450" s="276">
        <f>Y456+Y459+Y461+Y463+Y466</f>
        <v>13566</v>
      </c>
      <c r="Z450" s="276">
        <f t="shared" ref="Z450:AA450" si="971">Z456+Z459+Z461+Z463+Z466</f>
        <v>13566</v>
      </c>
      <c r="AA450" s="276">
        <f t="shared" si="971"/>
        <v>633.39</v>
      </c>
      <c r="AB450" s="276">
        <f>AB456+AB459+AB461+AB463+AB466+AB465</f>
        <v>14199.39</v>
      </c>
      <c r="AC450" s="276">
        <f t="shared" ref="AC450:AD450" si="972">AC456+AC459+AC461+AC463+AC466+AC465</f>
        <v>4699.58</v>
      </c>
      <c r="AD450" s="276">
        <f t="shared" si="972"/>
        <v>18898.97</v>
      </c>
    </row>
    <row r="451" spans="1:30" ht="69" hidden="1" customHeight="1" x14ac:dyDescent="0.2">
      <c r="A451" s="271" t="s">
        <v>396</v>
      </c>
      <c r="B451" s="253" t="s">
        <v>343</v>
      </c>
      <c r="C451" s="253" t="s">
        <v>208</v>
      </c>
      <c r="D451" s="253" t="s">
        <v>194</v>
      </c>
      <c r="E451" s="253" t="s">
        <v>398</v>
      </c>
      <c r="F451" s="253"/>
      <c r="G451" s="258"/>
      <c r="H451" s="258"/>
      <c r="I451" s="258">
        <f>I452</f>
        <v>-665.7</v>
      </c>
      <c r="J451" s="258" t="e">
        <f>J452</f>
        <v>#REF!</v>
      </c>
      <c r="K451" s="258">
        <f>K452</f>
        <v>-665.7</v>
      </c>
      <c r="L451" s="258" t="e">
        <f>L452</f>
        <v>#REF!</v>
      </c>
      <c r="M451" s="258" t="e">
        <f>M452</f>
        <v>#REF!</v>
      </c>
      <c r="N451" s="258" t="e">
        <f t="shared" ref="N451:AD451" si="973">N452</f>
        <v>#REF!</v>
      </c>
      <c r="O451" s="258" t="e">
        <f t="shared" si="973"/>
        <v>#REF!</v>
      </c>
      <c r="P451" s="258" t="e">
        <f t="shared" si="973"/>
        <v>#REF!</v>
      </c>
      <c r="Q451" s="258" t="e">
        <f t="shared" si="973"/>
        <v>#REF!</v>
      </c>
      <c r="R451" s="258" t="e">
        <f t="shared" si="973"/>
        <v>#REF!</v>
      </c>
      <c r="S451" s="258" t="e">
        <f t="shared" si="973"/>
        <v>#REF!</v>
      </c>
      <c r="T451" s="258" t="e">
        <f t="shared" si="973"/>
        <v>#REF!</v>
      </c>
      <c r="U451" s="258" t="e">
        <f t="shared" si="973"/>
        <v>#REF!</v>
      </c>
      <c r="V451" s="258" t="e">
        <f t="shared" si="973"/>
        <v>#REF!</v>
      </c>
      <c r="W451" s="258" t="e">
        <f t="shared" si="973"/>
        <v>#REF!</v>
      </c>
      <c r="X451" s="258" t="e">
        <f t="shared" si="973"/>
        <v>#REF!</v>
      </c>
      <c r="Y451" s="258" t="e">
        <f t="shared" si="973"/>
        <v>#REF!</v>
      </c>
      <c r="Z451" s="258" t="e">
        <f t="shared" si="973"/>
        <v>#REF!</v>
      </c>
      <c r="AA451" s="258" t="e">
        <f t="shared" si="973"/>
        <v>#REF!</v>
      </c>
      <c r="AB451" s="258" t="e">
        <f t="shared" si="973"/>
        <v>#REF!</v>
      </c>
      <c r="AC451" s="258" t="e">
        <f t="shared" si="973"/>
        <v>#REF!</v>
      </c>
      <c r="AD451" s="258" t="e">
        <f t="shared" si="973"/>
        <v>#REF!</v>
      </c>
    </row>
    <row r="452" spans="1:30" ht="17.25" hidden="1" customHeight="1" x14ac:dyDescent="0.2">
      <c r="A452" s="260" t="s">
        <v>268</v>
      </c>
      <c r="B452" s="253" t="s">
        <v>343</v>
      </c>
      <c r="C452" s="253" t="s">
        <v>208</v>
      </c>
      <c r="D452" s="253" t="s">
        <v>194</v>
      </c>
      <c r="E452" s="253" t="s">
        <v>398</v>
      </c>
      <c r="F452" s="253" t="s">
        <v>155</v>
      </c>
      <c r="G452" s="258"/>
      <c r="H452" s="258"/>
      <c r="I452" s="258">
        <v>-665.7</v>
      </c>
      <c r="J452" s="258" t="e">
        <f>#REF!+I452</f>
        <v>#REF!</v>
      </c>
      <c r="K452" s="258">
        <v>-665.7</v>
      </c>
      <c r="L452" s="258" t="e">
        <f>#REF!+J452</f>
        <v>#REF!</v>
      </c>
      <c r="M452" s="258" t="e">
        <f>#REF!+K452</f>
        <v>#REF!</v>
      </c>
      <c r="N452" s="258" t="e">
        <f>#REF!+L452</f>
        <v>#REF!</v>
      </c>
      <c r="O452" s="258" t="e">
        <f>#REF!+M452</f>
        <v>#REF!</v>
      </c>
      <c r="P452" s="258" t="e">
        <f>#REF!+N452</f>
        <v>#REF!</v>
      </c>
      <c r="Q452" s="258" t="e">
        <f>#REF!+O452</f>
        <v>#REF!</v>
      </c>
      <c r="R452" s="258" t="e">
        <f>#REF!+P452</f>
        <v>#REF!</v>
      </c>
      <c r="S452" s="258" t="e">
        <f>#REF!+Q452</f>
        <v>#REF!</v>
      </c>
      <c r="T452" s="258" t="e">
        <f>#REF!+R452</f>
        <v>#REF!</v>
      </c>
      <c r="U452" s="258" t="e">
        <f>#REF!+S452</f>
        <v>#REF!</v>
      </c>
      <c r="V452" s="258" t="e">
        <f>#REF!+T452</f>
        <v>#REF!</v>
      </c>
      <c r="W452" s="258" t="e">
        <f>#REF!+U452</f>
        <v>#REF!</v>
      </c>
      <c r="X452" s="258" t="e">
        <f>#REF!+V452</f>
        <v>#REF!</v>
      </c>
      <c r="Y452" s="258" t="e">
        <f>#REF!+W452</f>
        <v>#REF!</v>
      </c>
      <c r="Z452" s="258" t="e">
        <f>#REF!+X452</f>
        <v>#REF!</v>
      </c>
      <c r="AA452" s="258" t="e">
        <f>#REF!+Y452</f>
        <v>#REF!</v>
      </c>
      <c r="AB452" s="258" t="e">
        <f>#REF!+Z452</f>
        <v>#REF!</v>
      </c>
      <c r="AC452" s="258" t="e">
        <f>#REF!+AA452</f>
        <v>#REF!</v>
      </c>
      <c r="AD452" s="258" t="e">
        <f>#REF!+AB452</f>
        <v>#REF!</v>
      </c>
    </row>
    <row r="453" spans="1:30" ht="57.75" hidden="1" customHeight="1" x14ac:dyDescent="0.2">
      <c r="A453" s="369" t="s">
        <v>727</v>
      </c>
      <c r="B453" s="253" t="s">
        <v>343</v>
      </c>
      <c r="C453" s="273" t="s">
        <v>208</v>
      </c>
      <c r="D453" s="273" t="s">
        <v>194</v>
      </c>
      <c r="E453" s="273" t="s">
        <v>380</v>
      </c>
      <c r="F453" s="273"/>
      <c r="G453" s="258"/>
      <c r="H453" s="258"/>
      <c r="I453" s="258">
        <f t="shared" ref="I453:AC454" si="974">I454</f>
        <v>-3609.5</v>
      </c>
      <c r="J453" s="258" t="e">
        <f t="shared" si="974"/>
        <v>#REF!</v>
      </c>
      <c r="K453" s="258">
        <f t="shared" si="974"/>
        <v>-3609.5</v>
      </c>
      <c r="L453" s="258" t="e">
        <f t="shared" si="974"/>
        <v>#REF!</v>
      </c>
      <c r="M453" s="258" t="e">
        <f t="shared" si="974"/>
        <v>#REF!</v>
      </c>
      <c r="N453" s="258" t="e">
        <f t="shared" si="974"/>
        <v>#REF!</v>
      </c>
      <c r="O453" s="258" t="e">
        <f t="shared" si="974"/>
        <v>#REF!</v>
      </c>
      <c r="P453" s="258" t="e">
        <f t="shared" si="974"/>
        <v>#REF!</v>
      </c>
      <c r="Q453" s="258" t="e">
        <f t="shared" si="974"/>
        <v>#REF!</v>
      </c>
      <c r="R453" s="258" t="e">
        <f t="shared" si="974"/>
        <v>#REF!</v>
      </c>
      <c r="S453" s="258" t="e">
        <f t="shared" si="974"/>
        <v>#REF!</v>
      </c>
      <c r="T453" s="258" t="e">
        <f t="shared" si="974"/>
        <v>#REF!</v>
      </c>
      <c r="U453" s="258" t="e">
        <f t="shared" si="974"/>
        <v>#REF!</v>
      </c>
      <c r="V453" s="258" t="e">
        <f t="shared" si="974"/>
        <v>#REF!</v>
      </c>
      <c r="W453" s="258" t="e">
        <f t="shared" si="974"/>
        <v>#REF!</v>
      </c>
      <c r="X453" s="258" t="e">
        <f t="shared" si="974"/>
        <v>#REF!</v>
      </c>
      <c r="Y453" s="258" t="e">
        <f t="shared" si="974"/>
        <v>#REF!</v>
      </c>
      <c r="Z453" s="258" t="e">
        <f t="shared" ref="Y453:AD454" si="975">Z454</f>
        <v>#REF!</v>
      </c>
      <c r="AA453" s="258" t="e">
        <f t="shared" si="974"/>
        <v>#REF!</v>
      </c>
      <c r="AB453" s="258" t="e">
        <f t="shared" si="975"/>
        <v>#REF!</v>
      </c>
      <c r="AC453" s="258" t="e">
        <f t="shared" si="974"/>
        <v>#REF!</v>
      </c>
      <c r="AD453" s="258" t="e">
        <f t="shared" si="975"/>
        <v>#REF!</v>
      </c>
    </row>
    <row r="454" spans="1:30" ht="107.25" hidden="1" customHeight="1" x14ac:dyDescent="0.2">
      <c r="A454" s="369" t="s">
        <v>726</v>
      </c>
      <c r="B454" s="253" t="s">
        <v>343</v>
      </c>
      <c r="C454" s="273" t="s">
        <v>208</v>
      </c>
      <c r="D454" s="273" t="s">
        <v>194</v>
      </c>
      <c r="E454" s="273" t="s">
        <v>725</v>
      </c>
      <c r="F454" s="273"/>
      <c r="G454" s="258"/>
      <c r="H454" s="258"/>
      <c r="I454" s="258">
        <f t="shared" si="974"/>
        <v>-3609.5</v>
      </c>
      <c r="J454" s="258" t="e">
        <f t="shared" si="974"/>
        <v>#REF!</v>
      </c>
      <c r="K454" s="258">
        <f t="shared" si="974"/>
        <v>-3609.5</v>
      </c>
      <c r="L454" s="258" t="e">
        <f t="shared" si="974"/>
        <v>#REF!</v>
      </c>
      <c r="M454" s="258" t="e">
        <f t="shared" si="974"/>
        <v>#REF!</v>
      </c>
      <c r="N454" s="258" t="e">
        <f t="shared" si="974"/>
        <v>#REF!</v>
      </c>
      <c r="O454" s="258" t="e">
        <f t="shared" si="974"/>
        <v>#REF!</v>
      </c>
      <c r="P454" s="258" t="e">
        <f t="shared" si="974"/>
        <v>#REF!</v>
      </c>
      <c r="Q454" s="258" t="e">
        <f t="shared" si="974"/>
        <v>#REF!</v>
      </c>
      <c r="R454" s="258" t="e">
        <f t="shared" si="974"/>
        <v>#REF!</v>
      </c>
      <c r="S454" s="258" t="e">
        <f t="shared" si="974"/>
        <v>#REF!</v>
      </c>
      <c r="T454" s="258" t="e">
        <f t="shared" si="974"/>
        <v>#REF!</v>
      </c>
      <c r="U454" s="258" t="e">
        <f t="shared" si="974"/>
        <v>#REF!</v>
      </c>
      <c r="V454" s="258" t="e">
        <f t="shared" si="974"/>
        <v>#REF!</v>
      </c>
      <c r="W454" s="258" t="e">
        <f t="shared" si="974"/>
        <v>#REF!</v>
      </c>
      <c r="X454" s="258" t="e">
        <f t="shared" si="974"/>
        <v>#REF!</v>
      </c>
      <c r="Y454" s="258" t="e">
        <f t="shared" si="975"/>
        <v>#REF!</v>
      </c>
      <c r="Z454" s="258" t="e">
        <f t="shared" si="975"/>
        <v>#REF!</v>
      </c>
      <c r="AA454" s="258" t="e">
        <f t="shared" si="975"/>
        <v>#REF!</v>
      </c>
      <c r="AB454" s="258" t="e">
        <f t="shared" si="975"/>
        <v>#REF!</v>
      </c>
      <c r="AC454" s="258" t="e">
        <f t="shared" si="975"/>
        <v>#REF!</v>
      </c>
      <c r="AD454" s="258" t="e">
        <f t="shared" si="975"/>
        <v>#REF!</v>
      </c>
    </row>
    <row r="455" spans="1:30" ht="18.75" hidden="1" customHeight="1" x14ac:dyDescent="0.2">
      <c r="A455" s="369" t="s">
        <v>287</v>
      </c>
      <c r="B455" s="253" t="s">
        <v>343</v>
      </c>
      <c r="C455" s="273" t="s">
        <v>208</v>
      </c>
      <c r="D455" s="273" t="s">
        <v>194</v>
      </c>
      <c r="E455" s="273" t="s">
        <v>725</v>
      </c>
      <c r="F455" s="273" t="s">
        <v>269</v>
      </c>
      <c r="G455" s="258"/>
      <c r="H455" s="258"/>
      <c r="I455" s="258">
        <v>-3609.5</v>
      </c>
      <c r="J455" s="258" t="e">
        <f>#REF!+I455</f>
        <v>#REF!</v>
      </c>
      <c r="K455" s="258">
        <v>-3609.5</v>
      </c>
      <c r="L455" s="258" t="e">
        <f>#REF!+J455</f>
        <v>#REF!</v>
      </c>
      <c r="M455" s="258" t="e">
        <f>#REF!+K455</f>
        <v>#REF!</v>
      </c>
      <c r="N455" s="258" t="e">
        <f>#REF!+L455</f>
        <v>#REF!</v>
      </c>
      <c r="O455" s="258" t="e">
        <f>#REF!+M455</f>
        <v>#REF!</v>
      </c>
      <c r="P455" s="258" t="e">
        <f>#REF!+N455</f>
        <v>#REF!</v>
      </c>
      <c r="Q455" s="258" t="e">
        <f>#REF!+O455</f>
        <v>#REF!</v>
      </c>
      <c r="R455" s="258" t="e">
        <f>#REF!+P455</f>
        <v>#REF!</v>
      </c>
      <c r="S455" s="258" t="e">
        <f>#REF!+Q455</f>
        <v>#REF!</v>
      </c>
      <c r="T455" s="258" t="e">
        <f>#REF!+R455</f>
        <v>#REF!</v>
      </c>
      <c r="U455" s="258" t="e">
        <f>#REF!+S455</f>
        <v>#REF!</v>
      </c>
      <c r="V455" s="258" t="e">
        <f>#REF!+T455</f>
        <v>#REF!</v>
      </c>
      <c r="W455" s="258" t="e">
        <f>#REF!+U455</f>
        <v>#REF!</v>
      </c>
      <c r="X455" s="258" t="e">
        <f>#REF!+V455</f>
        <v>#REF!</v>
      </c>
      <c r="Y455" s="258" t="e">
        <f>#REF!+W455</f>
        <v>#REF!</v>
      </c>
      <c r="Z455" s="258" t="e">
        <f>#REF!+X455</f>
        <v>#REF!</v>
      </c>
      <c r="AA455" s="258" t="e">
        <f>#REF!+Y455</f>
        <v>#REF!</v>
      </c>
      <c r="AB455" s="258" t="e">
        <f>#REF!+Z455</f>
        <v>#REF!</v>
      </c>
      <c r="AC455" s="258" t="e">
        <f>#REF!+AA455</f>
        <v>#REF!</v>
      </c>
      <c r="AD455" s="258" t="e">
        <f>#REF!+AB455</f>
        <v>#REF!</v>
      </c>
    </row>
    <row r="456" spans="1:30" ht="38.25" customHeight="1" x14ac:dyDescent="0.2">
      <c r="A456" s="369" t="s">
        <v>1252</v>
      </c>
      <c r="B456" s="253" t="s">
        <v>343</v>
      </c>
      <c r="C456" s="273" t="s">
        <v>208</v>
      </c>
      <c r="D456" s="273" t="s">
        <v>194</v>
      </c>
      <c r="E456" s="273" t="s">
        <v>762</v>
      </c>
      <c r="F456" s="273"/>
      <c r="G456" s="258"/>
      <c r="H456" s="258">
        <f t="shared" ref="H456:Q456" si="976">H457</f>
        <v>502.9</v>
      </c>
      <c r="I456" s="258">
        <f t="shared" si="976"/>
        <v>0</v>
      </c>
      <c r="J456" s="258">
        <f t="shared" si="976"/>
        <v>502.9</v>
      </c>
      <c r="K456" s="258">
        <f t="shared" si="976"/>
        <v>0</v>
      </c>
      <c r="L456" s="258">
        <f t="shared" si="976"/>
        <v>795.7</v>
      </c>
      <c r="M456" s="258">
        <f t="shared" si="976"/>
        <v>795.7</v>
      </c>
      <c r="N456" s="258">
        <f t="shared" si="976"/>
        <v>36</v>
      </c>
      <c r="O456" s="258">
        <f t="shared" si="976"/>
        <v>831.7</v>
      </c>
      <c r="P456" s="258">
        <f t="shared" si="976"/>
        <v>831.7</v>
      </c>
      <c r="Q456" s="258">
        <f t="shared" si="976"/>
        <v>-328.4</v>
      </c>
      <c r="R456" s="258">
        <f>R457+R458</f>
        <v>511.70000000000005</v>
      </c>
      <c r="S456" s="258">
        <f t="shared" ref="S456:T456" si="977">S457+S458</f>
        <v>-511.7</v>
      </c>
      <c r="T456" s="258">
        <f t="shared" si="977"/>
        <v>0</v>
      </c>
      <c r="U456" s="258">
        <f t="shared" ref="U456:V456" si="978">U457+U458</f>
        <v>220</v>
      </c>
      <c r="V456" s="258">
        <f t="shared" si="978"/>
        <v>0</v>
      </c>
      <c r="W456" s="258">
        <f t="shared" ref="W456:X456" si="979">W457+W458</f>
        <v>220</v>
      </c>
      <c r="X456" s="258">
        <f t="shared" si="979"/>
        <v>0</v>
      </c>
      <c r="Y456" s="258">
        <f t="shared" ref="Y456:Z456" si="980">Y457+Y458</f>
        <v>260</v>
      </c>
      <c r="Z456" s="258">
        <f t="shared" si="980"/>
        <v>260</v>
      </c>
      <c r="AA456" s="258">
        <f t="shared" ref="AA456:AB456" si="981">AA457+AA458</f>
        <v>0</v>
      </c>
      <c r="AB456" s="258">
        <f t="shared" si="981"/>
        <v>260</v>
      </c>
      <c r="AC456" s="258">
        <f t="shared" ref="AC456:AD456" si="982">AC457+AC458</f>
        <v>-61.75</v>
      </c>
      <c r="AD456" s="258">
        <f t="shared" si="982"/>
        <v>198.25</v>
      </c>
    </row>
    <row r="457" spans="1:30" ht="30" hidden="1" customHeight="1" x14ac:dyDescent="0.2">
      <c r="A457" s="369" t="s">
        <v>1156</v>
      </c>
      <c r="B457" s="253" t="s">
        <v>343</v>
      </c>
      <c r="C457" s="273" t="s">
        <v>208</v>
      </c>
      <c r="D457" s="273" t="s">
        <v>194</v>
      </c>
      <c r="E457" s="273" t="s">
        <v>762</v>
      </c>
      <c r="F457" s="273" t="s">
        <v>160</v>
      </c>
      <c r="G457" s="258"/>
      <c r="H457" s="258">
        <v>502.9</v>
      </c>
      <c r="I457" s="258">
        <v>0</v>
      </c>
      <c r="J457" s="258">
        <f t="shared" ref="J457:J467" si="983">H457+I457</f>
        <v>502.9</v>
      </c>
      <c r="K457" s="258">
        <v>0</v>
      </c>
      <c r="L457" s="258">
        <v>795.7</v>
      </c>
      <c r="M457" s="258">
        <v>795.7</v>
      </c>
      <c r="N457" s="258">
        <v>36</v>
      </c>
      <c r="O457" s="258">
        <f>M457+N457</f>
        <v>831.7</v>
      </c>
      <c r="P457" s="258">
        <v>831.7</v>
      </c>
      <c r="Q457" s="258">
        <v>-328.4</v>
      </c>
      <c r="R457" s="258">
        <f t="shared" si="922"/>
        <v>503.30000000000007</v>
      </c>
      <c r="S457" s="258">
        <v>-503.3</v>
      </c>
      <c r="T457" s="258">
        <f t="shared" ref="T457:T458" si="984">R457+S457</f>
        <v>0</v>
      </c>
      <c r="U457" s="258">
        <v>0</v>
      </c>
      <c r="V457" s="258">
        <f t="shared" ref="V457" si="985">T457+U457</f>
        <v>0</v>
      </c>
      <c r="W457" s="258">
        <v>0</v>
      </c>
      <c r="X457" s="258">
        <f t="shared" ref="X457" si="986">V457+W457</f>
        <v>0</v>
      </c>
      <c r="Y457" s="258">
        <v>0</v>
      </c>
      <c r="Z457" s="258">
        <f t="shared" ref="Z457:Z458" si="987">X457+Y457</f>
        <v>0</v>
      </c>
      <c r="AA457" s="258">
        <v>0</v>
      </c>
      <c r="AB457" s="258">
        <f t="shared" ref="AB457:AB458" si="988">Z457+AA457</f>
        <v>0</v>
      </c>
      <c r="AC457" s="258">
        <v>0</v>
      </c>
      <c r="AD457" s="258">
        <f t="shared" ref="AD457:AD458" si="989">AB457+AC457</f>
        <v>0</v>
      </c>
    </row>
    <row r="458" spans="1:30" ht="35.25" customHeight="1" x14ac:dyDescent="0.2">
      <c r="A458" s="393" t="s">
        <v>856</v>
      </c>
      <c r="B458" s="253" t="s">
        <v>343</v>
      </c>
      <c r="C458" s="273" t="s">
        <v>208</v>
      </c>
      <c r="D458" s="273" t="s">
        <v>194</v>
      </c>
      <c r="E458" s="273" t="s">
        <v>855</v>
      </c>
      <c r="F458" s="273" t="s">
        <v>769</v>
      </c>
      <c r="G458" s="258"/>
      <c r="H458" s="258">
        <v>5.6</v>
      </c>
      <c r="I458" s="258">
        <v>-0.52</v>
      </c>
      <c r="J458" s="258">
        <f t="shared" si="983"/>
        <v>5.08</v>
      </c>
      <c r="K458" s="258">
        <v>0</v>
      </c>
      <c r="L458" s="258">
        <v>8</v>
      </c>
      <c r="M458" s="258">
        <v>8</v>
      </c>
      <c r="N458" s="258">
        <v>0.4</v>
      </c>
      <c r="O458" s="258">
        <f>M458+N458</f>
        <v>8.4</v>
      </c>
      <c r="P458" s="258">
        <v>8.4</v>
      </c>
      <c r="Q458" s="258">
        <v>0</v>
      </c>
      <c r="R458" s="258">
        <f t="shared" si="922"/>
        <v>8.4</v>
      </c>
      <c r="S458" s="258">
        <v>-8.4</v>
      </c>
      <c r="T458" s="258">
        <f t="shared" si="984"/>
        <v>0</v>
      </c>
      <c r="U458" s="258">
        <v>220</v>
      </c>
      <c r="V458" s="258">
        <v>0</v>
      </c>
      <c r="W458" s="258">
        <v>220</v>
      </c>
      <c r="X458" s="258">
        <v>0</v>
      </c>
      <c r="Y458" s="258">
        <v>260</v>
      </c>
      <c r="Z458" s="258">
        <f t="shared" si="987"/>
        <v>260</v>
      </c>
      <c r="AA458" s="258">
        <v>0</v>
      </c>
      <c r="AB458" s="258">
        <f t="shared" si="988"/>
        <v>260</v>
      </c>
      <c r="AC458" s="258">
        <v>-61.75</v>
      </c>
      <c r="AD458" s="258">
        <f t="shared" si="989"/>
        <v>198.25</v>
      </c>
    </row>
    <row r="459" spans="1:30" ht="33.75" customHeight="1" x14ac:dyDescent="0.2">
      <c r="A459" s="421" t="s">
        <v>1231</v>
      </c>
      <c r="B459" s="253" t="s">
        <v>343</v>
      </c>
      <c r="C459" s="273" t="s">
        <v>208</v>
      </c>
      <c r="D459" s="273" t="s">
        <v>194</v>
      </c>
      <c r="E459" s="273" t="s">
        <v>1091</v>
      </c>
      <c r="F459" s="273"/>
      <c r="G459" s="258"/>
      <c r="H459" s="258">
        <f>H460</f>
        <v>3669</v>
      </c>
      <c r="I459" s="258">
        <f>I460</f>
        <v>0</v>
      </c>
      <c r="J459" s="258">
        <f t="shared" si="983"/>
        <v>3669</v>
      </c>
      <c r="K459" s="258">
        <f>K460</f>
        <v>0</v>
      </c>
      <c r="L459" s="258">
        <f>L460</f>
        <v>3674.7</v>
      </c>
      <c r="M459" s="258">
        <f>M460</f>
        <v>3674.7</v>
      </c>
      <c r="N459" s="258">
        <f t="shared" ref="N459:Q459" si="990">N460</f>
        <v>-3674.7</v>
      </c>
      <c r="O459" s="258">
        <f t="shared" si="990"/>
        <v>0</v>
      </c>
      <c r="P459" s="258">
        <f t="shared" si="990"/>
        <v>0</v>
      </c>
      <c r="Q459" s="258">
        <f t="shared" si="990"/>
        <v>0</v>
      </c>
      <c r="R459" s="258">
        <f>R460</f>
        <v>0</v>
      </c>
      <c r="S459" s="258">
        <f t="shared" ref="S459:AD459" si="991">S460</f>
        <v>8352</v>
      </c>
      <c r="T459" s="258">
        <f t="shared" si="991"/>
        <v>8352</v>
      </c>
      <c r="U459" s="258">
        <f t="shared" si="991"/>
        <v>830</v>
      </c>
      <c r="V459" s="258">
        <f t="shared" si="991"/>
        <v>0</v>
      </c>
      <c r="W459" s="258">
        <f t="shared" si="991"/>
        <v>9182</v>
      </c>
      <c r="X459" s="258">
        <f t="shared" si="991"/>
        <v>0</v>
      </c>
      <c r="Y459" s="258">
        <f t="shared" si="991"/>
        <v>11000</v>
      </c>
      <c r="Z459" s="258">
        <f t="shared" si="991"/>
        <v>11000</v>
      </c>
      <c r="AA459" s="258">
        <f t="shared" si="991"/>
        <v>0</v>
      </c>
      <c r="AB459" s="258">
        <f t="shared" si="991"/>
        <v>11000</v>
      </c>
      <c r="AC459" s="258">
        <f t="shared" si="991"/>
        <v>0</v>
      </c>
      <c r="AD459" s="258">
        <f t="shared" si="991"/>
        <v>11000</v>
      </c>
    </row>
    <row r="460" spans="1:30" ht="33.75" customHeight="1" x14ac:dyDescent="0.2">
      <c r="A460" s="369" t="s">
        <v>761</v>
      </c>
      <c r="B460" s="253" t="s">
        <v>343</v>
      </c>
      <c r="C460" s="273" t="s">
        <v>208</v>
      </c>
      <c r="D460" s="273" t="s">
        <v>194</v>
      </c>
      <c r="E460" s="273" t="s">
        <v>1091</v>
      </c>
      <c r="F460" s="273" t="s">
        <v>769</v>
      </c>
      <c r="G460" s="258"/>
      <c r="H460" s="258">
        <v>3669</v>
      </c>
      <c r="I460" s="258">
        <v>0</v>
      </c>
      <c r="J460" s="258">
        <f t="shared" si="983"/>
        <v>3669</v>
      </c>
      <c r="K460" s="258">
        <v>0</v>
      </c>
      <c r="L460" s="258">
        <v>3674.7</v>
      </c>
      <c r="M460" s="258">
        <v>3674.7</v>
      </c>
      <c r="N460" s="258">
        <v>-3674.7</v>
      </c>
      <c r="O460" s="258">
        <f>M460+N460</f>
        <v>0</v>
      </c>
      <c r="P460" s="258">
        <v>0</v>
      </c>
      <c r="Q460" s="258">
        <v>0</v>
      </c>
      <c r="R460" s="258">
        <f t="shared" si="922"/>
        <v>0</v>
      </c>
      <c r="S460" s="258">
        <v>8352</v>
      </c>
      <c r="T460" s="258">
        <f t="shared" ref="T460" si="992">R460+S460</f>
        <v>8352</v>
      </c>
      <c r="U460" s="258">
        <v>830</v>
      </c>
      <c r="V460" s="258">
        <v>0</v>
      </c>
      <c r="W460" s="258">
        <v>9182</v>
      </c>
      <c r="X460" s="258">
        <v>0</v>
      </c>
      <c r="Y460" s="258">
        <v>11000</v>
      </c>
      <c r="Z460" s="258">
        <f t="shared" ref="Z460" si="993">X460+Y460</f>
        <v>11000</v>
      </c>
      <c r="AA460" s="258">
        <v>0</v>
      </c>
      <c r="AB460" s="258">
        <f t="shared" ref="AB460" si="994">Z460+AA460</f>
        <v>11000</v>
      </c>
      <c r="AC460" s="258">
        <v>0</v>
      </c>
      <c r="AD460" s="258">
        <f t="shared" ref="AD460" si="995">AB460+AC460</f>
        <v>11000</v>
      </c>
    </row>
    <row r="461" spans="1:30" ht="18" hidden="1" customHeight="1" x14ac:dyDescent="0.2">
      <c r="A461" s="369" t="s">
        <v>887</v>
      </c>
      <c r="B461" s="253" t="s">
        <v>343</v>
      </c>
      <c r="C461" s="273" t="s">
        <v>208</v>
      </c>
      <c r="D461" s="273" t="s">
        <v>194</v>
      </c>
      <c r="E461" s="273" t="s">
        <v>888</v>
      </c>
      <c r="F461" s="273"/>
      <c r="G461" s="258"/>
      <c r="H461" s="258">
        <f>H462</f>
        <v>500</v>
      </c>
      <c r="I461" s="258">
        <f>I462</f>
        <v>845.40000000000009</v>
      </c>
      <c r="J461" s="258">
        <f t="shared" si="983"/>
        <v>1345.4</v>
      </c>
      <c r="K461" s="258">
        <f>K462</f>
        <v>264.01499999999999</v>
      </c>
      <c r="L461" s="258">
        <f>L462</f>
        <v>0</v>
      </c>
      <c r="M461" s="258">
        <f>M462</f>
        <v>0</v>
      </c>
      <c r="N461" s="258">
        <f t="shared" ref="N461:Q461" si="996">N462</f>
        <v>0</v>
      </c>
      <c r="O461" s="258">
        <f t="shared" si="996"/>
        <v>0</v>
      </c>
      <c r="P461" s="258">
        <f t="shared" si="996"/>
        <v>0</v>
      </c>
      <c r="Q461" s="258">
        <f t="shared" si="996"/>
        <v>0</v>
      </c>
      <c r="R461" s="258">
        <f>R462</f>
        <v>0</v>
      </c>
      <c r="S461" s="258">
        <f t="shared" ref="S461:AD461" si="997">S462</f>
        <v>0</v>
      </c>
      <c r="T461" s="258">
        <f t="shared" si="997"/>
        <v>0</v>
      </c>
      <c r="U461" s="258">
        <f t="shared" si="997"/>
        <v>0</v>
      </c>
      <c r="V461" s="258">
        <f t="shared" si="997"/>
        <v>0</v>
      </c>
      <c r="W461" s="258">
        <f t="shared" si="997"/>
        <v>0</v>
      </c>
      <c r="X461" s="258">
        <f t="shared" si="997"/>
        <v>0</v>
      </c>
      <c r="Y461" s="258">
        <f t="shared" si="997"/>
        <v>0</v>
      </c>
      <c r="Z461" s="258">
        <f t="shared" si="997"/>
        <v>0</v>
      </c>
      <c r="AA461" s="258">
        <f t="shared" si="997"/>
        <v>0</v>
      </c>
      <c r="AB461" s="258">
        <f t="shared" si="997"/>
        <v>0</v>
      </c>
      <c r="AC461" s="258">
        <f t="shared" si="997"/>
        <v>0</v>
      </c>
      <c r="AD461" s="258">
        <f t="shared" si="997"/>
        <v>0</v>
      </c>
    </row>
    <row r="462" spans="1:30" ht="15.75" hidden="1" customHeight="1" x14ac:dyDescent="0.2">
      <c r="A462" s="369" t="s">
        <v>768</v>
      </c>
      <c r="B462" s="253" t="s">
        <v>343</v>
      </c>
      <c r="C462" s="273" t="s">
        <v>208</v>
      </c>
      <c r="D462" s="273" t="s">
        <v>194</v>
      </c>
      <c r="E462" s="273" t="s">
        <v>888</v>
      </c>
      <c r="F462" s="273" t="s">
        <v>769</v>
      </c>
      <c r="G462" s="258"/>
      <c r="H462" s="258">
        <v>500</v>
      </c>
      <c r="I462" s="258">
        <f>535.61+309.79</f>
        <v>845.40000000000009</v>
      </c>
      <c r="J462" s="258">
        <f t="shared" si="983"/>
        <v>1345.4</v>
      </c>
      <c r="K462" s="258">
        <v>264.01499999999999</v>
      </c>
      <c r="L462" s="258">
        <v>0</v>
      </c>
      <c r="M462" s="258">
        <v>0</v>
      </c>
      <c r="N462" s="258">
        <v>0</v>
      </c>
      <c r="O462" s="258">
        <f>M462+N462</f>
        <v>0</v>
      </c>
      <c r="P462" s="258">
        <v>0</v>
      </c>
      <c r="Q462" s="258">
        <v>0</v>
      </c>
      <c r="R462" s="258">
        <f t="shared" si="922"/>
        <v>0</v>
      </c>
      <c r="S462" s="258">
        <f t="shared" ref="S462" si="998">Q462+R462</f>
        <v>0</v>
      </c>
      <c r="T462" s="258">
        <f t="shared" ref="T462" si="999">R462+S462</f>
        <v>0</v>
      </c>
      <c r="U462" s="258">
        <f t="shared" ref="U462" si="1000">S462+T462</f>
        <v>0</v>
      </c>
      <c r="V462" s="258">
        <f t="shared" ref="V462" si="1001">T462+U462</f>
        <v>0</v>
      </c>
      <c r="W462" s="258">
        <f t="shared" ref="W462" si="1002">U462+V462</f>
        <v>0</v>
      </c>
      <c r="X462" s="258">
        <f t="shared" ref="X462" si="1003">V462+W462</f>
        <v>0</v>
      </c>
      <c r="Y462" s="258">
        <f t="shared" ref="Y462" si="1004">W462+X462</f>
        <v>0</v>
      </c>
      <c r="Z462" s="258">
        <f t="shared" ref="Z462" si="1005">X462+Y462</f>
        <v>0</v>
      </c>
      <c r="AA462" s="258">
        <f t="shared" ref="AA462" si="1006">Y462+Z462</f>
        <v>0</v>
      </c>
      <c r="AB462" s="258">
        <f t="shared" ref="AB462" si="1007">Z462+AA462</f>
        <v>0</v>
      </c>
      <c r="AC462" s="258">
        <f t="shared" ref="AC462" si="1008">AA462+AB462</f>
        <v>0</v>
      </c>
      <c r="AD462" s="258">
        <f t="shared" ref="AD462" si="1009">AB462+AC462</f>
        <v>0</v>
      </c>
    </row>
    <row r="463" spans="1:30" ht="20.25" customHeight="1" x14ac:dyDescent="0.2">
      <c r="A463" s="369" t="s">
        <v>1254</v>
      </c>
      <c r="B463" s="253" t="s">
        <v>343</v>
      </c>
      <c r="C463" s="273" t="s">
        <v>208</v>
      </c>
      <c r="D463" s="273" t="s">
        <v>194</v>
      </c>
      <c r="E463" s="273" t="s">
        <v>888</v>
      </c>
      <c r="F463" s="273"/>
      <c r="G463" s="258"/>
      <c r="H463" s="258">
        <f>H464</f>
        <v>500</v>
      </c>
      <c r="I463" s="258">
        <f>I464</f>
        <v>845.40000000000009</v>
      </c>
      <c r="J463" s="258">
        <f t="shared" si="983"/>
        <v>1345.4</v>
      </c>
      <c r="K463" s="258">
        <f>K464</f>
        <v>264.01499999999999</v>
      </c>
      <c r="L463" s="258">
        <f>L464</f>
        <v>0</v>
      </c>
      <c r="M463" s="258">
        <f>M464</f>
        <v>0</v>
      </c>
      <c r="N463" s="258">
        <f t="shared" ref="N463:AC463" si="1010">N464</f>
        <v>0</v>
      </c>
      <c r="O463" s="258">
        <f t="shared" si="1010"/>
        <v>0</v>
      </c>
      <c r="P463" s="258">
        <f t="shared" si="1010"/>
        <v>1350</v>
      </c>
      <c r="Q463" s="258">
        <f t="shared" si="1010"/>
        <v>1350</v>
      </c>
      <c r="R463" s="258">
        <f t="shared" si="1010"/>
        <v>0</v>
      </c>
      <c r="S463" s="258">
        <f t="shared" si="1010"/>
        <v>1350</v>
      </c>
      <c r="T463" s="258">
        <f t="shared" ref="T463:AD463" si="1011">T464</f>
        <v>0</v>
      </c>
      <c r="U463" s="258">
        <f t="shared" si="1010"/>
        <v>700</v>
      </c>
      <c r="V463" s="258">
        <f t="shared" si="1011"/>
        <v>0</v>
      </c>
      <c r="W463" s="258">
        <f t="shared" si="1010"/>
        <v>1449.3</v>
      </c>
      <c r="X463" s="258">
        <f t="shared" si="1011"/>
        <v>0</v>
      </c>
      <c r="Y463" s="258">
        <f t="shared" si="1010"/>
        <v>2306</v>
      </c>
      <c r="Z463" s="258">
        <f t="shared" si="1011"/>
        <v>2306</v>
      </c>
      <c r="AA463" s="258">
        <f t="shared" si="1010"/>
        <v>263.39</v>
      </c>
      <c r="AB463" s="258">
        <f t="shared" si="1011"/>
        <v>2569.39</v>
      </c>
      <c r="AC463" s="258">
        <f t="shared" si="1010"/>
        <v>4507.8</v>
      </c>
      <c r="AD463" s="258">
        <f t="shared" si="1011"/>
        <v>7077.1900000000005</v>
      </c>
    </row>
    <row r="464" spans="1:30" ht="20.25" customHeight="1" x14ac:dyDescent="0.2">
      <c r="A464" s="369" t="s">
        <v>768</v>
      </c>
      <c r="B464" s="253" t="s">
        <v>343</v>
      </c>
      <c r="C464" s="273" t="s">
        <v>208</v>
      </c>
      <c r="D464" s="273" t="s">
        <v>194</v>
      </c>
      <c r="E464" s="273" t="s">
        <v>888</v>
      </c>
      <c r="F464" s="273" t="s">
        <v>769</v>
      </c>
      <c r="G464" s="258"/>
      <c r="H464" s="258">
        <v>500</v>
      </c>
      <c r="I464" s="258">
        <f>535.61+309.79</f>
        <v>845.40000000000009</v>
      </c>
      <c r="J464" s="258">
        <f t="shared" si="983"/>
        <v>1345.4</v>
      </c>
      <c r="K464" s="258">
        <v>264.01499999999999</v>
      </c>
      <c r="L464" s="258">
        <v>0</v>
      </c>
      <c r="M464" s="258">
        <v>0</v>
      </c>
      <c r="N464" s="258">
        <v>0</v>
      </c>
      <c r="O464" s="258">
        <f>M464+N464</f>
        <v>0</v>
      </c>
      <c r="P464" s="258">
        <f>650+700</f>
        <v>1350</v>
      </c>
      <c r="Q464" s="258">
        <f>O464+P464</f>
        <v>1350</v>
      </c>
      <c r="R464" s="258">
        <v>0</v>
      </c>
      <c r="S464" s="258">
        <f>Q464+R464</f>
        <v>1350</v>
      </c>
      <c r="T464" s="258">
        <v>0</v>
      </c>
      <c r="U464" s="258">
        <v>700</v>
      </c>
      <c r="V464" s="258">
        <v>0</v>
      </c>
      <c r="W464" s="258">
        <f>700+599.3+150</f>
        <v>1449.3</v>
      </c>
      <c r="X464" s="258">
        <v>0</v>
      </c>
      <c r="Y464" s="258">
        <f>1006+1300</f>
        <v>2306</v>
      </c>
      <c r="Z464" s="258">
        <f t="shared" ref="Z464" si="1012">X464+Y464</f>
        <v>2306</v>
      </c>
      <c r="AA464" s="258">
        <v>263.39</v>
      </c>
      <c r="AB464" s="258">
        <f t="shared" ref="AB464" si="1013">Z464+AA464</f>
        <v>2569.39</v>
      </c>
      <c r="AC464" s="258">
        <v>4507.8</v>
      </c>
      <c r="AD464" s="258">
        <f t="shared" ref="AD464:AD466" si="1014">AB464+AC464</f>
        <v>7077.1900000000005</v>
      </c>
    </row>
    <row r="465" spans="1:30" ht="27.75" customHeight="1" x14ac:dyDescent="0.2">
      <c r="A465" s="260" t="s">
        <v>1201</v>
      </c>
      <c r="B465" s="253" t="s">
        <v>343</v>
      </c>
      <c r="C465" s="273" t="s">
        <v>208</v>
      </c>
      <c r="D465" s="273" t="s">
        <v>194</v>
      </c>
      <c r="E465" s="253" t="s">
        <v>1292</v>
      </c>
      <c r="F465" s="273" t="s">
        <v>769</v>
      </c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>
        <v>945</v>
      </c>
      <c r="T465" s="258">
        <f>R465+S465</f>
        <v>945</v>
      </c>
      <c r="U465" s="258">
        <v>0</v>
      </c>
      <c r="V465" s="258">
        <v>945</v>
      </c>
      <c r="W465" s="258">
        <v>0</v>
      </c>
      <c r="X465" s="258">
        <v>945</v>
      </c>
      <c r="Y465" s="258">
        <v>0</v>
      </c>
      <c r="Z465" s="258">
        <f>X465+Y465</f>
        <v>945</v>
      </c>
      <c r="AA465" s="258">
        <v>0</v>
      </c>
      <c r="AB465" s="258">
        <v>0</v>
      </c>
      <c r="AC465" s="258">
        <v>253.53</v>
      </c>
      <c r="AD465" s="258">
        <f>AB465+AC465</f>
        <v>253.53</v>
      </c>
    </row>
    <row r="466" spans="1:30" ht="20.25" customHeight="1" x14ac:dyDescent="0.2">
      <c r="A466" s="260" t="s">
        <v>352</v>
      </c>
      <c r="B466" s="253" t="s">
        <v>343</v>
      </c>
      <c r="C466" s="253" t="s">
        <v>208</v>
      </c>
      <c r="D466" s="253" t="s">
        <v>194</v>
      </c>
      <c r="E466" s="253" t="s">
        <v>875</v>
      </c>
      <c r="F466" s="253" t="s">
        <v>769</v>
      </c>
      <c r="G466" s="258"/>
      <c r="H466" s="258">
        <v>500</v>
      </c>
      <c r="I466" s="258">
        <f>535.61+309.79</f>
        <v>845.40000000000009</v>
      </c>
      <c r="J466" s="258">
        <f t="shared" ref="J466" si="1015">H466+I466</f>
        <v>1345.4</v>
      </c>
      <c r="K466" s="258">
        <v>264.01499999999999</v>
      </c>
      <c r="L466" s="258">
        <v>0</v>
      </c>
      <c r="M466" s="258">
        <v>0</v>
      </c>
      <c r="N466" s="258">
        <v>0</v>
      </c>
      <c r="O466" s="258">
        <f>M466+N466</f>
        <v>0</v>
      </c>
      <c r="P466" s="258">
        <f>650+700</f>
        <v>1350</v>
      </c>
      <c r="Q466" s="258">
        <f>O466+P466</f>
        <v>1350</v>
      </c>
      <c r="R466" s="258">
        <v>0</v>
      </c>
      <c r="S466" s="258">
        <f>Q466+R466</f>
        <v>1350</v>
      </c>
      <c r="T466" s="258">
        <v>0</v>
      </c>
      <c r="U466" s="258">
        <v>700</v>
      </c>
      <c r="V466" s="258">
        <v>0</v>
      </c>
      <c r="W466" s="258">
        <f>700+599.3+150</f>
        <v>1449.3</v>
      </c>
      <c r="X466" s="258">
        <v>0</v>
      </c>
      <c r="Y466" s="258">
        <v>0</v>
      </c>
      <c r="Z466" s="258">
        <f t="shared" ref="Z466" si="1016">X466+Y466</f>
        <v>0</v>
      </c>
      <c r="AA466" s="258">
        <v>370</v>
      </c>
      <c r="AB466" s="258">
        <f t="shared" ref="AB466" si="1017">Z466+AA466</f>
        <v>370</v>
      </c>
      <c r="AC466" s="258">
        <v>0</v>
      </c>
      <c r="AD466" s="258">
        <f t="shared" si="1014"/>
        <v>370</v>
      </c>
    </row>
    <row r="467" spans="1:30" s="432" customFormat="1" ht="15.75" x14ac:dyDescent="0.2">
      <c r="A467" s="556" t="s">
        <v>308</v>
      </c>
      <c r="B467" s="557"/>
      <c r="C467" s="557"/>
      <c r="D467" s="557"/>
      <c r="E467" s="557"/>
      <c r="F467" s="557"/>
      <c r="G467" s="456"/>
      <c r="H467" s="454">
        <f>H468</f>
        <v>4429.5</v>
      </c>
      <c r="I467" s="454">
        <f>I468</f>
        <v>0</v>
      </c>
      <c r="J467" s="456">
        <f t="shared" si="983"/>
        <v>4429.5</v>
      </c>
      <c r="K467" s="454">
        <f>K468</f>
        <v>-0.04</v>
      </c>
      <c r="L467" s="454">
        <f>L468</f>
        <v>4492</v>
      </c>
      <c r="M467" s="454">
        <f>M468</f>
        <v>4492</v>
      </c>
      <c r="N467" s="454">
        <f>N468</f>
        <v>-46</v>
      </c>
      <c r="O467" s="454">
        <f t="shared" ref="O467:AD467" si="1018">O468</f>
        <v>4446</v>
      </c>
      <c r="P467" s="454">
        <f t="shared" si="1018"/>
        <v>4446</v>
      </c>
      <c r="Q467" s="454">
        <f t="shared" si="1018"/>
        <v>0</v>
      </c>
      <c r="R467" s="454">
        <f t="shared" si="1018"/>
        <v>4446</v>
      </c>
      <c r="S467" s="454">
        <f t="shared" si="1018"/>
        <v>1977.7</v>
      </c>
      <c r="T467" s="454">
        <f t="shared" si="1018"/>
        <v>6175</v>
      </c>
      <c r="U467" s="454">
        <f t="shared" si="1018"/>
        <v>559</v>
      </c>
      <c r="V467" s="454">
        <f t="shared" si="1018"/>
        <v>6175</v>
      </c>
      <c r="W467" s="454">
        <f t="shared" si="1018"/>
        <v>2554</v>
      </c>
      <c r="X467" s="454">
        <f t="shared" si="1018"/>
        <v>6568</v>
      </c>
      <c r="Y467" s="454">
        <f t="shared" si="1018"/>
        <v>2563</v>
      </c>
      <c r="Z467" s="454">
        <f t="shared" si="1018"/>
        <v>9131</v>
      </c>
      <c r="AA467" s="454">
        <f t="shared" si="1018"/>
        <v>-245</v>
      </c>
      <c r="AB467" s="454">
        <f t="shared" si="1018"/>
        <v>8886</v>
      </c>
      <c r="AC467" s="454">
        <f t="shared" si="1018"/>
        <v>987.49549999999999</v>
      </c>
      <c r="AD467" s="454">
        <f t="shared" si="1018"/>
        <v>9873.4955000000009</v>
      </c>
    </row>
    <row r="468" spans="1:30" s="434" customFormat="1" ht="14.25" x14ac:dyDescent="0.2">
      <c r="A468" s="462" t="s">
        <v>72</v>
      </c>
      <c r="B468" s="250">
        <v>800</v>
      </c>
      <c r="C468" s="251" t="s">
        <v>190</v>
      </c>
      <c r="D468" s="251"/>
      <c r="E468" s="251"/>
      <c r="F468" s="251"/>
      <c r="G468" s="276"/>
      <c r="H468" s="276">
        <f t="shared" ref="H468:R468" si="1019">H469+H506</f>
        <v>4429.5</v>
      </c>
      <c r="I468" s="276">
        <f t="shared" si="1019"/>
        <v>0</v>
      </c>
      <c r="J468" s="276">
        <f t="shared" si="1019"/>
        <v>4429.5</v>
      </c>
      <c r="K468" s="276">
        <f t="shared" si="1019"/>
        <v>-0.04</v>
      </c>
      <c r="L468" s="276">
        <f t="shared" si="1019"/>
        <v>4492</v>
      </c>
      <c r="M468" s="276">
        <f t="shared" si="1019"/>
        <v>4492</v>
      </c>
      <c r="N468" s="276">
        <f t="shared" si="1019"/>
        <v>-46</v>
      </c>
      <c r="O468" s="276">
        <f t="shared" si="1019"/>
        <v>4446</v>
      </c>
      <c r="P468" s="276">
        <f t="shared" si="1019"/>
        <v>4446</v>
      </c>
      <c r="Q468" s="276">
        <f t="shared" si="1019"/>
        <v>0</v>
      </c>
      <c r="R468" s="276">
        <f t="shared" si="1019"/>
        <v>4446</v>
      </c>
      <c r="S468" s="276">
        <f t="shared" ref="S468:T468" si="1020">S469+S506</f>
        <v>1977.7</v>
      </c>
      <c r="T468" s="276">
        <f t="shared" si="1020"/>
        <v>6175</v>
      </c>
      <c r="U468" s="276">
        <f t="shared" ref="U468:V468" si="1021">U469+U506</f>
        <v>559</v>
      </c>
      <c r="V468" s="276">
        <f t="shared" si="1021"/>
        <v>6175</v>
      </c>
      <c r="W468" s="276">
        <f t="shared" ref="W468:X468" si="1022">W469+W506</f>
        <v>2554</v>
      </c>
      <c r="X468" s="276">
        <f t="shared" si="1022"/>
        <v>6568</v>
      </c>
      <c r="Y468" s="276">
        <f t="shared" ref="Y468:Z468" si="1023">Y469+Y506</f>
        <v>2563</v>
      </c>
      <c r="Z468" s="276">
        <f t="shared" si="1023"/>
        <v>9131</v>
      </c>
      <c r="AA468" s="276">
        <f t="shared" ref="AA468:AB468" si="1024">AA469+AA506</f>
        <v>-245</v>
      </c>
      <c r="AB468" s="276">
        <f t="shared" si="1024"/>
        <v>8886</v>
      </c>
      <c r="AC468" s="276">
        <f t="shared" ref="AC468:AD468" si="1025">AC469+AC506</f>
        <v>987.49549999999999</v>
      </c>
      <c r="AD468" s="276">
        <f t="shared" si="1025"/>
        <v>9873.4955000000009</v>
      </c>
    </row>
    <row r="469" spans="1:30" ht="41.25" customHeight="1" x14ac:dyDescent="0.2">
      <c r="A469" s="462" t="s">
        <v>193</v>
      </c>
      <c r="B469" s="250">
        <v>800</v>
      </c>
      <c r="C469" s="251" t="s">
        <v>190</v>
      </c>
      <c r="D469" s="251" t="s">
        <v>194</v>
      </c>
      <c r="E469" s="251"/>
      <c r="F469" s="251"/>
      <c r="G469" s="258">
        <f>G483+G492</f>
        <v>0</v>
      </c>
      <c r="H469" s="258">
        <f t="shared" ref="H469:R469" si="1026">H492+H496</f>
        <v>3350</v>
      </c>
      <c r="I469" s="258">
        <f t="shared" si="1026"/>
        <v>0</v>
      </c>
      <c r="J469" s="258">
        <f t="shared" si="1026"/>
        <v>3350</v>
      </c>
      <c r="K469" s="258">
        <f t="shared" si="1026"/>
        <v>-0.04</v>
      </c>
      <c r="L469" s="258">
        <f t="shared" si="1026"/>
        <v>3426</v>
      </c>
      <c r="M469" s="258">
        <f t="shared" si="1026"/>
        <v>3426</v>
      </c>
      <c r="N469" s="258">
        <f t="shared" si="1026"/>
        <v>0</v>
      </c>
      <c r="O469" s="258">
        <f t="shared" si="1026"/>
        <v>3426</v>
      </c>
      <c r="P469" s="258">
        <f t="shared" si="1026"/>
        <v>3426</v>
      </c>
      <c r="Q469" s="258">
        <f t="shared" si="1026"/>
        <v>0</v>
      </c>
      <c r="R469" s="258">
        <f t="shared" si="1026"/>
        <v>3426</v>
      </c>
      <c r="S469" s="258">
        <f t="shared" ref="S469:T469" si="1027">S492+S496</f>
        <v>920.5</v>
      </c>
      <c r="T469" s="258">
        <f t="shared" si="1027"/>
        <v>4371</v>
      </c>
      <c r="U469" s="258">
        <f t="shared" ref="U469:V469" si="1028">U492+U496</f>
        <v>163</v>
      </c>
      <c r="V469" s="258">
        <f t="shared" si="1028"/>
        <v>4371</v>
      </c>
      <c r="W469" s="258">
        <f t="shared" ref="W469:X469" si="1029">W492+W496</f>
        <v>1378</v>
      </c>
      <c r="X469" s="258">
        <f t="shared" si="1029"/>
        <v>4504</v>
      </c>
      <c r="Y469" s="258">
        <f t="shared" ref="Y469:Z469" si="1030">Y492+Y496</f>
        <v>1527</v>
      </c>
      <c r="Z469" s="258">
        <f t="shared" si="1030"/>
        <v>6031</v>
      </c>
      <c r="AA469" s="258">
        <f t="shared" ref="AA469:AB469" si="1031">AA492+AA496</f>
        <v>-245</v>
      </c>
      <c r="AB469" s="258">
        <f t="shared" si="1031"/>
        <v>5786</v>
      </c>
      <c r="AC469" s="258">
        <f t="shared" ref="AC469:AD469" si="1032">AC492+AC496</f>
        <v>402.02550000000002</v>
      </c>
      <c r="AD469" s="258">
        <f t="shared" si="1032"/>
        <v>6188.0254999999997</v>
      </c>
    </row>
    <row r="470" spans="1:30" ht="33.75" hidden="1" customHeight="1" x14ac:dyDescent="0.2">
      <c r="A470" s="260" t="s">
        <v>123</v>
      </c>
      <c r="B470" s="272">
        <v>800</v>
      </c>
      <c r="C470" s="253" t="s">
        <v>190</v>
      </c>
      <c r="D470" s="253" t="s">
        <v>194</v>
      </c>
      <c r="E470" s="261" t="s">
        <v>332</v>
      </c>
      <c r="F470" s="253"/>
      <c r="G470" s="258"/>
      <c r="H470" s="258"/>
      <c r="I470" s="258">
        <f>I471</f>
        <v>-1958.2</v>
      </c>
      <c r="J470" s="258">
        <f>J471</f>
        <v>-1958.2</v>
      </c>
      <c r="K470" s="258">
        <f>K471</f>
        <v>-1958.2</v>
      </c>
      <c r="L470" s="258">
        <f>L471</f>
        <v>-1958.2</v>
      </c>
      <c r="M470" s="258">
        <f>M471</f>
        <v>-3916.4</v>
      </c>
      <c r="N470" s="258">
        <f t="shared" ref="N470:AD470" si="1033">N471</f>
        <v>-3916.4</v>
      </c>
      <c r="O470" s="258">
        <f t="shared" si="1033"/>
        <v>-5874.6</v>
      </c>
      <c r="P470" s="258">
        <f t="shared" si="1033"/>
        <v>-5874.6</v>
      </c>
      <c r="Q470" s="258">
        <f t="shared" si="1033"/>
        <v>-9791</v>
      </c>
      <c r="R470" s="258">
        <f t="shared" si="1033"/>
        <v>-9791</v>
      </c>
      <c r="S470" s="258">
        <f t="shared" si="1033"/>
        <v>-15665.6</v>
      </c>
      <c r="T470" s="258">
        <f t="shared" si="1033"/>
        <v>-15665.6</v>
      </c>
      <c r="U470" s="258">
        <f t="shared" si="1033"/>
        <v>-25456.6</v>
      </c>
      <c r="V470" s="258">
        <f t="shared" si="1033"/>
        <v>-25456.6</v>
      </c>
      <c r="W470" s="258">
        <f t="shared" si="1033"/>
        <v>-41122.199999999997</v>
      </c>
      <c r="X470" s="258">
        <f t="shared" si="1033"/>
        <v>-41122.199999999997</v>
      </c>
      <c r="Y470" s="258">
        <f t="shared" si="1033"/>
        <v>-66578.799999999988</v>
      </c>
      <c r="Z470" s="258">
        <f t="shared" si="1033"/>
        <v>-66578.799999999988</v>
      </c>
      <c r="AA470" s="258">
        <f t="shared" si="1033"/>
        <v>-107701</v>
      </c>
      <c r="AB470" s="258">
        <f t="shared" si="1033"/>
        <v>-107701</v>
      </c>
      <c r="AC470" s="258">
        <f t="shared" si="1033"/>
        <v>-174279.8</v>
      </c>
      <c r="AD470" s="258">
        <f t="shared" si="1033"/>
        <v>-174279.8</v>
      </c>
    </row>
    <row r="471" spans="1:30" hidden="1" x14ac:dyDescent="0.2">
      <c r="A471" s="260" t="s">
        <v>333</v>
      </c>
      <c r="B471" s="272">
        <v>800</v>
      </c>
      <c r="C471" s="253" t="s">
        <v>190</v>
      </c>
      <c r="D471" s="253" t="s">
        <v>194</v>
      </c>
      <c r="E471" s="261" t="s">
        <v>334</v>
      </c>
      <c r="F471" s="253"/>
      <c r="G471" s="258"/>
      <c r="H471" s="258"/>
      <c r="I471" s="258">
        <f>I472+I473+I474+I476+I479</f>
        <v>-1958.2</v>
      </c>
      <c r="J471" s="258">
        <f>J472+J473+J474+J476+J479</f>
        <v>-1958.2</v>
      </c>
      <c r="K471" s="258">
        <f>K472+K473+K474+K476+K479</f>
        <v>-1958.2</v>
      </c>
      <c r="L471" s="258">
        <f>L472+L473+L474+L476+L479</f>
        <v>-1958.2</v>
      </c>
      <c r="M471" s="258">
        <f>M472+M473+M474+M476+M479</f>
        <v>-3916.4</v>
      </c>
      <c r="N471" s="258">
        <f t="shared" ref="N471:R471" si="1034">N472+N473+N474+N476+N479</f>
        <v>-3916.4</v>
      </c>
      <c r="O471" s="258">
        <f t="shared" si="1034"/>
        <v>-5874.6</v>
      </c>
      <c r="P471" s="258">
        <f t="shared" si="1034"/>
        <v>-5874.6</v>
      </c>
      <c r="Q471" s="258">
        <f t="shared" si="1034"/>
        <v>-9791</v>
      </c>
      <c r="R471" s="258">
        <f t="shared" si="1034"/>
        <v>-9791</v>
      </c>
      <c r="S471" s="258">
        <f t="shared" ref="S471:T471" si="1035">S472+S473+S474+S476+S479</f>
        <v>-15665.6</v>
      </c>
      <c r="T471" s="258">
        <f t="shared" si="1035"/>
        <v>-15665.6</v>
      </c>
      <c r="U471" s="258">
        <f t="shared" ref="U471:V471" si="1036">U472+U473+U474+U476+U479</f>
        <v>-25456.6</v>
      </c>
      <c r="V471" s="258">
        <f t="shared" si="1036"/>
        <v>-25456.6</v>
      </c>
      <c r="W471" s="258">
        <f t="shared" ref="W471:X471" si="1037">W472+W473+W474+W476+W479</f>
        <v>-41122.199999999997</v>
      </c>
      <c r="X471" s="258">
        <f t="shared" si="1037"/>
        <v>-41122.199999999997</v>
      </c>
      <c r="Y471" s="258">
        <f t="shared" ref="Y471:Z471" si="1038">Y472+Y473+Y474+Y476+Y479</f>
        <v>-66578.799999999988</v>
      </c>
      <c r="Z471" s="258">
        <f t="shared" si="1038"/>
        <v>-66578.799999999988</v>
      </c>
      <c r="AA471" s="258">
        <f t="shared" ref="AA471:AB471" si="1039">AA472+AA473+AA474+AA476+AA479</f>
        <v>-107701</v>
      </c>
      <c r="AB471" s="258">
        <f t="shared" si="1039"/>
        <v>-107701</v>
      </c>
      <c r="AC471" s="258">
        <f t="shared" ref="AC471:AD471" si="1040">AC472+AC473+AC474+AC476+AC479</f>
        <v>-174279.8</v>
      </c>
      <c r="AD471" s="258">
        <f t="shared" si="1040"/>
        <v>-174279.8</v>
      </c>
    </row>
    <row r="472" spans="1:30" hidden="1" x14ac:dyDescent="0.2">
      <c r="A472" s="260" t="s">
        <v>95</v>
      </c>
      <c r="B472" s="272">
        <v>800</v>
      </c>
      <c r="C472" s="253" t="s">
        <v>190</v>
      </c>
      <c r="D472" s="253" t="s">
        <v>194</v>
      </c>
      <c r="E472" s="261" t="s">
        <v>334</v>
      </c>
      <c r="F472" s="253" t="s">
        <v>96</v>
      </c>
      <c r="G472" s="258"/>
      <c r="H472" s="258"/>
      <c r="I472" s="258">
        <v>-1286.2</v>
      </c>
      <c r="J472" s="258">
        <f t="shared" ref="J472:J479" si="1041">G472+I472</f>
        <v>-1286.2</v>
      </c>
      <c r="K472" s="258">
        <v>-1286.2</v>
      </c>
      <c r="L472" s="258">
        <f t="shared" ref="L472:R479" si="1042">H472+J472</f>
        <v>-1286.2</v>
      </c>
      <c r="M472" s="258">
        <f t="shared" si="1042"/>
        <v>-2572.4</v>
      </c>
      <c r="N472" s="258">
        <f t="shared" si="1042"/>
        <v>-2572.4</v>
      </c>
      <c r="O472" s="258">
        <f t="shared" si="1042"/>
        <v>-3858.6000000000004</v>
      </c>
      <c r="P472" s="258">
        <f t="shared" si="1042"/>
        <v>-3858.6000000000004</v>
      </c>
      <c r="Q472" s="258">
        <f t="shared" si="1042"/>
        <v>-6431</v>
      </c>
      <c r="R472" s="258">
        <f t="shared" si="1042"/>
        <v>-6431</v>
      </c>
      <c r="S472" s="258">
        <f t="shared" ref="S472:S479" si="1043">O472+Q472</f>
        <v>-10289.6</v>
      </c>
      <c r="T472" s="258">
        <f t="shared" ref="T472:T479" si="1044">P472+R472</f>
        <v>-10289.6</v>
      </c>
      <c r="U472" s="258">
        <f t="shared" ref="U472:U479" si="1045">Q472+S472</f>
        <v>-16720.599999999999</v>
      </c>
      <c r="V472" s="258">
        <f t="shared" ref="V472:V479" si="1046">R472+T472</f>
        <v>-16720.599999999999</v>
      </c>
      <c r="W472" s="258">
        <f t="shared" ref="W472:W479" si="1047">S472+U472</f>
        <v>-27010.199999999997</v>
      </c>
      <c r="X472" s="258">
        <f t="shared" ref="X472:X479" si="1048">T472+V472</f>
        <v>-27010.199999999997</v>
      </c>
      <c r="Y472" s="258">
        <f t="shared" ref="Y472:Y479" si="1049">U472+W472</f>
        <v>-43730.799999999996</v>
      </c>
      <c r="Z472" s="258">
        <f t="shared" ref="Z472:Z479" si="1050">V472+X472</f>
        <v>-43730.799999999996</v>
      </c>
      <c r="AA472" s="258">
        <f t="shared" ref="AA472:AA479" si="1051">W472+Y472</f>
        <v>-70741</v>
      </c>
      <c r="AB472" s="258">
        <f t="shared" ref="AB472:AB479" si="1052">X472+Z472</f>
        <v>-70741</v>
      </c>
      <c r="AC472" s="258">
        <f t="shared" ref="AC472:AC479" si="1053">Y472+AA472</f>
        <v>-114471.79999999999</v>
      </c>
      <c r="AD472" s="258">
        <f t="shared" ref="AD472:AD479" si="1054">Z472+AB472</f>
        <v>-114471.79999999999</v>
      </c>
    </row>
    <row r="473" spans="1:30" hidden="1" x14ac:dyDescent="0.2">
      <c r="A473" s="260" t="s">
        <v>97</v>
      </c>
      <c r="B473" s="272">
        <v>800</v>
      </c>
      <c r="C473" s="253" t="s">
        <v>190</v>
      </c>
      <c r="D473" s="253" t="s">
        <v>194</v>
      </c>
      <c r="E473" s="261" t="s">
        <v>334</v>
      </c>
      <c r="F473" s="253" t="s">
        <v>98</v>
      </c>
      <c r="G473" s="258"/>
      <c r="H473" s="258"/>
      <c r="I473" s="258">
        <v>-152</v>
      </c>
      <c r="J473" s="258">
        <f t="shared" si="1041"/>
        <v>-152</v>
      </c>
      <c r="K473" s="258">
        <v>-152</v>
      </c>
      <c r="L473" s="258">
        <f t="shared" si="1042"/>
        <v>-152</v>
      </c>
      <c r="M473" s="258">
        <f t="shared" si="1042"/>
        <v>-304</v>
      </c>
      <c r="N473" s="258">
        <f t="shared" si="1042"/>
        <v>-304</v>
      </c>
      <c r="O473" s="258">
        <f t="shared" si="1042"/>
        <v>-456</v>
      </c>
      <c r="P473" s="258">
        <f t="shared" si="1042"/>
        <v>-456</v>
      </c>
      <c r="Q473" s="258">
        <f t="shared" si="1042"/>
        <v>-760</v>
      </c>
      <c r="R473" s="258">
        <f t="shared" si="1042"/>
        <v>-760</v>
      </c>
      <c r="S473" s="258">
        <f t="shared" si="1043"/>
        <v>-1216</v>
      </c>
      <c r="T473" s="258">
        <f t="shared" si="1044"/>
        <v>-1216</v>
      </c>
      <c r="U473" s="258">
        <f t="shared" si="1045"/>
        <v>-1976</v>
      </c>
      <c r="V473" s="258">
        <f t="shared" si="1046"/>
        <v>-1976</v>
      </c>
      <c r="W473" s="258">
        <f t="shared" si="1047"/>
        <v>-3192</v>
      </c>
      <c r="X473" s="258">
        <f t="shared" si="1048"/>
        <v>-3192</v>
      </c>
      <c r="Y473" s="258">
        <f t="shared" si="1049"/>
        <v>-5168</v>
      </c>
      <c r="Z473" s="258">
        <f t="shared" si="1050"/>
        <v>-5168</v>
      </c>
      <c r="AA473" s="258">
        <f t="shared" si="1051"/>
        <v>-8360</v>
      </c>
      <c r="AB473" s="258">
        <f t="shared" si="1052"/>
        <v>-8360</v>
      </c>
      <c r="AC473" s="258">
        <f t="shared" si="1053"/>
        <v>-13528</v>
      </c>
      <c r="AD473" s="258">
        <f t="shared" si="1054"/>
        <v>-13528</v>
      </c>
    </row>
    <row r="474" spans="1:30" ht="17.25" hidden="1" customHeight="1" x14ac:dyDescent="0.2">
      <c r="A474" s="260" t="s">
        <v>99</v>
      </c>
      <c r="B474" s="272">
        <v>800</v>
      </c>
      <c r="C474" s="253" t="s">
        <v>190</v>
      </c>
      <c r="D474" s="253" t="s">
        <v>194</v>
      </c>
      <c r="E474" s="261" t="s">
        <v>334</v>
      </c>
      <c r="F474" s="253" t="s">
        <v>100</v>
      </c>
      <c r="G474" s="258"/>
      <c r="H474" s="258"/>
      <c r="I474" s="258">
        <v>-53</v>
      </c>
      <c r="J474" s="258">
        <f t="shared" si="1041"/>
        <v>-53</v>
      </c>
      <c r="K474" s="258">
        <v>-53</v>
      </c>
      <c r="L474" s="258">
        <f t="shared" si="1042"/>
        <v>-53</v>
      </c>
      <c r="M474" s="258">
        <f t="shared" si="1042"/>
        <v>-106</v>
      </c>
      <c r="N474" s="258">
        <f t="shared" si="1042"/>
        <v>-106</v>
      </c>
      <c r="O474" s="258">
        <f t="shared" si="1042"/>
        <v>-159</v>
      </c>
      <c r="P474" s="258">
        <f t="shared" si="1042"/>
        <v>-159</v>
      </c>
      <c r="Q474" s="258">
        <f t="shared" si="1042"/>
        <v>-265</v>
      </c>
      <c r="R474" s="258">
        <f t="shared" si="1042"/>
        <v>-265</v>
      </c>
      <c r="S474" s="258">
        <f t="shared" si="1043"/>
        <v>-424</v>
      </c>
      <c r="T474" s="258">
        <f t="shared" si="1044"/>
        <v>-424</v>
      </c>
      <c r="U474" s="258">
        <f t="shared" si="1045"/>
        <v>-689</v>
      </c>
      <c r="V474" s="258">
        <f t="shared" si="1046"/>
        <v>-689</v>
      </c>
      <c r="W474" s="258">
        <f t="shared" si="1047"/>
        <v>-1113</v>
      </c>
      <c r="X474" s="258">
        <f t="shared" si="1048"/>
        <v>-1113</v>
      </c>
      <c r="Y474" s="258">
        <f t="shared" si="1049"/>
        <v>-1802</v>
      </c>
      <c r="Z474" s="258">
        <f t="shared" si="1050"/>
        <v>-1802</v>
      </c>
      <c r="AA474" s="258">
        <f t="shared" si="1051"/>
        <v>-2915</v>
      </c>
      <c r="AB474" s="258">
        <f t="shared" si="1052"/>
        <v>-2915</v>
      </c>
      <c r="AC474" s="258">
        <f t="shared" si="1053"/>
        <v>-4717</v>
      </c>
      <c r="AD474" s="258">
        <f t="shared" si="1054"/>
        <v>-4717</v>
      </c>
    </row>
    <row r="475" spans="1:30" ht="25.5" hidden="1" customHeight="1" x14ac:dyDescent="0.2">
      <c r="A475" s="260" t="s">
        <v>101</v>
      </c>
      <c r="B475" s="272">
        <v>800</v>
      </c>
      <c r="C475" s="253" t="s">
        <v>190</v>
      </c>
      <c r="D475" s="253" t="s">
        <v>194</v>
      </c>
      <c r="E475" s="261" t="s">
        <v>334</v>
      </c>
      <c r="F475" s="253" t="s">
        <v>102</v>
      </c>
      <c r="G475" s="258"/>
      <c r="H475" s="258"/>
      <c r="I475" s="258" t="e">
        <f>#REF!+G475</f>
        <v>#REF!</v>
      </c>
      <c r="J475" s="258" t="e">
        <f t="shared" si="1041"/>
        <v>#REF!</v>
      </c>
      <c r="K475" s="258" t="e">
        <f>H475+I475</f>
        <v>#REF!</v>
      </c>
      <c r="L475" s="258" t="e">
        <f t="shared" si="1042"/>
        <v>#REF!</v>
      </c>
      <c r="M475" s="258" t="e">
        <f t="shared" si="1042"/>
        <v>#REF!</v>
      </c>
      <c r="N475" s="258" t="e">
        <f t="shared" si="1042"/>
        <v>#REF!</v>
      </c>
      <c r="O475" s="258" t="e">
        <f t="shared" si="1042"/>
        <v>#REF!</v>
      </c>
      <c r="P475" s="258" t="e">
        <f t="shared" si="1042"/>
        <v>#REF!</v>
      </c>
      <c r="Q475" s="258" t="e">
        <f t="shared" si="1042"/>
        <v>#REF!</v>
      </c>
      <c r="R475" s="258" t="e">
        <f t="shared" si="1042"/>
        <v>#REF!</v>
      </c>
      <c r="S475" s="258" t="e">
        <f t="shared" si="1043"/>
        <v>#REF!</v>
      </c>
      <c r="T475" s="258" t="e">
        <f t="shared" si="1044"/>
        <v>#REF!</v>
      </c>
      <c r="U475" s="258" t="e">
        <f t="shared" si="1045"/>
        <v>#REF!</v>
      </c>
      <c r="V475" s="258" t="e">
        <f t="shared" si="1046"/>
        <v>#REF!</v>
      </c>
      <c r="W475" s="258" t="e">
        <f t="shared" si="1047"/>
        <v>#REF!</v>
      </c>
      <c r="X475" s="258" t="e">
        <f t="shared" si="1048"/>
        <v>#REF!</v>
      </c>
      <c r="Y475" s="258" t="e">
        <f t="shared" si="1049"/>
        <v>#REF!</v>
      </c>
      <c r="Z475" s="258" t="e">
        <f t="shared" si="1050"/>
        <v>#REF!</v>
      </c>
      <c r="AA475" s="258" t="e">
        <f t="shared" si="1051"/>
        <v>#REF!</v>
      </c>
      <c r="AB475" s="258" t="e">
        <f t="shared" si="1052"/>
        <v>#REF!</v>
      </c>
      <c r="AC475" s="258" t="e">
        <f t="shared" si="1053"/>
        <v>#REF!</v>
      </c>
      <c r="AD475" s="258" t="e">
        <f t="shared" si="1054"/>
        <v>#REF!</v>
      </c>
    </row>
    <row r="476" spans="1:30" ht="15" hidden="1" customHeight="1" x14ac:dyDescent="0.2">
      <c r="A476" s="260" t="s">
        <v>1296</v>
      </c>
      <c r="B476" s="272">
        <v>800</v>
      </c>
      <c r="C476" s="253" t="s">
        <v>190</v>
      </c>
      <c r="D476" s="253" t="s">
        <v>194</v>
      </c>
      <c r="E476" s="261" t="s">
        <v>334</v>
      </c>
      <c r="F476" s="253" t="s">
        <v>94</v>
      </c>
      <c r="G476" s="258"/>
      <c r="H476" s="258"/>
      <c r="I476" s="258">
        <v>-450</v>
      </c>
      <c r="J476" s="258">
        <f t="shared" si="1041"/>
        <v>-450</v>
      </c>
      <c r="K476" s="258">
        <v>-450</v>
      </c>
      <c r="L476" s="258">
        <f t="shared" si="1042"/>
        <v>-450</v>
      </c>
      <c r="M476" s="258">
        <f t="shared" si="1042"/>
        <v>-900</v>
      </c>
      <c r="N476" s="258">
        <f t="shared" si="1042"/>
        <v>-900</v>
      </c>
      <c r="O476" s="258">
        <f t="shared" si="1042"/>
        <v>-1350</v>
      </c>
      <c r="P476" s="258">
        <f t="shared" si="1042"/>
        <v>-1350</v>
      </c>
      <c r="Q476" s="258">
        <f t="shared" si="1042"/>
        <v>-2250</v>
      </c>
      <c r="R476" s="258">
        <f t="shared" si="1042"/>
        <v>-2250</v>
      </c>
      <c r="S476" s="258">
        <f t="shared" si="1043"/>
        <v>-3600</v>
      </c>
      <c r="T476" s="258">
        <f t="shared" si="1044"/>
        <v>-3600</v>
      </c>
      <c r="U476" s="258">
        <f t="shared" si="1045"/>
        <v>-5850</v>
      </c>
      <c r="V476" s="258">
        <f t="shared" si="1046"/>
        <v>-5850</v>
      </c>
      <c r="W476" s="258">
        <f t="shared" si="1047"/>
        <v>-9450</v>
      </c>
      <c r="X476" s="258">
        <f t="shared" si="1048"/>
        <v>-9450</v>
      </c>
      <c r="Y476" s="258">
        <f t="shared" si="1049"/>
        <v>-15300</v>
      </c>
      <c r="Z476" s="258">
        <f t="shared" si="1050"/>
        <v>-15300</v>
      </c>
      <c r="AA476" s="258">
        <f t="shared" si="1051"/>
        <v>-24750</v>
      </c>
      <c r="AB476" s="258">
        <f t="shared" si="1052"/>
        <v>-24750</v>
      </c>
      <c r="AC476" s="258">
        <f t="shared" si="1053"/>
        <v>-40050</v>
      </c>
      <c r="AD476" s="258">
        <f t="shared" si="1054"/>
        <v>-40050</v>
      </c>
    </row>
    <row r="477" spans="1:30" ht="12.75" hidden="1" customHeight="1" x14ac:dyDescent="0.2">
      <c r="A477" s="260" t="s">
        <v>302</v>
      </c>
      <c r="B477" s="272">
        <v>800</v>
      </c>
      <c r="C477" s="253" t="s">
        <v>202</v>
      </c>
      <c r="D477" s="253" t="s">
        <v>212</v>
      </c>
      <c r="E477" s="261" t="s">
        <v>334</v>
      </c>
      <c r="F477" s="253" t="s">
        <v>303</v>
      </c>
      <c r="G477" s="258"/>
      <c r="H477" s="258"/>
      <c r="I477" s="258" t="e">
        <f>#REF!+G477</f>
        <v>#REF!</v>
      </c>
      <c r="J477" s="258" t="e">
        <f t="shared" si="1041"/>
        <v>#REF!</v>
      </c>
      <c r="K477" s="258" t="e">
        <f>H477+I477</f>
        <v>#REF!</v>
      </c>
      <c r="L477" s="258" t="e">
        <f t="shared" si="1042"/>
        <v>#REF!</v>
      </c>
      <c r="M477" s="258" t="e">
        <f t="shared" si="1042"/>
        <v>#REF!</v>
      </c>
      <c r="N477" s="258" t="e">
        <f t="shared" si="1042"/>
        <v>#REF!</v>
      </c>
      <c r="O477" s="258" t="e">
        <f t="shared" si="1042"/>
        <v>#REF!</v>
      </c>
      <c r="P477" s="258" t="e">
        <f t="shared" si="1042"/>
        <v>#REF!</v>
      </c>
      <c r="Q477" s="258" t="e">
        <f t="shared" si="1042"/>
        <v>#REF!</v>
      </c>
      <c r="R477" s="258" t="e">
        <f t="shared" si="1042"/>
        <v>#REF!</v>
      </c>
      <c r="S477" s="258" t="e">
        <f t="shared" si="1043"/>
        <v>#REF!</v>
      </c>
      <c r="T477" s="258" t="e">
        <f t="shared" si="1044"/>
        <v>#REF!</v>
      </c>
      <c r="U477" s="258" t="e">
        <f t="shared" si="1045"/>
        <v>#REF!</v>
      </c>
      <c r="V477" s="258" t="e">
        <f t="shared" si="1046"/>
        <v>#REF!</v>
      </c>
      <c r="W477" s="258" t="e">
        <f t="shared" si="1047"/>
        <v>#REF!</v>
      </c>
      <c r="X477" s="258" t="e">
        <f t="shared" si="1048"/>
        <v>#REF!</v>
      </c>
      <c r="Y477" s="258" t="e">
        <f t="shared" si="1049"/>
        <v>#REF!</v>
      </c>
      <c r="Z477" s="258" t="e">
        <f t="shared" si="1050"/>
        <v>#REF!</v>
      </c>
      <c r="AA477" s="258" t="e">
        <f t="shared" si="1051"/>
        <v>#REF!</v>
      </c>
      <c r="AB477" s="258" t="e">
        <f t="shared" si="1052"/>
        <v>#REF!</v>
      </c>
      <c r="AC477" s="258" t="e">
        <f t="shared" si="1053"/>
        <v>#REF!</v>
      </c>
      <c r="AD477" s="258" t="e">
        <f t="shared" si="1054"/>
        <v>#REF!</v>
      </c>
    </row>
    <row r="478" spans="1:30" ht="12.75" hidden="1" customHeight="1" x14ac:dyDescent="0.2">
      <c r="A478" s="260" t="s">
        <v>63</v>
      </c>
      <c r="B478" s="272">
        <v>800</v>
      </c>
      <c r="C478" s="253" t="s">
        <v>190</v>
      </c>
      <c r="D478" s="253" t="s">
        <v>194</v>
      </c>
      <c r="E478" s="261" t="s">
        <v>334</v>
      </c>
      <c r="F478" s="253" t="s">
        <v>64</v>
      </c>
      <c r="G478" s="258"/>
      <c r="H478" s="258"/>
      <c r="I478" s="258" t="e">
        <f>#REF!+G478</f>
        <v>#REF!</v>
      </c>
      <c r="J478" s="258" t="e">
        <f t="shared" si="1041"/>
        <v>#REF!</v>
      </c>
      <c r="K478" s="258" t="e">
        <f>H478+I478</f>
        <v>#REF!</v>
      </c>
      <c r="L478" s="258" t="e">
        <f t="shared" si="1042"/>
        <v>#REF!</v>
      </c>
      <c r="M478" s="258" t="e">
        <f t="shared" si="1042"/>
        <v>#REF!</v>
      </c>
      <c r="N478" s="258" t="e">
        <f t="shared" si="1042"/>
        <v>#REF!</v>
      </c>
      <c r="O478" s="258" t="e">
        <f t="shared" si="1042"/>
        <v>#REF!</v>
      </c>
      <c r="P478" s="258" t="e">
        <f t="shared" si="1042"/>
        <v>#REF!</v>
      </c>
      <c r="Q478" s="258" t="e">
        <f t="shared" si="1042"/>
        <v>#REF!</v>
      </c>
      <c r="R478" s="258" t="e">
        <f t="shared" si="1042"/>
        <v>#REF!</v>
      </c>
      <c r="S478" s="258" t="e">
        <f t="shared" si="1043"/>
        <v>#REF!</v>
      </c>
      <c r="T478" s="258" t="e">
        <f t="shared" si="1044"/>
        <v>#REF!</v>
      </c>
      <c r="U478" s="258" t="e">
        <f t="shared" si="1045"/>
        <v>#REF!</v>
      </c>
      <c r="V478" s="258" t="e">
        <f t="shared" si="1046"/>
        <v>#REF!</v>
      </c>
      <c r="W478" s="258" t="e">
        <f t="shared" si="1047"/>
        <v>#REF!</v>
      </c>
      <c r="X478" s="258" t="e">
        <f t="shared" si="1048"/>
        <v>#REF!</v>
      </c>
      <c r="Y478" s="258" t="e">
        <f t="shared" si="1049"/>
        <v>#REF!</v>
      </c>
      <c r="Z478" s="258" t="e">
        <f t="shared" si="1050"/>
        <v>#REF!</v>
      </c>
      <c r="AA478" s="258" t="e">
        <f t="shared" si="1051"/>
        <v>#REF!</v>
      </c>
      <c r="AB478" s="258" t="e">
        <f t="shared" si="1052"/>
        <v>#REF!</v>
      </c>
      <c r="AC478" s="258" t="e">
        <f t="shared" si="1053"/>
        <v>#REF!</v>
      </c>
      <c r="AD478" s="258" t="e">
        <f t="shared" si="1054"/>
        <v>#REF!</v>
      </c>
    </row>
    <row r="479" spans="1:30" hidden="1" x14ac:dyDescent="0.2">
      <c r="A479" s="260" t="s">
        <v>103</v>
      </c>
      <c r="B479" s="272">
        <v>800</v>
      </c>
      <c r="C479" s="253" t="s">
        <v>190</v>
      </c>
      <c r="D479" s="253" t="s">
        <v>194</v>
      </c>
      <c r="E479" s="261" t="s">
        <v>334</v>
      </c>
      <c r="F479" s="253" t="s">
        <v>104</v>
      </c>
      <c r="G479" s="258"/>
      <c r="H479" s="258"/>
      <c r="I479" s="258">
        <v>-17</v>
      </c>
      <c r="J479" s="258">
        <f t="shared" si="1041"/>
        <v>-17</v>
      </c>
      <c r="K479" s="258">
        <v>-17</v>
      </c>
      <c r="L479" s="258">
        <f t="shared" si="1042"/>
        <v>-17</v>
      </c>
      <c r="M479" s="258">
        <f t="shared" si="1042"/>
        <v>-34</v>
      </c>
      <c r="N479" s="258">
        <f t="shared" si="1042"/>
        <v>-34</v>
      </c>
      <c r="O479" s="258">
        <f t="shared" si="1042"/>
        <v>-51</v>
      </c>
      <c r="P479" s="258">
        <f t="shared" si="1042"/>
        <v>-51</v>
      </c>
      <c r="Q479" s="258">
        <f t="shared" si="1042"/>
        <v>-85</v>
      </c>
      <c r="R479" s="258">
        <f t="shared" si="1042"/>
        <v>-85</v>
      </c>
      <c r="S479" s="258">
        <f t="shared" si="1043"/>
        <v>-136</v>
      </c>
      <c r="T479" s="258">
        <f t="shared" si="1044"/>
        <v>-136</v>
      </c>
      <c r="U479" s="258">
        <f t="shared" si="1045"/>
        <v>-221</v>
      </c>
      <c r="V479" s="258">
        <f t="shared" si="1046"/>
        <v>-221</v>
      </c>
      <c r="W479" s="258">
        <f t="shared" si="1047"/>
        <v>-357</v>
      </c>
      <c r="X479" s="258">
        <f t="shared" si="1048"/>
        <v>-357</v>
      </c>
      <c r="Y479" s="258">
        <f t="shared" si="1049"/>
        <v>-578</v>
      </c>
      <c r="Z479" s="258">
        <f t="shared" si="1050"/>
        <v>-578</v>
      </c>
      <c r="AA479" s="258">
        <f t="shared" si="1051"/>
        <v>-935</v>
      </c>
      <c r="AB479" s="258">
        <f t="shared" si="1052"/>
        <v>-935</v>
      </c>
      <c r="AC479" s="258">
        <f t="shared" si="1053"/>
        <v>-1513</v>
      </c>
      <c r="AD479" s="258">
        <f t="shared" si="1054"/>
        <v>-1513</v>
      </c>
    </row>
    <row r="480" spans="1:30" ht="12.75" hidden="1" customHeight="1" x14ac:dyDescent="0.2">
      <c r="A480" s="260" t="s">
        <v>105</v>
      </c>
      <c r="B480" s="272">
        <v>800</v>
      </c>
      <c r="C480" s="253" t="s">
        <v>190</v>
      </c>
      <c r="D480" s="253" t="s">
        <v>194</v>
      </c>
      <c r="E480" s="261" t="s">
        <v>334</v>
      </c>
      <c r="F480" s="253" t="s">
        <v>106</v>
      </c>
      <c r="G480" s="258"/>
      <c r="H480" s="258"/>
      <c r="I480" s="258" t="e">
        <f>#REF!+G480</f>
        <v>#REF!</v>
      </c>
      <c r="J480" s="258" t="e">
        <f>#REF!+I480</f>
        <v>#REF!</v>
      </c>
      <c r="K480" s="258" t="e">
        <f>#REF!+I480</f>
        <v>#REF!</v>
      </c>
      <c r="L480" s="258" t="e">
        <f>F480+J480</f>
        <v>#REF!</v>
      </c>
      <c r="M480" s="258" t="e">
        <f>G480+K480</f>
        <v>#REF!</v>
      </c>
      <c r="N480" s="258" t="e">
        <f t="shared" ref="N480:O480" si="1055">H480+L480</f>
        <v>#REF!</v>
      </c>
      <c r="O480" s="258" t="e">
        <f t="shared" si="1055"/>
        <v>#REF!</v>
      </c>
      <c r="P480" s="258" t="e">
        <f>J480+N480</f>
        <v>#REF!</v>
      </c>
      <c r="Q480" s="258" t="e">
        <f t="shared" ref="Q480:R480" si="1056">K480+O480</f>
        <v>#REF!</v>
      </c>
      <c r="R480" s="258" t="e">
        <f t="shared" si="1056"/>
        <v>#REF!</v>
      </c>
      <c r="S480" s="258" t="e">
        <f t="shared" ref="S480" si="1057">M480+Q480</f>
        <v>#REF!</v>
      </c>
      <c r="T480" s="258" t="e">
        <f t="shared" ref="T480" si="1058">N480+R480</f>
        <v>#REF!</v>
      </c>
      <c r="U480" s="258" t="e">
        <f t="shared" ref="U480" si="1059">O480+S480</f>
        <v>#REF!</v>
      </c>
      <c r="V480" s="258" t="e">
        <f t="shared" ref="V480" si="1060">P480+T480</f>
        <v>#REF!</v>
      </c>
      <c r="W480" s="258" t="e">
        <f t="shared" ref="W480" si="1061">Q480+U480</f>
        <v>#REF!</v>
      </c>
      <c r="X480" s="258" t="e">
        <f t="shared" ref="X480" si="1062">R480+V480</f>
        <v>#REF!</v>
      </c>
      <c r="Y480" s="258" t="e">
        <f t="shared" ref="Y480" si="1063">S480+W480</f>
        <v>#REF!</v>
      </c>
      <c r="Z480" s="258" t="e">
        <f t="shared" ref="Z480" si="1064">T480+X480</f>
        <v>#REF!</v>
      </c>
      <c r="AA480" s="258" t="e">
        <f t="shared" ref="AA480" si="1065">U480+Y480</f>
        <v>#REF!</v>
      </c>
      <c r="AB480" s="258" t="e">
        <f t="shared" ref="AB480" si="1066">V480+Z480</f>
        <v>#REF!</v>
      </c>
      <c r="AC480" s="258" t="e">
        <f t="shared" ref="AC480" si="1067">W480+AA480</f>
        <v>#REF!</v>
      </c>
      <c r="AD480" s="258" t="e">
        <f t="shared" ref="AD480" si="1068">X480+AB480</f>
        <v>#REF!</v>
      </c>
    </row>
    <row r="481" spans="1:30" hidden="1" x14ac:dyDescent="0.2">
      <c r="A481" s="260" t="s">
        <v>309</v>
      </c>
      <c r="B481" s="272">
        <v>800</v>
      </c>
      <c r="C481" s="253" t="s">
        <v>190</v>
      </c>
      <c r="D481" s="253" t="s">
        <v>194</v>
      </c>
      <c r="E481" s="261" t="s">
        <v>310</v>
      </c>
      <c r="F481" s="253"/>
      <c r="G481" s="258"/>
      <c r="H481" s="258"/>
      <c r="I481" s="258">
        <f>I482</f>
        <v>-1321.6</v>
      </c>
      <c r="J481" s="258">
        <f>J482</f>
        <v>-1321.6</v>
      </c>
      <c r="K481" s="258">
        <f>K482</f>
        <v>-1321.6</v>
      </c>
      <c r="L481" s="258">
        <f>L482</f>
        <v>-1321.6</v>
      </c>
      <c r="M481" s="258">
        <f>M482</f>
        <v>-2643.2</v>
      </c>
      <c r="N481" s="258">
        <f t="shared" ref="N481:AD481" si="1069">N482</f>
        <v>-2643.2</v>
      </c>
      <c r="O481" s="258">
        <f t="shared" si="1069"/>
        <v>-3964.7999999999997</v>
      </c>
      <c r="P481" s="258">
        <f t="shared" si="1069"/>
        <v>-3964.7999999999997</v>
      </c>
      <c r="Q481" s="258">
        <f t="shared" si="1069"/>
        <v>-6608</v>
      </c>
      <c r="R481" s="258">
        <f t="shared" si="1069"/>
        <v>-6608</v>
      </c>
      <c r="S481" s="258">
        <f t="shared" si="1069"/>
        <v>-10572.8</v>
      </c>
      <c r="T481" s="258">
        <f t="shared" si="1069"/>
        <v>-10572.8</v>
      </c>
      <c r="U481" s="258">
        <f t="shared" si="1069"/>
        <v>-17180.8</v>
      </c>
      <c r="V481" s="258">
        <f t="shared" si="1069"/>
        <v>-17180.8</v>
      </c>
      <c r="W481" s="258">
        <f t="shared" si="1069"/>
        <v>-27753.599999999999</v>
      </c>
      <c r="X481" s="258">
        <f t="shared" si="1069"/>
        <v>-27753.599999999999</v>
      </c>
      <c r="Y481" s="258">
        <f t="shared" si="1069"/>
        <v>-44934.399999999994</v>
      </c>
      <c r="Z481" s="258">
        <f t="shared" si="1069"/>
        <v>-44934.399999999994</v>
      </c>
      <c r="AA481" s="258">
        <f t="shared" si="1069"/>
        <v>-72688</v>
      </c>
      <c r="AB481" s="258">
        <f t="shared" si="1069"/>
        <v>-72688</v>
      </c>
      <c r="AC481" s="258">
        <f t="shared" si="1069"/>
        <v>-117622.39999999999</v>
      </c>
      <c r="AD481" s="258">
        <f t="shared" si="1069"/>
        <v>-117622.39999999999</v>
      </c>
    </row>
    <row r="482" spans="1:30" hidden="1" x14ac:dyDescent="0.2">
      <c r="A482" s="260" t="s">
        <v>95</v>
      </c>
      <c r="B482" s="272">
        <v>800</v>
      </c>
      <c r="C482" s="253" t="s">
        <v>190</v>
      </c>
      <c r="D482" s="253" t="s">
        <v>194</v>
      </c>
      <c r="E482" s="261" t="s">
        <v>310</v>
      </c>
      <c r="F482" s="253" t="s">
        <v>96</v>
      </c>
      <c r="G482" s="258"/>
      <c r="H482" s="258"/>
      <c r="I482" s="258">
        <v>-1321.6</v>
      </c>
      <c r="J482" s="258">
        <f>G482+I482</f>
        <v>-1321.6</v>
      </c>
      <c r="K482" s="258">
        <v>-1321.6</v>
      </c>
      <c r="L482" s="258">
        <f>H482+J482</f>
        <v>-1321.6</v>
      </c>
      <c r="M482" s="258">
        <f>I482+K482</f>
        <v>-2643.2</v>
      </c>
      <c r="N482" s="258">
        <f t="shared" ref="N482:O482" si="1070">J482+L482</f>
        <v>-2643.2</v>
      </c>
      <c r="O482" s="258">
        <f t="shared" si="1070"/>
        <v>-3964.7999999999997</v>
      </c>
      <c r="P482" s="258">
        <f>L482+N482</f>
        <v>-3964.7999999999997</v>
      </c>
      <c r="Q482" s="258">
        <f t="shared" ref="Q482:R482" si="1071">M482+O482</f>
        <v>-6608</v>
      </c>
      <c r="R482" s="258">
        <f t="shared" si="1071"/>
        <v>-6608</v>
      </c>
      <c r="S482" s="258">
        <f t="shared" ref="S482" si="1072">O482+Q482</f>
        <v>-10572.8</v>
      </c>
      <c r="T482" s="258">
        <f t="shared" ref="T482" si="1073">P482+R482</f>
        <v>-10572.8</v>
      </c>
      <c r="U482" s="258">
        <f t="shared" ref="U482" si="1074">Q482+S482</f>
        <v>-17180.8</v>
      </c>
      <c r="V482" s="258">
        <f t="shared" ref="V482" si="1075">R482+T482</f>
        <v>-17180.8</v>
      </c>
      <c r="W482" s="258">
        <f t="shared" ref="W482" si="1076">S482+U482</f>
        <v>-27753.599999999999</v>
      </c>
      <c r="X482" s="258">
        <f t="shared" ref="X482" si="1077">T482+V482</f>
        <v>-27753.599999999999</v>
      </c>
      <c r="Y482" s="258">
        <f t="shared" ref="Y482" si="1078">U482+W482</f>
        <v>-44934.399999999994</v>
      </c>
      <c r="Z482" s="258">
        <f t="shared" ref="Z482" si="1079">V482+X482</f>
        <v>-44934.399999999994</v>
      </c>
      <c r="AA482" s="258">
        <f t="shared" ref="AA482" si="1080">W482+Y482</f>
        <v>-72688</v>
      </c>
      <c r="AB482" s="258">
        <f t="shared" ref="AB482" si="1081">X482+Z482</f>
        <v>-72688</v>
      </c>
      <c r="AC482" s="258">
        <f t="shared" ref="AC482" si="1082">Y482+AA482</f>
        <v>-117622.39999999999</v>
      </c>
      <c r="AD482" s="258">
        <f t="shared" ref="AD482" si="1083">Z482+AB482</f>
        <v>-117622.39999999999</v>
      </c>
    </row>
    <row r="483" spans="1:30" ht="29.25" hidden="1" customHeight="1" x14ac:dyDescent="0.2">
      <c r="A483" s="260" t="s">
        <v>452</v>
      </c>
      <c r="B483" s="272">
        <v>800</v>
      </c>
      <c r="C483" s="253" t="s">
        <v>190</v>
      </c>
      <c r="D483" s="253" t="s">
        <v>194</v>
      </c>
      <c r="E483" s="261" t="s">
        <v>450</v>
      </c>
      <c r="F483" s="253"/>
      <c r="G483" s="258">
        <f t="shared" ref="G483:R483" si="1084">G484+G486</f>
        <v>0</v>
      </c>
      <c r="H483" s="258"/>
      <c r="I483" s="258">
        <f t="shared" si="1084"/>
        <v>-3138.3999999999996</v>
      </c>
      <c r="J483" s="258" t="e">
        <f t="shared" si="1084"/>
        <v>#REF!</v>
      </c>
      <c r="K483" s="258">
        <f t="shared" si="1084"/>
        <v>-3138.3999999999996</v>
      </c>
      <c r="L483" s="258" t="e">
        <f>L484+L486</f>
        <v>#REF!</v>
      </c>
      <c r="M483" s="258" t="e">
        <f t="shared" si="1084"/>
        <v>#REF!</v>
      </c>
      <c r="N483" s="258" t="e">
        <f t="shared" si="1084"/>
        <v>#REF!</v>
      </c>
      <c r="O483" s="258" t="e">
        <f t="shared" si="1084"/>
        <v>#REF!</v>
      </c>
      <c r="P483" s="258" t="e">
        <f t="shared" si="1084"/>
        <v>#REF!</v>
      </c>
      <c r="Q483" s="258" t="e">
        <f t="shared" si="1084"/>
        <v>#REF!</v>
      </c>
      <c r="R483" s="258" t="e">
        <f t="shared" si="1084"/>
        <v>#REF!</v>
      </c>
      <c r="S483" s="258" t="e">
        <f t="shared" ref="S483:T483" si="1085">S484+S486</f>
        <v>#REF!</v>
      </c>
      <c r="T483" s="258" t="e">
        <f t="shared" si="1085"/>
        <v>#REF!</v>
      </c>
      <c r="U483" s="258" t="e">
        <f t="shared" ref="U483:V483" si="1086">U484+U486</f>
        <v>#REF!</v>
      </c>
      <c r="V483" s="258" t="e">
        <f t="shared" si="1086"/>
        <v>#REF!</v>
      </c>
      <c r="W483" s="258" t="e">
        <f t="shared" ref="W483:X483" si="1087">W484+W486</f>
        <v>#REF!</v>
      </c>
      <c r="X483" s="258" t="e">
        <f t="shared" si="1087"/>
        <v>#REF!</v>
      </c>
      <c r="Y483" s="258" t="e">
        <f t="shared" ref="Y483:Z483" si="1088">Y484+Y486</f>
        <v>#REF!</v>
      </c>
      <c r="Z483" s="258" t="e">
        <f t="shared" si="1088"/>
        <v>#REF!</v>
      </c>
      <c r="AA483" s="258" t="e">
        <f t="shared" ref="AA483:AB483" si="1089">AA484+AA486</f>
        <v>#REF!</v>
      </c>
      <c r="AB483" s="258" t="e">
        <f t="shared" si="1089"/>
        <v>#REF!</v>
      </c>
      <c r="AC483" s="258" t="e">
        <f t="shared" ref="AC483:AD483" si="1090">AC484+AC486</f>
        <v>#REF!</v>
      </c>
      <c r="AD483" s="258" t="e">
        <f t="shared" si="1090"/>
        <v>#REF!</v>
      </c>
    </row>
    <row r="484" spans="1:30" ht="18.75" hidden="1" customHeight="1" x14ac:dyDescent="0.2">
      <c r="A484" s="260" t="s">
        <v>451</v>
      </c>
      <c r="B484" s="272">
        <v>800</v>
      </c>
      <c r="C484" s="253" t="s">
        <v>190</v>
      </c>
      <c r="D484" s="253" t="s">
        <v>194</v>
      </c>
      <c r="E484" s="261" t="s">
        <v>485</v>
      </c>
      <c r="F484" s="253"/>
      <c r="G484" s="258"/>
      <c r="H484" s="258"/>
      <c r="I484" s="258">
        <f>I485</f>
        <v>-1512.8</v>
      </c>
      <c r="J484" s="258" t="e">
        <f>J485</f>
        <v>#REF!</v>
      </c>
      <c r="K484" s="258">
        <f>K485</f>
        <v>-1512.8</v>
      </c>
      <c r="L484" s="258" t="e">
        <f>L485</f>
        <v>#REF!</v>
      </c>
      <c r="M484" s="258" t="e">
        <f>M485</f>
        <v>#REF!</v>
      </c>
      <c r="N484" s="258" t="e">
        <f t="shared" ref="N484:AD484" si="1091">N485</f>
        <v>#REF!</v>
      </c>
      <c r="O484" s="258" t="e">
        <f t="shared" si="1091"/>
        <v>#REF!</v>
      </c>
      <c r="P484" s="258" t="e">
        <f t="shared" si="1091"/>
        <v>#REF!</v>
      </c>
      <c r="Q484" s="258" t="e">
        <f t="shared" si="1091"/>
        <v>#REF!</v>
      </c>
      <c r="R484" s="258" t="e">
        <f t="shared" si="1091"/>
        <v>#REF!</v>
      </c>
      <c r="S484" s="258" t="e">
        <f t="shared" si="1091"/>
        <v>#REF!</v>
      </c>
      <c r="T484" s="258" t="e">
        <f t="shared" si="1091"/>
        <v>#REF!</v>
      </c>
      <c r="U484" s="258" t="e">
        <f t="shared" si="1091"/>
        <v>#REF!</v>
      </c>
      <c r="V484" s="258" t="e">
        <f t="shared" si="1091"/>
        <v>#REF!</v>
      </c>
      <c r="W484" s="258" t="e">
        <f t="shared" si="1091"/>
        <v>#REF!</v>
      </c>
      <c r="X484" s="258" t="e">
        <f t="shared" si="1091"/>
        <v>#REF!</v>
      </c>
      <c r="Y484" s="258" t="e">
        <f t="shared" si="1091"/>
        <v>#REF!</v>
      </c>
      <c r="Z484" s="258" t="e">
        <f t="shared" si="1091"/>
        <v>#REF!</v>
      </c>
      <c r="AA484" s="258" t="e">
        <f t="shared" si="1091"/>
        <v>#REF!</v>
      </c>
      <c r="AB484" s="258" t="e">
        <f t="shared" si="1091"/>
        <v>#REF!</v>
      </c>
      <c r="AC484" s="258" t="e">
        <f t="shared" si="1091"/>
        <v>#REF!</v>
      </c>
      <c r="AD484" s="258" t="e">
        <f t="shared" si="1091"/>
        <v>#REF!</v>
      </c>
    </row>
    <row r="485" spans="1:30" ht="15.75" hidden="1" customHeight="1" x14ac:dyDescent="0.2">
      <c r="A485" s="260" t="s">
        <v>95</v>
      </c>
      <c r="B485" s="272">
        <v>800</v>
      </c>
      <c r="C485" s="253" t="s">
        <v>190</v>
      </c>
      <c r="D485" s="253" t="s">
        <v>194</v>
      </c>
      <c r="E485" s="261" t="s">
        <v>485</v>
      </c>
      <c r="F485" s="253" t="s">
        <v>96</v>
      </c>
      <c r="G485" s="258"/>
      <c r="H485" s="258"/>
      <c r="I485" s="258">
        <v>-1512.8</v>
      </c>
      <c r="J485" s="258" t="e">
        <f>#REF!+I485</f>
        <v>#REF!</v>
      </c>
      <c r="K485" s="258">
        <v>-1512.8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  <c r="AA485" s="258" t="e">
        <f>#REF!+Y485</f>
        <v>#REF!</v>
      </c>
      <c r="AB485" s="258" t="e">
        <f>#REF!+Z485</f>
        <v>#REF!</v>
      </c>
      <c r="AC485" s="258" t="e">
        <f>#REF!+AA485</f>
        <v>#REF!</v>
      </c>
      <c r="AD485" s="258" t="e">
        <f>#REF!+AB485</f>
        <v>#REF!</v>
      </c>
    </row>
    <row r="486" spans="1:30" ht="27.75" hidden="1" customHeight="1" x14ac:dyDescent="0.2">
      <c r="A486" s="260" t="s">
        <v>736</v>
      </c>
      <c r="B486" s="272">
        <v>800</v>
      </c>
      <c r="C486" s="253" t="s">
        <v>190</v>
      </c>
      <c r="D486" s="253" t="s">
        <v>194</v>
      </c>
      <c r="E486" s="261" t="s">
        <v>486</v>
      </c>
      <c r="F486" s="253"/>
      <c r="G486" s="258"/>
      <c r="H486" s="258"/>
      <c r="I486" s="258">
        <f>I487+I488+I489+I490+I491</f>
        <v>-1625.6</v>
      </c>
      <c r="J486" s="258" t="e">
        <f>J487+J488+J489+J490+J491</f>
        <v>#REF!</v>
      </c>
      <c r="K486" s="258">
        <f>K487+K488+K489+K490+K491</f>
        <v>-1625.6</v>
      </c>
      <c r="L486" s="258" t="e">
        <f>L487+L488+L489+L490+L491</f>
        <v>#REF!</v>
      </c>
      <c r="M486" s="258" t="e">
        <f>M487+M488+M489+M490+M491</f>
        <v>#REF!</v>
      </c>
      <c r="N486" s="258" t="e">
        <f t="shared" ref="N486:R486" si="1092">N487+N488+N489+N490+N491</f>
        <v>#REF!</v>
      </c>
      <c r="O486" s="258" t="e">
        <f t="shared" si="1092"/>
        <v>#REF!</v>
      </c>
      <c r="P486" s="258" t="e">
        <f t="shared" si="1092"/>
        <v>#REF!</v>
      </c>
      <c r="Q486" s="258" t="e">
        <f t="shared" si="1092"/>
        <v>#REF!</v>
      </c>
      <c r="R486" s="258" t="e">
        <f t="shared" si="1092"/>
        <v>#REF!</v>
      </c>
      <c r="S486" s="258" t="e">
        <f t="shared" ref="S486:T486" si="1093">S487+S488+S489+S490+S491</f>
        <v>#REF!</v>
      </c>
      <c r="T486" s="258" t="e">
        <f t="shared" si="1093"/>
        <v>#REF!</v>
      </c>
      <c r="U486" s="258" t="e">
        <f t="shared" ref="U486:V486" si="1094">U487+U488+U489+U490+U491</f>
        <v>#REF!</v>
      </c>
      <c r="V486" s="258" t="e">
        <f t="shared" si="1094"/>
        <v>#REF!</v>
      </c>
      <c r="W486" s="258" t="e">
        <f t="shared" ref="W486:X486" si="1095">W487+W488+W489+W490+W491</f>
        <v>#REF!</v>
      </c>
      <c r="X486" s="258" t="e">
        <f t="shared" si="1095"/>
        <v>#REF!</v>
      </c>
      <c r="Y486" s="258" t="e">
        <f t="shared" ref="Y486:Z486" si="1096">Y487+Y488+Y489+Y490+Y491</f>
        <v>#REF!</v>
      </c>
      <c r="Z486" s="258" t="e">
        <f t="shared" si="1096"/>
        <v>#REF!</v>
      </c>
      <c r="AA486" s="258" t="e">
        <f t="shared" ref="AA486:AB486" si="1097">AA487+AA488+AA489+AA490+AA491</f>
        <v>#REF!</v>
      </c>
      <c r="AB486" s="258" t="e">
        <f t="shared" si="1097"/>
        <v>#REF!</v>
      </c>
      <c r="AC486" s="258" t="e">
        <f t="shared" ref="AC486:AD486" si="1098">AC487+AC488+AC489+AC490+AC491</f>
        <v>#REF!</v>
      </c>
      <c r="AD486" s="258" t="e">
        <f t="shared" si="1098"/>
        <v>#REF!</v>
      </c>
    </row>
    <row r="487" spans="1:30" ht="13.5" hidden="1" customHeight="1" x14ac:dyDescent="0.2">
      <c r="A487" s="260" t="s">
        <v>95</v>
      </c>
      <c r="B487" s="272">
        <v>800</v>
      </c>
      <c r="C487" s="253" t="s">
        <v>190</v>
      </c>
      <c r="D487" s="253" t="s">
        <v>194</v>
      </c>
      <c r="E487" s="261" t="s">
        <v>486</v>
      </c>
      <c r="F487" s="253" t="s">
        <v>96</v>
      </c>
      <c r="G487" s="258"/>
      <c r="H487" s="258"/>
      <c r="I487" s="258">
        <v>-1288.5999999999999</v>
      </c>
      <c r="J487" s="258" t="e">
        <f>#REF!+I487</f>
        <v>#REF!</v>
      </c>
      <c r="K487" s="258">
        <v>-1288.5999999999999</v>
      </c>
      <c r="L487" s="258" t="e">
        <f>#REF!+J487</f>
        <v>#REF!</v>
      </c>
      <c r="M487" s="258" t="e">
        <f>#REF!+K487</f>
        <v>#REF!</v>
      </c>
      <c r="N487" s="258" t="e">
        <f>#REF!+L487</f>
        <v>#REF!</v>
      </c>
      <c r="O487" s="258" t="e">
        <f>#REF!+M487</f>
        <v>#REF!</v>
      </c>
      <c r="P487" s="258" t="e">
        <f>#REF!+N487</f>
        <v>#REF!</v>
      </c>
      <c r="Q487" s="258" t="e">
        <f>#REF!+O487</f>
        <v>#REF!</v>
      </c>
      <c r="R487" s="258" t="e">
        <f>#REF!+P487</f>
        <v>#REF!</v>
      </c>
      <c r="S487" s="258" t="e">
        <f>#REF!+Q487</f>
        <v>#REF!</v>
      </c>
      <c r="T487" s="258" t="e">
        <f>#REF!+R487</f>
        <v>#REF!</v>
      </c>
      <c r="U487" s="258" t="e">
        <f>#REF!+S487</f>
        <v>#REF!</v>
      </c>
      <c r="V487" s="258" t="e">
        <f>#REF!+T487</f>
        <v>#REF!</v>
      </c>
      <c r="W487" s="258" t="e">
        <f>#REF!+U487</f>
        <v>#REF!</v>
      </c>
      <c r="X487" s="258" t="e">
        <f>#REF!+V487</f>
        <v>#REF!</v>
      </c>
      <c r="Y487" s="258" t="e">
        <f>#REF!+W487</f>
        <v>#REF!</v>
      </c>
      <c r="Z487" s="258" t="e">
        <f>#REF!+X487</f>
        <v>#REF!</v>
      </c>
      <c r="AA487" s="258" t="e">
        <f>#REF!+Y487</f>
        <v>#REF!</v>
      </c>
      <c r="AB487" s="258" t="e">
        <f>#REF!+Z487</f>
        <v>#REF!</v>
      </c>
      <c r="AC487" s="258" t="e">
        <f>#REF!+AA487</f>
        <v>#REF!</v>
      </c>
      <c r="AD487" s="258" t="e">
        <f>#REF!+AB487</f>
        <v>#REF!</v>
      </c>
    </row>
    <row r="488" spans="1:30" ht="13.5" hidden="1" customHeight="1" x14ac:dyDescent="0.2">
      <c r="A488" s="260" t="s">
        <v>97</v>
      </c>
      <c r="B488" s="272">
        <v>800</v>
      </c>
      <c r="C488" s="253" t="s">
        <v>190</v>
      </c>
      <c r="D488" s="253" t="s">
        <v>194</v>
      </c>
      <c r="E488" s="261" t="s">
        <v>486</v>
      </c>
      <c r="F488" s="272" t="s">
        <v>98</v>
      </c>
      <c r="G488" s="258"/>
      <c r="H488" s="258"/>
      <c r="I488" s="258">
        <v>-35</v>
      </c>
      <c r="J488" s="258" t="e">
        <f>#REF!+I488</f>
        <v>#REF!</v>
      </c>
      <c r="K488" s="258">
        <v>-35</v>
      </c>
      <c r="L488" s="258" t="e">
        <f>#REF!+J488</f>
        <v>#REF!</v>
      </c>
      <c r="M488" s="258" t="e">
        <f>#REF!+K488</f>
        <v>#REF!</v>
      </c>
      <c r="N488" s="258" t="e">
        <f>#REF!+L488</f>
        <v>#REF!</v>
      </c>
      <c r="O488" s="258" t="e">
        <f>#REF!+M488</f>
        <v>#REF!</v>
      </c>
      <c r="P488" s="258" t="e">
        <f>#REF!+N488</f>
        <v>#REF!</v>
      </c>
      <c r="Q488" s="258" t="e">
        <f>#REF!+O488</f>
        <v>#REF!</v>
      </c>
      <c r="R488" s="258" t="e">
        <f>#REF!+P488</f>
        <v>#REF!</v>
      </c>
      <c r="S488" s="258" t="e">
        <f>#REF!+Q488</f>
        <v>#REF!</v>
      </c>
      <c r="T488" s="258" t="e">
        <f>#REF!+R488</f>
        <v>#REF!</v>
      </c>
      <c r="U488" s="258" t="e">
        <f>#REF!+S488</f>
        <v>#REF!</v>
      </c>
      <c r="V488" s="258" t="e">
        <f>#REF!+T488</f>
        <v>#REF!</v>
      </c>
      <c r="W488" s="258" t="e">
        <f>#REF!+U488</f>
        <v>#REF!</v>
      </c>
      <c r="X488" s="258" t="e">
        <f>#REF!+V488</f>
        <v>#REF!</v>
      </c>
      <c r="Y488" s="258" t="e">
        <f>#REF!+W488</f>
        <v>#REF!</v>
      </c>
      <c r="Z488" s="258" t="e">
        <f>#REF!+X488</f>
        <v>#REF!</v>
      </c>
      <c r="AA488" s="258" t="e">
        <f>#REF!+Y488</f>
        <v>#REF!</v>
      </c>
      <c r="AB488" s="258" t="e">
        <f>#REF!+Z488</f>
        <v>#REF!</v>
      </c>
      <c r="AC488" s="258" t="e">
        <f>#REF!+AA488</f>
        <v>#REF!</v>
      </c>
      <c r="AD488" s="258" t="e">
        <f>#REF!+AB488</f>
        <v>#REF!</v>
      </c>
    </row>
    <row r="489" spans="1:30" ht="28.5" hidden="1" customHeight="1" x14ac:dyDescent="0.2">
      <c r="A489" s="260" t="s">
        <v>99</v>
      </c>
      <c r="B489" s="272">
        <v>800</v>
      </c>
      <c r="C489" s="253" t="s">
        <v>190</v>
      </c>
      <c r="D489" s="253" t="s">
        <v>194</v>
      </c>
      <c r="E489" s="261" t="s">
        <v>486</v>
      </c>
      <c r="F489" s="253" t="s">
        <v>100</v>
      </c>
      <c r="G489" s="258"/>
      <c r="H489" s="258"/>
      <c r="I489" s="258">
        <v>-85</v>
      </c>
      <c r="J489" s="258" t="e">
        <f>#REF!+I489</f>
        <v>#REF!</v>
      </c>
      <c r="K489" s="258">
        <v>-85</v>
      </c>
      <c r="L489" s="258" t="e">
        <f>#REF!+J489</f>
        <v>#REF!</v>
      </c>
      <c r="M489" s="258" t="e">
        <f>#REF!+K489</f>
        <v>#REF!</v>
      </c>
      <c r="N489" s="258" t="e">
        <f>#REF!+L489</f>
        <v>#REF!</v>
      </c>
      <c r="O489" s="258" t="e">
        <f>#REF!+M489</f>
        <v>#REF!</v>
      </c>
      <c r="P489" s="258" t="e">
        <f>#REF!+N489</f>
        <v>#REF!</v>
      </c>
      <c r="Q489" s="258" t="e">
        <f>#REF!+O489</f>
        <v>#REF!</v>
      </c>
      <c r="R489" s="258" t="e">
        <f>#REF!+P489</f>
        <v>#REF!</v>
      </c>
      <c r="S489" s="258" t="e">
        <f>#REF!+Q489</f>
        <v>#REF!</v>
      </c>
      <c r="T489" s="258" t="e">
        <f>#REF!+R489</f>
        <v>#REF!</v>
      </c>
      <c r="U489" s="258" t="e">
        <f>#REF!+S489</f>
        <v>#REF!</v>
      </c>
      <c r="V489" s="258" t="e">
        <f>#REF!+T489</f>
        <v>#REF!</v>
      </c>
      <c r="W489" s="258" t="e">
        <f>#REF!+U489</f>
        <v>#REF!</v>
      </c>
      <c r="X489" s="258" t="e">
        <f>#REF!+V489</f>
        <v>#REF!</v>
      </c>
      <c r="Y489" s="258" t="e">
        <f>#REF!+W489</f>
        <v>#REF!</v>
      </c>
      <c r="Z489" s="258" t="e">
        <f>#REF!+X489</f>
        <v>#REF!</v>
      </c>
      <c r="AA489" s="258" t="e">
        <f>#REF!+Y489</f>
        <v>#REF!</v>
      </c>
      <c r="AB489" s="258" t="e">
        <f>#REF!+Z489</f>
        <v>#REF!</v>
      </c>
      <c r="AC489" s="258" t="e">
        <f>#REF!+AA489</f>
        <v>#REF!</v>
      </c>
      <c r="AD489" s="258" t="e">
        <f>#REF!+AB489</f>
        <v>#REF!</v>
      </c>
    </row>
    <row r="490" spans="1:30" ht="23.25" hidden="1" customHeight="1" x14ac:dyDescent="0.2">
      <c r="A490" s="260" t="s">
        <v>1296</v>
      </c>
      <c r="B490" s="272">
        <v>800</v>
      </c>
      <c r="C490" s="253" t="s">
        <v>190</v>
      </c>
      <c r="D490" s="253" t="s">
        <v>194</v>
      </c>
      <c r="E490" s="261" t="s">
        <v>486</v>
      </c>
      <c r="F490" s="253" t="s">
        <v>94</v>
      </c>
      <c r="G490" s="258"/>
      <c r="H490" s="258"/>
      <c r="I490" s="258">
        <v>-200</v>
      </c>
      <c r="J490" s="258" t="e">
        <f>#REF!+I490</f>
        <v>#REF!</v>
      </c>
      <c r="K490" s="258">
        <v>-200</v>
      </c>
      <c r="L490" s="258" t="e">
        <f>#REF!+J490</f>
        <v>#REF!</v>
      </c>
      <c r="M490" s="258" t="e">
        <f>#REF!+K490</f>
        <v>#REF!</v>
      </c>
      <c r="N490" s="258" t="e">
        <f>#REF!+L490</f>
        <v>#REF!</v>
      </c>
      <c r="O490" s="258" t="e">
        <f>#REF!+M490</f>
        <v>#REF!</v>
      </c>
      <c r="P490" s="258" t="e">
        <f>#REF!+N490</f>
        <v>#REF!</v>
      </c>
      <c r="Q490" s="258" t="e">
        <f>#REF!+O490</f>
        <v>#REF!</v>
      </c>
      <c r="R490" s="258" t="e">
        <f>#REF!+P490</f>
        <v>#REF!</v>
      </c>
      <c r="S490" s="258" t="e">
        <f>#REF!+Q490</f>
        <v>#REF!</v>
      </c>
      <c r="T490" s="258" t="e">
        <f>#REF!+R490</f>
        <v>#REF!</v>
      </c>
      <c r="U490" s="258" t="e">
        <f>#REF!+S490</f>
        <v>#REF!</v>
      </c>
      <c r="V490" s="258" t="e">
        <f>#REF!+T490</f>
        <v>#REF!</v>
      </c>
      <c r="W490" s="258" t="e">
        <f>#REF!+U490</f>
        <v>#REF!</v>
      </c>
      <c r="X490" s="258" t="e">
        <f>#REF!+V490</f>
        <v>#REF!</v>
      </c>
      <c r="Y490" s="258" t="e">
        <f>#REF!+W490</f>
        <v>#REF!</v>
      </c>
      <c r="Z490" s="258" t="e">
        <f>#REF!+X490</f>
        <v>#REF!</v>
      </c>
      <c r="AA490" s="258" t="e">
        <f>#REF!+Y490</f>
        <v>#REF!</v>
      </c>
      <c r="AB490" s="258" t="e">
        <f>#REF!+Z490</f>
        <v>#REF!</v>
      </c>
      <c r="AC490" s="258" t="e">
        <f>#REF!+AA490</f>
        <v>#REF!</v>
      </c>
      <c r="AD490" s="258" t="e">
        <f>#REF!+AB490</f>
        <v>#REF!</v>
      </c>
    </row>
    <row r="491" spans="1:30" ht="18.75" hidden="1" customHeight="1" x14ac:dyDescent="0.2">
      <c r="A491" s="260" t="s">
        <v>103</v>
      </c>
      <c r="B491" s="253">
        <v>800</v>
      </c>
      <c r="C491" s="253" t="s">
        <v>190</v>
      </c>
      <c r="D491" s="253" t="s">
        <v>194</v>
      </c>
      <c r="E491" s="253" t="s">
        <v>486</v>
      </c>
      <c r="F491" s="253" t="s">
        <v>104</v>
      </c>
      <c r="G491" s="258"/>
      <c r="H491" s="258"/>
      <c r="I491" s="258">
        <v>-17</v>
      </c>
      <c r="J491" s="258" t="e">
        <f>#REF!+I491</f>
        <v>#REF!</v>
      </c>
      <c r="K491" s="258">
        <v>-17</v>
      </c>
      <c r="L491" s="258" t="e">
        <f>#REF!+J491</f>
        <v>#REF!</v>
      </c>
      <c r="M491" s="258" t="e">
        <f>#REF!+K491</f>
        <v>#REF!</v>
      </c>
      <c r="N491" s="258" t="e">
        <f>#REF!+L491</f>
        <v>#REF!</v>
      </c>
      <c r="O491" s="258" t="e">
        <f>#REF!+M491</f>
        <v>#REF!</v>
      </c>
      <c r="P491" s="258" t="e">
        <f>#REF!+N491</f>
        <v>#REF!</v>
      </c>
      <c r="Q491" s="258" t="e">
        <f>#REF!+O491</f>
        <v>#REF!</v>
      </c>
      <c r="R491" s="258" t="e">
        <f>#REF!+P491</f>
        <v>#REF!</v>
      </c>
      <c r="S491" s="258" t="e">
        <f>#REF!+Q491</f>
        <v>#REF!</v>
      </c>
      <c r="T491" s="258" t="e">
        <f>#REF!+R491</f>
        <v>#REF!</v>
      </c>
      <c r="U491" s="258" t="e">
        <f>#REF!+S491</f>
        <v>#REF!</v>
      </c>
      <c r="V491" s="258" t="e">
        <f>#REF!+T491</f>
        <v>#REF!</v>
      </c>
      <c r="W491" s="258" t="e">
        <f>#REF!+U491</f>
        <v>#REF!</v>
      </c>
      <c r="X491" s="258" t="e">
        <f>#REF!+V491</f>
        <v>#REF!</v>
      </c>
      <c r="Y491" s="258" t="e">
        <f>#REF!+W491</f>
        <v>#REF!</v>
      </c>
      <c r="Z491" s="258" t="e">
        <f>#REF!+X491</f>
        <v>#REF!</v>
      </c>
      <c r="AA491" s="258" t="e">
        <f>#REF!+Y491</f>
        <v>#REF!</v>
      </c>
      <c r="AB491" s="258" t="e">
        <f>#REF!+Z491</f>
        <v>#REF!</v>
      </c>
      <c r="AC491" s="258" t="e">
        <f>#REF!+AA491</f>
        <v>#REF!</v>
      </c>
      <c r="AD491" s="258" t="e">
        <f>#REF!+AB491</f>
        <v>#REF!</v>
      </c>
    </row>
    <row r="492" spans="1:30" ht="20.25" customHeight="1" x14ac:dyDescent="0.2">
      <c r="A492" s="260" t="s">
        <v>452</v>
      </c>
      <c r="B492" s="253">
        <v>800</v>
      </c>
      <c r="C492" s="253" t="s">
        <v>190</v>
      </c>
      <c r="D492" s="253" t="s">
        <v>194</v>
      </c>
      <c r="E492" s="253" t="s">
        <v>866</v>
      </c>
      <c r="F492" s="253"/>
      <c r="G492" s="263">
        <f>G493+G496</f>
        <v>0</v>
      </c>
      <c r="H492" s="263">
        <f t="shared" ref="H492:AD492" si="1099">H493</f>
        <v>1495</v>
      </c>
      <c r="I492" s="263">
        <f t="shared" si="1099"/>
        <v>0</v>
      </c>
      <c r="J492" s="263">
        <f t="shared" si="1099"/>
        <v>1495</v>
      </c>
      <c r="K492" s="263">
        <f t="shared" si="1099"/>
        <v>0</v>
      </c>
      <c r="L492" s="263">
        <f t="shared" si="1099"/>
        <v>1502</v>
      </c>
      <c r="M492" s="263">
        <f t="shared" si="1099"/>
        <v>1502</v>
      </c>
      <c r="N492" s="263">
        <f t="shared" si="1099"/>
        <v>0</v>
      </c>
      <c r="O492" s="263">
        <f t="shared" si="1099"/>
        <v>1502</v>
      </c>
      <c r="P492" s="263">
        <f t="shared" si="1099"/>
        <v>1502</v>
      </c>
      <c r="Q492" s="263">
        <f t="shared" si="1099"/>
        <v>0</v>
      </c>
      <c r="R492" s="263">
        <f t="shared" si="1099"/>
        <v>1502</v>
      </c>
      <c r="S492" s="263">
        <f t="shared" si="1099"/>
        <v>407.5</v>
      </c>
      <c r="T492" s="263">
        <f t="shared" si="1099"/>
        <v>1934</v>
      </c>
      <c r="U492" s="263">
        <f t="shared" si="1099"/>
        <v>50</v>
      </c>
      <c r="V492" s="263">
        <f t="shared" si="1099"/>
        <v>1934</v>
      </c>
      <c r="W492" s="263">
        <f t="shared" si="1099"/>
        <v>56</v>
      </c>
      <c r="X492" s="263">
        <f t="shared" si="1099"/>
        <v>1990</v>
      </c>
      <c r="Y492" s="263">
        <f t="shared" si="1099"/>
        <v>0</v>
      </c>
      <c r="Z492" s="263">
        <f t="shared" si="1099"/>
        <v>1990</v>
      </c>
      <c r="AA492" s="263">
        <f t="shared" si="1099"/>
        <v>0</v>
      </c>
      <c r="AB492" s="263">
        <f t="shared" si="1099"/>
        <v>1990</v>
      </c>
      <c r="AC492" s="263">
        <f t="shared" si="1099"/>
        <v>369.35550000000001</v>
      </c>
      <c r="AD492" s="263">
        <f t="shared" si="1099"/>
        <v>2359.3555000000001</v>
      </c>
    </row>
    <row r="493" spans="1:30" ht="18.75" customHeight="1" x14ac:dyDescent="0.2">
      <c r="A493" s="260" t="s">
        <v>451</v>
      </c>
      <c r="B493" s="253">
        <v>800</v>
      </c>
      <c r="C493" s="253" t="s">
        <v>190</v>
      </c>
      <c r="D493" s="253" t="s">
        <v>194</v>
      </c>
      <c r="E493" s="253" t="s">
        <v>895</v>
      </c>
      <c r="F493" s="253"/>
      <c r="G493" s="258"/>
      <c r="H493" s="258">
        <f>H494+H495</f>
        <v>1495</v>
      </c>
      <c r="I493" s="258">
        <f>I494+I495</f>
        <v>0</v>
      </c>
      <c r="J493" s="258">
        <f>H493+I493</f>
        <v>1495</v>
      </c>
      <c r="K493" s="258">
        <f>K494+K495</f>
        <v>0</v>
      </c>
      <c r="L493" s="258">
        <f>L494+L495</f>
        <v>1502</v>
      </c>
      <c r="M493" s="258">
        <f>M494+M495</f>
        <v>1502</v>
      </c>
      <c r="N493" s="258">
        <f t="shared" ref="N493:R493" si="1100">N494+N495</f>
        <v>0</v>
      </c>
      <c r="O493" s="258">
        <f t="shared" si="1100"/>
        <v>1502</v>
      </c>
      <c r="P493" s="258">
        <f t="shared" si="1100"/>
        <v>1502</v>
      </c>
      <c r="Q493" s="258">
        <f t="shared" si="1100"/>
        <v>0</v>
      </c>
      <c r="R493" s="258">
        <f t="shared" si="1100"/>
        <v>1502</v>
      </c>
      <c r="S493" s="258">
        <f t="shared" ref="S493:T493" si="1101">S494+S495</f>
        <v>407.5</v>
      </c>
      <c r="T493" s="258">
        <f t="shared" si="1101"/>
        <v>1934</v>
      </c>
      <c r="U493" s="258">
        <f t="shared" ref="U493:V493" si="1102">U494+U495</f>
        <v>50</v>
      </c>
      <c r="V493" s="258">
        <f t="shared" si="1102"/>
        <v>1934</v>
      </c>
      <c r="W493" s="258">
        <f t="shared" ref="W493:X493" si="1103">W494+W495</f>
        <v>56</v>
      </c>
      <c r="X493" s="258">
        <f t="shared" si="1103"/>
        <v>1990</v>
      </c>
      <c r="Y493" s="258">
        <f t="shared" ref="Y493:Z493" si="1104">Y494+Y495</f>
        <v>0</v>
      </c>
      <c r="Z493" s="258">
        <f t="shared" si="1104"/>
        <v>1990</v>
      </c>
      <c r="AA493" s="258">
        <f t="shared" ref="AA493:AB493" si="1105">AA494+AA495</f>
        <v>0</v>
      </c>
      <c r="AB493" s="258">
        <f t="shared" si="1105"/>
        <v>1990</v>
      </c>
      <c r="AC493" s="258">
        <f t="shared" ref="AC493:AD493" si="1106">AC494+AC495</f>
        <v>369.35550000000001</v>
      </c>
      <c r="AD493" s="258">
        <f t="shared" si="1106"/>
        <v>2359.3555000000001</v>
      </c>
    </row>
    <row r="494" spans="1:30" ht="18.75" customHeight="1" x14ac:dyDescent="0.2">
      <c r="A494" s="260" t="s">
        <v>95</v>
      </c>
      <c r="B494" s="253">
        <v>800</v>
      </c>
      <c r="C494" s="253" t="s">
        <v>190</v>
      </c>
      <c r="D494" s="253" t="s">
        <v>194</v>
      </c>
      <c r="E494" s="253" t="s">
        <v>895</v>
      </c>
      <c r="F494" s="253" t="s">
        <v>96</v>
      </c>
      <c r="G494" s="258"/>
      <c r="H494" s="258">
        <v>1495</v>
      </c>
      <c r="I494" s="258">
        <v>-347</v>
      </c>
      <c r="J494" s="258">
        <f>H494+I494</f>
        <v>1148</v>
      </c>
      <c r="K494" s="258">
        <v>0</v>
      </c>
      <c r="L494" s="258">
        <v>1154</v>
      </c>
      <c r="M494" s="258">
        <v>1154</v>
      </c>
      <c r="N494" s="258">
        <v>0</v>
      </c>
      <c r="O494" s="258">
        <f>M494+N494</f>
        <v>1154</v>
      </c>
      <c r="P494" s="258">
        <v>1154</v>
      </c>
      <c r="Q494" s="258">
        <v>0</v>
      </c>
      <c r="R494" s="258">
        <f>P494+Q494</f>
        <v>1154</v>
      </c>
      <c r="S494" s="258">
        <v>312.60000000000002</v>
      </c>
      <c r="T494" s="258">
        <v>1485</v>
      </c>
      <c r="U494" s="258">
        <v>39</v>
      </c>
      <c r="V494" s="258">
        <v>1485</v>
      </c>
      <c r="W494" s="258">
        <v>43</v>
      </c>
      <c r="X494" s="258">
        <v>1528</v>
      </c>
      <c r="Y494" s="258">
        <v>0</v>
      </c>
      <c r="Z494" s="258">
        <f t="shared" ref="Z494:Z495" si="1107">X494+Y494</f>
        <v>1528</v>
      </c>
      <c r="AA494" s="258">
        <v>0</v>
      </c>
      <c r="AB494" s="258">
        <f t="shared" ref="AB494:AB495" si="1108">Z494+AA494</f>
        <v>1528</v>
      </c>
      <c r="AC494" s="258">
        <v>284.10500000000002</v>
      </c>
      <c r="AD494" s="258">
        <f t="shared" ref="AD494:AD495" si="1109">AB494+AC494</f>
        <v>1812.105</v>
      </c>
    </row>
    <row r="495" spans="1:30" ht="32.25" customHeight="1" x14ac:dyDescent="0.2">
      <c r="A495" s="377" t="s">
        <v>898</v>
      </c>
      <c r="B495" s="253">
        <v>800</v>
      </c>
      <c r="C495" s="253" t="s">
        <v>190</v>
      </c>
      <c r="D495" s="253" t="s">
        <v>194</v>
      </c>
      <c r="E495" s="253" t="s">
        <v>895</v>
      </c>
      <c r="F495" s="253" t="s">
        <v>896</v>
      </c>
      <c r="G495" s="258"/>
      <c r="H495" s="258">
        <v>0</v>
      </c>
      <c r="I495" s="258">
        <v>347</v>
      </c>
      <c r="J495" s="258">
        <f>H495+I495</f>
        <v>347</v>
      </c>
      <c r="K495" s="258">
        <v>0</v>
      </c>
      <c r="L495" s="258">
        <v>348</v>
      </c>
      <c r="M495" s="258">
        <v>348</v>
      </c>
      <c r="N495" s="258">
        <v>0</v>
      </c>
      <c r="O495" s="258">
        <f>M495+N495</f>
        <v>348</v>
      </c>
      <c r="P495" s="258">
        <v>348</v>
      </c>
      <c r="Q495" s="258">
        <v>0</v>
      </c>
      <c r="R495" s="258">
        <f t="shared" ref="R495:R518" si="1110">P495+Q495</f>
        <v>348</v>
      </c>
      <c r="S495" s="258">
        <v>94.9</v>
      </c>
      <c r="T495" s="258">
        <v>449</v>
      </c>
      <c r="U495" s="258">
        <v>11</v>
      </c>
      <c r="V495" s="258">
        <v>449</v>
      </c>
      <c r="W495" s="258">
        <v>13</v>
      </c>
      <c r="X495" s="258">
        <v>462</v>
      </c>
      <c r="Y495" s="258">
        <v>0</v>
      </c>
      <c r="Z495" s="258">
        <f t="shared" si="1107"/>
        <v>462</v>
      </c>
      <c r="AA495" s="258">
        <v>0</v>
      </c>
      <c r="AB495" s="258">
        <f t="shared" si="1108"/>
        <v>462</v>
      </c>
      <c r="AC495" s="258">
        <v>85.250500000000002</v>
      </c>
      <c r="AD495" s="258">
        <f t="shared" si="1109"/>
        <v>547.25049999999999</v>
      </c>
    </row>
    <row r="496" spans="1:30" ht="21" customHeight="1" x14ac:dyDescent="0.2">
      <c r="A496" s="260" t="s">
        <v>736</v>
      </c>
      <c r="B496" s="253">
        <v>800</v>
      </c>
      <c r="C496" s="253" t="s">
        <v>190</v>
      </c>
      <c r="D496" s="253" t="s">
        <v>194</v>
      </c>
      <c r="E496" s="253" t="s">
        <v>866</v>
      </c>
      <c r="F496" s="253"/>
      <c r="G496" s="263">
        <f>G497+G500+G501+G502+G503</f>
        <v>0</v>
      </c>
      <c r="H496" s="263">
        <f>H497+H498+H499+H500+H501+H502+H503+H504</f>
        <v>1855</v>
      </c>
      <c r="I496" s="263">
        <f>I497+I498+I499+I500+I501+I502+I503+I504</f>
        <v>0</v>
      </c>
      <c r="J496" s="263">
        <f>J497+J498+J499+J500+J501+J502+J503+J504</f>
        <v>1855</v>
      </c>
      <c r="K496" s="263">
        <f>K497+K498+K499+K500+K501+K502+K503+K504+K505</f>
        <v>-0.04</v>
      </c>
      <c r="L496" s="263">
        <f>L497+L498+L499+L500+L501+L502+L503</f>
        <v>1924</v>
      </c>
      <c r="M496" s="263">
        <f>M497+M498+M499+M500+M501+M502+M503</f>
        <v>1924</v>
      </c>
      <c r="N496" s="263">
        <f t="shared" ref="N496:Q496" si="1111">N497+N498+N499+N500+N501+N502+N503</f>
        <v>0</v>
      </c>
      <c r="O496" s="263">
        <f t="shared" si="1111"/>
        <v>1924</v>
      </c>
      <c r="P496" s="263">
        <f t="shared" si="1111"/>
        <v>1924</v>
      </c>
      <c r="Q496" s="263">
        <f t="shared" si="1111"/>
        <v>0</v>
      </c>
      <c r="R496" s="263">
        <f>R497+R498+R499+R500+R501+R502+R503+R504</f>
        <v>1924</v>
      </c>
      <c r="S496" s="263">
        <f t="shared" ref="S496:T496" si="1112">S497+S498+S499+S500+S501+S502+S503+S504</f>
        <v>513</v>
      </c>
      <c r="T496" s="263">
        <f t="shared" si="1112"/>
        <v>2437</v>
      </c>
      <c r="U496" s="263">
        <f t="shared" ref="U496:V496" si="1113">U497+U498+U499+U500+U501+U502+U503+U504</f>
        <v>113</v>
      </c>
      <c r="V496" s="263">
        <f t="shared" si="1113"/>
        <v>2437</v>
      </c>
      <c r="W496" s="263">
        <f t="shared" ref="W496:X496" si="1114">W497+W498+W499+W500+W501+W502+W503+W504</f>
        <v>1322</v>
      </c>
      <c r="X496" s="263">
        <f t="shared" si="1114"/>
        <v>2514</v>
      </c>
      <c r="Y496" s="263">
        <f t="shared" ref="Y496:Z496" si="1115">Y497+Y498+Y499+Y500+Y501+Y502+Y503+Y504</f>
        <v>1527</v>
      </c>
      <c r="Z496" s="263">
        <f t="shared" si="1115"/>
        <v>4041</v>
      </c>
      <c r="AA496" s="263">
        <f t="shared" ref="AA496" si="1116">AA497+AA498+AA499+AA500+AA501+AA502+AA503+AA504</f>
        <v>-245</v>
      </c>
      <c r="AB496" s="263">
        <f>AB497+AB498+AB499+AB500+AB501+AB502+AB503+AB504+AB505</f>
        <v>3796</v>
      </c>
      <c r="AC496" s="263">
        <f t="shared" ref="AC496:AD496" si="1117">AC497+AC498+AC499+AC500+AC501+AC502+AC503+AC504+AC505</f>
        <v>32.670000000000009</v>
      </c>
      <c r="AD496" s="263">
        <f t="shared" si="1117"/>
        <v>3828.6699999999996</v>
      </c>
    </row>
    <row r="497" spans="1:30" ht="18.75" customHeight="1" x14ac:dyDescent="0.2">
      <c r="A497" s="260" t="s">
        <v>95</v>
      </c>
      <c r="B497" s="253">
        <v>800</v>
      </c>
      <c r="C497" s="253" t="s">
        <v>190</v>
      </c>
      <c r="D497" s="253" t="s">
        <v>194</v>
      </c>
      <c r="E497" s="253" t="s">
        <v>866</v>
      </c>
      <c r="F497" s="253" t="s">
        <v>96</v>
      </c>
      <c r="G497" s="258"/>
      <c r="H497" s="258">
        <v>1384</v>
      </c>
      <c r="I497" s="258">
        <v>-321</v>
      </c>
      <c r="J497" s="258">
        <f>H497+I497</f>
        <v>1063</v>
      </c>
      <c r="K497" s="258">
        <v>0</v>
      </c>
      <c r="L497" s="258">
        <v>1081</v>
      </c>
      <c r="M497" s="258">
        <v>1081</v>
      </c>
      <c r="N497" s="258">
        <v>0</v>
      </c>
      <c r="O497" s="258">
        <f>M497+N497</f>
        <v>1081</v>
      </c>
      <c r="P497" s="258">
        <v>1081</v>
      </c>
      <c r="Q497" s="258">
        <v>0</v>
      </c>
      <c r="R497" s="258">
        <f t="shared" si="1110"/>
        <v>1081</v>
      </c>
      <c r="S497" s="258">
        <v>238</v>
      </c>
      <c r="T497" s="258">
        <f t="shared" ref="T497:T504" si="1118">R497+S497</f>
        <v>1319</v>
      </c>
      <c r="U497" s="258">
        <v>87</v>
      </c>
      <c r="V497" s="258">
        <v>1319</v>
      </c>
      <c r="W497" s="258">
        <v>339</v>
      </c>
      <c r="X497" s="258">
        <v>1378</v>
      </c>
      <c r="Y497" s="258">
        <v>387</v>
      </c>
      <c r="Z497" s="258">
        <f t="shared" ref="Z497" si="1119">X497+Y497</f>
        <v>1765</v>
      </c>
      <c r="AA497" s="258">
        <v>0</v>
      </c>
      <c r="AB497" s="258">
        <f t="shared" ref="AB497" si="1120">Z497+AA497</f>
        <v>1765</v>
      </c>
      <c r="AC497" s="258">
        <v>191.47</v>
      </c>
      <c r="AD497" s="258">
        <f t="shared" ref="AD497" si="1121">AB497+AC497</f>
        <v>1956.47</v>
      </c>
    </row>
    <row r="498" spans="1:30" ht="18.75" customHeight="1" x14ac:dyDescent="0.2">
      <c r="A498" s="260" t="s">
        <v>97</v>
      </c>
      <c r="B498" s="253">
        <v>800</v>
      </c>
      <c r="C498" s="253" t="s">
        <v>190</v>
      </c>
      <c r="D498" s="253" t="s">
        <v>194</v>
      </c>
      <c r="E498" s="253" t="s">
        <v>866</v>
      </c>
      <c r="F498" s="253" t="s">
        <v>98</v>
      </c>
      <c r="G498" s="258"/>
      <c r="H498" s="258">
        <v>230</v>
      </c>
      <c r="I498" s="258">
        <v>-200</v>
      </c>
      <c r="J498" s="258">
        <f t="shared" ref="J498:J504" si="1122">H498+I498</f>
        <v>30</v>
      </c>
      <c r="K498" s="258">
        <v>0</v>
      </c>
      <c r="L498" s="258">
        <v>20</v>
      </c>
      <c r="M498" s="258">
        <v>20</v>
      </c>
      <c r="N498" s="258">
        <v>0</v>
      </c>
      <c r="O498" s="258">
        <f t="shared" ref="O498:O503" si="1123">M498+N498</f>
        <v>20</v>
      </c>
      <c r="P498" s="258">
        <v>20</v>
      </c>
      <c r="Q498" s="258">
        <v>0</v>
      </c>
      <c r="R498" s="258">
        <f t="shared" si="1110"/>
        <v>20</v>
      </c>
      <c r="S498" s="258">
        <v>10</v>
      </c>
      <c r="T498" s="258">
        <f t="shared" si="1118"/>
        <v>30</v>
      </c>
      <c r="U498" s="258">
        <v>0</v>
      </c>
      <c r="V498" s="258">
        <v>30</v>
      </c>
      <c r="W498" s="258">
        <v>0</v>
      </c>
      <c r="X498" s="258">
        <v>30</v>
      </c>
      <c r="Y498" s="258">
        <v>0</v>
      </c>
      <c r="Z498" s="258">
        <f>X498+Y498</f>
        <v>30</v>
      </c>
      <c r="AA498" s="258">
        <v>0</v>
      </c>
      <c r="AB498" s="258">
        <f>Z498+AA498</f>
        <v>30</v>
      </c>
      <c r="AC498" s="258">
        <v>-10.65</v>
      </c>
      <c r="AD498" s="258">
        <f>AB498+AC498</f>
        <v>19.350000000000001</v>
      </c>
    </row>
    <row r="499" spans="1:30" ht="35.25" customHeight="1" x14ac:dyDescent="0.2">
      <c r="A499" s="377" t="s">
        <v>904</v>
      </c>
      <c r="B499" s="253">
        <v>800</v>
      </c>
      <c r="C499" s="253" t="s">
        <v>190</v>
      </c>
      <c r="D499" s="253" t="s">
        <v>194</v>
      </c>
      <c r="E499" s="253" t="s">
        <v>866</v>
      </c>
      <c r="F499" s="253" t="s">
        <v>903</v>
      </c>
      <c r="G499" s="258"/>
      <c r="H499" s="258">
        <v>0</v>
      </c>
      <c r="I499" s="258">
        <v>200</v>
      </c>
      <c r="J499" s="258">
        <f t="shared" si="1122"/>
        <v>200</v>
      </c>
      <c r="K499" s="258">
        <v>0</v>
      </c>
      <c r="L499" s="258">
        <v>200</v>
      </c>
      <c r="M499" s="258">
        <v>200</v>
      </c>
      <c r="N499" s="258">
        <v>0</v>
      </c>
      <c r="O499" s="258">
        <f t="shared" si="1123"/>
        <v>200</v>
      </c>
      <c r="P499" s="258">
        <v>200</v>
      </c>
      <c r="Q499" s="258">
        <v>0</v>
      </c>
      <c r="R499" s="258">
        <f t="shared" si="1110"/>
        <v>200</v>
      </c>
      <c r="S499" s="258">
        <v>232</v>
      </c>
      <c r="T499" s="258">
        <f t="shared" si="1118"/>
        <v>432</v>
      </c>
      <c r="U499" s="258">
        <v>0</v>
      </c>
      <c r="V499" s="258">
        <v>432</v>
      </c>
      <c r="W499" s="258">
        <v>881</v>
      </c>
      <c r="X499" s="258">
        <v>432</v>
      </c>
      <c r="Y499" s="258">
        <v>881</v>
      </c>
      <c r="Z499" s="258">
        <f t="shared" ref="Z499:Z504" si="1124">X499+Y499</f>
        <v>1313</v>
      </c>
      <c r="AA499" s="258">
        <v>-318</v>
      </c>
      <c r="AB499" s="258">
        <f t="shared" ref="AB499:AB504" si="1125">Z499+AA499</f>
        <v>995</v>
      </c>
      <c r="AC499" s="258">
        <v>-449</v>
      </c>
      <c r="AD499" s="258">
        <f t="shared" ref="AD499:AD504" si="1126">AB499+AC499</f>
        <v>546</v>
      </c>
    </row>
    <row r="500" spans="1:30" ht="35.25" customHeight="1" x14ac:dyDescent="0.2">
      <c r="A500" s="377" t="s">
        <v>898</v>
      </c>
      <c r="B500" s="253">
        <v>800</v>
      </c>
      <c r="C500" s="253" t="s">
        <v>190</v>
      </c>
      <c r="D500" s="253" t="s">
        <v>194</v>
      </c>
      <c r="E500" s="253" t="s">
        <v>866</v>
      </c>
      <c r="F500" s="253" t="s">
        <v>896</v>
      </c>
      <c r="G500" s="258"/>
      <c r="H500" s="258">
        <v>0</v>
      </c>
      <c r="I500" s="258">
        <v>321</v>
      </c>
      <c r="J500" s="258">
        <f t="shared" si="1122"/>
        <v>321</v>
      </c>
      <c r="K500" s="258">
        <v>0</v>
      </c>
      <c r="L500" s="258">
        <v>327</v>
      </c>
      <c r="M500" s="258">
        <v>327</v>
      </c>
      <c r="N500" s="258">
        <v>0</v>
      </c>
      <c r="O500" s="258">
        <f t="shared" si="1123"/>
        <v>327</v>
      </c>
      <c r="P500" s="258">
        <v>327</v>
      </c>
      <c r="Q500" s="258">
        <v>0</v>
      </c>
      <c r="R500" s="258">
        <f t="shared" si="1110"/>
        <v>327</v>
      </c>
      <c r="S500" s="258">
        <v>72</v>
      </c>
      <c r="T500" s="258">
        <f t="shared" si="1118"/>
        <v>399</v>
      </c>
      <c r="U500" s="258">
        <v>26</v>
      </c>
      <c r="V500" s="258">
        <v>399</v>
      </c>
      <c r="W500" s="258">
        <v>102</v>
      </c>
      <c r="X500" s="258">
        <v>417</v>
      </c>
      <c r="Y500" s="258">
        <v>116</v>
      </c>
      <c r="Z500" s="258">
        <f t="shared" si="1124"/>
        <v>533</v>
      </c>
      <c r="AA500" s="258">
        <v>0</v>
      </c>
      <c r="AB500" s="258">
        <f t="shared" si="1125"/>
        <v>533</v>
      </c>
      <c r="AC500" s="258">
        <v>57.86</v>
      </c>
      <c r="AD500" s="258">
        <f t="shared" si="1126"/>
        <v>590.86</v>
      </c>
    </row>
    <row r="501" spans="1:30" ht="18.75" hidden="1" customHeight="1" x14ac:dyDescent="0.2">
      <c r="A501" s="260" t="s">
        <v>99</v>
      </c>
      <c r="B501" s="253">
        <v>800</v>
      </c>
      <c r="C501" s="253" t="s">
        <v>190</v>
      </c>
      <c r="D501" s="253" t="s">
        <v>194</v>
      </c>
      <c r="E501" s="253" t="s">
        <v>866</v>
      </c>
      <c r="F501" s="253" t="s">
        <v>100</v>
      </c>
      <c r="G501" s="258"/>
      <c r="H501" s="258">
        <v>31</v>
      </c>
      <c r="I501" s="258">
        <v>0</v>
      </c>
      <c r="J501" s="258">
        <f t="shared" si="1122"/>
        <v>31</v>
      </c>
      <c r="K501" s="258">
        <v>0</v>
      </c>
      <c r="L501" s="258">
        <v>63</v>
      </c>
      <c r="M501" s="258">
        <v>63</v>
      </c>
      <c r="N501" s="258">
        <v>0</v>
      </c>
      <c r="O501" s="258">
        <f t="shared" si="1123"/>
        <v>63</v>
      </c>
      <c r="P501" s="258">
        <v>63</v>
      </c>
      <c r="Q501" s="258">
        <v>0</v>
      </c>
      <c r="R501" s="258">
        <f t="shared" si="1110"/>
        <v>63</v>
      </c>
      <c r="S501" s="258">
        <v>-36</v>
      </c>
      <c r="T501" s="258">
        <f t="shared" si="1118"/>
        <v>27</v>
      </c>
      <c r="U501" s="258">
        <v>0</v>
      </c>
      <c r="V501" s="258">
        <v>27</v>
      </c>
      <c r="W501" s="258">
        <v>-27</v>
      </c>
      <c r="X501" s="258">
        <v>0</v>
      </c>
      <c r="Y501" s="258">
        <v>0</v>
      </c>
      <c r="Z501" s="258">
        <f t="shared" si="1124"/>
        <v>0</v>
      </c>
      <c r="AA501" s="258">
        <v>0</v>
      </c>
      <c r="AB501" s="258">
        <f t="shared" si="1125"/>
        <v>0</v>
      </c>
      <c r="AC501" s="258">
        <v>0</v>
      </c>
      <c r="AD501" s="258">
        <f t="shared" si="1126"/>
        <v>0</v>
      </c>
    </row>
    <row r="502" spans="1:30" ht="18.75" customHeight="1" x14ac:dyDescent="0.2">
      <c r="A502" s="260" t="s">
        <v>1296</v>
      </c>
      <c r="B502" s="253">
        <v>800</v>
      </c>
      <c r="C502" s="253" t="s">
        <v>190</v>
      </c>
      <c r="D502" s="253" t="s">
        <v>194</v>
      </c>
      <c r="E502" s="253" t="s">
        <v>866</v>
      </c>
      <c r="F502" s="253" t="s">
        <v>94</v>
      </c>
      <c r="G502" s="258"/>
      <c r="H502" s="258">
        <v>200</v>
      </c>
      <c r="I502" s="258">
        <v>0</v>
      </c>
      <c r="J502" s="258">
        <f t="shared" si="1122"/>
        <v>200</v>
      </c>
      <c r="K502" s="258">
        <v>0</v>
      </c>
      <c r="L502" s="258">
        <v>230</v>
      </c>
      <c r="M502" s="258">
        <v>230</v>
      </c>
      <c r="N502" s="258">
        <v>0</v>
      </c>
      <c r="O502" s="258">
        <f t="shared" si="1123"/>
        <v>230</v>
      </c>
      <c r="P502" s="258">
        <v>230</v>
      </c>
      <c r="Q502" s="258">
        <v>0</v>
      </c>
      <c r="R502" s="258">
        <f t="shared" si="1110"/>
        <v>230</v>
      </c>
      <c r="S502" s="258">
        <v>0</v>
      </c>
      <c r="T502" s="258">
        <f t="shared" si="1118"/>
        <v>230</v>
      </c>
      <c r="U502" s="258">
        <v>0</v>
      </c>
      <c r="V502" s="258">
        <v>230</v>
      </c>
      <c r="W502" s="258">
        <v>27</v>
      </c>
      <c r="X502" s="258">
        <v>257</v>
      </c>
      <c r="Y502" s="258">
        <v>138</v>
      </c>
      <c r="Z502" s="258">
        <f t="shared" si="1124"/>
        <v>395</v>
      </c>
      <c r="AA502" s="258">
        <v>70</v>
      </c>
      <c r="AB502" s="258">
        <f t="shared" si="1125"/>
        <v>465</v>
      </c>
      <c r="AC502" s="258">
        <v>196.62</v>
      </c>
      <c r="AD502" s="258">
        <f t="shared" si="1126"/>
        <v>661.62</v>
      </c>
    </row>
    <row r="503" spans="1:30" ht="18.75" hidden="1" customHeight="1" x14ac:dyDescent="0.2">
      <c r="A503" s="260" t="s">
        <v>103</v>
      </c>
      <c r="B503" s="253">
        <v>800</v>
      </c>
      <c r="C503" s="253" t="s">
        <v>190</v>
      </c>
      <c r="D503" s="253" t="s">
        <v>194</v>
      </c>
      <c r="E503" s="253" t="s">
        <v>866</v>
      </c>
      <c r="F503" s="253" t="s">
        <v>104</v>
      </c>
      <c r="G503" s="258"/>
      <c r="H503" s="258">
        <v>10</v>
      </c>
      <c r="I503" s="258">
        <v>-0.62</v>
      </c>
      <c r="J503" s="258">
        <f t="shared" si="1122"/>
        <v>9.3800000000000008</v>
      </c>
      <c r="K503" s="258">
        <v>-0.04</v>
      </c>
      <c r="L503" s="258">
        <v>3</v>
      </c>
      <c r="M503" s="258">
        <v>3</v>
      </c>
      <c r="N503" s="258">
        <v>0</v>
      </c>
      <c r="O503" s="258">
        <f t="shared" si="1123"/>
        <v>3</v>
      </c>
      <c r="P503" s="258">
        <v>3</v>
      </c>
      <c r="Q503" s="258">
        <v>0</v>
      </c>
      <c r="R503" s="258">
        <f t="shared" si="1110"/>
        <v>3</v>
      </c>
      <c r="S503" s="258">
        <v>-3</v>
      </c>
      <c r="T503" s="258">
        <f t="shared" si="1118"/>
        <v>0</v>
      </c>
      <c r="U503" s="258">
        <v>0</v>
      </c>
      <c r="V503" s="258">
        <f t="shared" ref="V503:V504" si="1127">T503+U503</f>
        <v>0</v>
      </c>
      <c r="W503" s="258">
        <v>0</v>
      </c>
      <c r="X503" s="258">
        <f t="shared" ref="X503:X504" si="1128">V503+W503</f>
        <v>0</v>
      </c>
      <c r="Y503" s="258">
        <v>0</v>
      </c>
      <c r="Z503" s="258">
        <f t="shared" si="1124"/>
        <v>0</v>
      </c>
      <c r="AA503" s="258">
        <v>0</v>
      </c>
      <c r="AB503" s="258">
        <f t="shared" si="1125"/>
        <v>0</v>
      </c>
      <c r="AC503" s="258">
        <v>0</v>
      </c>
      <c r="AD503" s="258">
        <f t="shared" si="1126"/>
        <v>0</v>
      </c>
    </row>
    <row r="504" spans="1:30" ht="18.75" customHeight="1" x14ac:dyDescent="0.2">
      <c r="A504" s="260" t="s">
        <v>400</v>
      </c>
      <c r="B504" s="253">
        <v>800</v>
      </c>
      <c r="C504" s="253" t="s">
        <v>190</v>
      </c>
      <c r="D504" s="253" t="s">
        <v>194</v>
      </c>
      <c r="E504" s="253" t="s">
        <v>866</v>
      </c>
      <c r="F504" s="253" t="s">
        <v>106</v>
      </c>
      <c r="G504" s="258"/>
      <c r="H504" s="258">
        <v>0</v>
      </c>
      <c r="I504" s="258">
        <v>0.62</v>
      </c>
      <c r="J504" s="258">
        <f t="shared" si="1122"/>
        <v>0.62</v>
      </c>
      <c r="K504" s="258">
        <v>0</v>
      </c>
      <c r="L504" s="258">
        <v>0</v>
      </c>
      <c r="M504" s="258">
        <v>0</v>
      </c>
      <c r="N504" s="258">
        <v>0</v>
      </c>
      <c r="O504" s="258">
        <v>0</v>
      </c>
      <c r="P504" s="258">
        <v>0</v>
      </c>
      <c r="Q504" s="258">
        <v>0</v>
      </c>
      <c r="R504" s="258">
        <f t="shared" si="1110"/>
        <v>0</v>
      </c>
      <c r="S504" s="258">
        <f t="shared" ref="S504" si="1129">Q504+R504</f>
        <v>0</v>
      </c>
      <c r="T504" s="258">
        <f t="shared" si="1118"/>
        <v>0</v>
      </c>
      <c r="U504" s="258">
        <f t="shared" ref="U504" si="1130">S504+T504</f>
        <v>0</v>
      </c>
      <c r="V504" s="258">
        <f t="shared" si="1127"/>
        <v>0</v>
      </c>
      <c r="W504" s="258">
        <f t="shared" ref="W504" si="1131">U504+V504</f>
        <v>0</v>
      </c>
      <c r="X504" s="258">
        <f t="shared" si="1128"/>
        <v>0</v>
      </c>
      <c r="Y504" s="258">
        <v>5</v>
      </c>
      <c r="Z504" s="258">
        <f t="shared" si="1124"/>
        <v>5</v>
      </c>
      <c r="AA504" s="258">
        <v>3</v>
      </c>
      <c r="AB504" s="258">
        <f t="shared" si="1125"/>
        <v>8</v>
      </c>
      <c r="AC504" s="258">
        <v>0</v>
      </c>
      <c r="AD504" s="258">
        <f t="shared" si="1126"/>
        <v>8</v>
      </c>
    </row>
    <row r="505" spans="1:30" ht="37.5" customHeight="1" x14ac:dyDescent="0.2">
      <c r="A505" s="260" t="s">
        <v>1201</v>
      </c>
      <c r="B505" s="253">
        <v>800</v>
      </c>
      <c r="C505" s="253" t="s">
        <v>190</v>
      </c>
      <c r="D505" s="253" t="s">
        <v>194</v>
      </c>
      <c r="E505" s="253" t="s">
        <v>1292</v>
      </c>
      <c r="F505" s="253" t="s">
        <v>94</v>
      </c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>
        <v>945</v>
      </c>
      <c r="T505" s="258">
        <f>R505+S505</f>
        <v>945</v>
      </c>
      <c r="U505" s="258">
        <v>0</v>
      </c>
      <c r="V505" s="258">
        <v>945</v>
      </c>
      <c r="W505" s="258">
        <v>0</v>
      </c>
      <c r="X505" s="258">
        <v>945</v>
      </c>
      <c r="Y505" s="258">
        <v>0</v>
      </c>
      <c r="Z505" s="258">
        <f>X505+Y505</f>
        <v>945</v>
      </c>
      <c r="AA505" s="258">
        <v>0</v>
      </c>
      <c r="AB505" s="258">
        <v>0</v>
      </c>
      <c r="AC505" s="258">
        <v>46.37</v>
      </c>
      <c r="AD505" s="258">
        <f>AB505+AC505</f>
        <v>46.37</v>
      </c>
    </row>
    <row r="506" spans="1:30" s="434" customFormat="1" ht="30.75" customHeight="1" x14ac:dyDescent="0.2">
      <c r="A506" s="462" t="s">
        <v>199</v>
      </c>
      <c r="B506" s="251" t="s">
        <v>698</v>
      </c>
      <c r="C506" s="251" t="s">
        <v>190</v>
      </c>
      <c r="D506" s="251" t="s">
        <v>200</v>
      </c>
      <c r="E506" s="251"/>
      <c r="F506" s="251"/>
      <c r="G506" s="276">
        <f>G507+G513</f>
        <v>0</v>
      </c>
      <c r="H506" s="276">
        <f t="shared" ref="H506:R506" si="1132">H513</f>
        <v>1079.5</v>
      </c>
      <c r="I506" s="276">
        <f t="shared" si="1132"/>
        <v>0</v>
      </c>
      <c r="J506" s="276">
        <f t="shared" si="1132"/>
        <v>1079.5</v>
      </c>
      <c r="K506" s="276">
        <f t="shared" si="1132"/>
        <v>0</v>
      </c>
      <c r="L506" s="276">
        <f t="shared" si="1132"/>
        <v>1066</v>
      </c>
      <c r="M506" s="276">
        <f t="shared" si="1132"/>
        <v>1066</v>
      </c>
      <c r="N506" s="276">
        <f t="shared" si="1132"/>
        <v>-46</v>
      </c>
      <c r="O506" s="276">
        <f t="shared" si="1132"/>
        <v>1020</v>
      </c>
      <c r="P506" s="276">
        <f t="shared" si="1132"/>
        <v>1020</v>
      </c>
      <c r="Q506" s="276">
        <f t="shared" si="1132"/>
        <v>0</v>
      </c>
      <c r="R506" s="276">
        <f t="shared" si="1132"/>
        <v>1020</v>
      </c>
      <c r="S506" s="276">
        <f t="shared" ref="S506:T506" si="1133">S513</f>
        <v>1057.2</v>
      </c>
      <c r="T506" s="276">
        <f t="shared" si="1133"/>
        <v>1804</v>
      </c>
      <c r="U506" s="276">
        <f t="shared" ref="U506:V506" si="1134">U513</f>
        <v>396</v>
      </c>
      <c r="V506" s="276">
        <f t="shared" si="1134"/>
        <v>1804</v>
      </c>
      <c r="W506" s="276">
        <f t="shared" ref="W506:X506" si="1135">W513</f>
        <v>1176</v>
      </c>
      <c r="X506" s="276">
        <f t="shared" si="1135"/>
        <v>2064</v>
      </c>
      <c r="Y506" s="276">
        <f t="shared" ref="Y506:Z506" si="1136">Y513</f>
        <v>1036</v>
      </c>
      <c r="Z506" s="276">
        <f t="shared" si="1136"/>
        <v>3100</v>
      </c>
      <c r="AA506" s="276">
        <f t="shared" ref="AA506:AB506" si="1137">AA513</f>
        <v>0</v>
      </c>
      <c r="AB506" s="276">
        <f t="shared" si="1137"/>
        <v>3100</v>
      </c>
      <c r="AC506" s="276">
        <f t="shared" ref="AC506:AD506" si="1138">AC513</f>
        <v>585.46999999999991</v>
      </c>
      <c r="AD506" s="276">
        <f t="shared" si="1138"/>
        <v>3685.4700000000003</v>
      </c>
    </row>
    <row r="507" spans="1:30" ht="21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200</v>
      </c>
      <c r="E507" s="261" t="s">
        <v>485</v>
      </c>
      <c r="F507" s="253"/>
      <c r="G507" s="258"/>
      <c r="H507" s="258"/>
      <c r="I507" s="258">
        <f>I508+I509+I510+I511+I512</f>
        <v>-836</v>
      </c>
      <c r="J507" s="258" t="e">
        <f>J508+J509+J510+J511+J512</f>
        <v>#REF!</v>
      </c>
      <c r="K507" s="258">
        <f>K508+K509+K510+K511+K512</f>
        <v>-836</v>
      </c>
      <c r="L507" s="258" t="e">
        <f>L508+L509+L510+L511+L512</f>
        <v>#REF!</v>
      </c>
      <c r="M507" s="258" t="e">
        <f>M508+M509+M510+M511+M512</f>
        <v>#REF!</v>
      </c>
      <c r="N507" s="258" t="e">
        <f t="shared" ref="N507:R507" si="1139">N508+N509+N510+N511+N512</f>
        <v>#REF!</v>
      </c>
      <c r="O507" s="258" t="e">
        <f t="shared" si="1139"/>
        <v>#REF!</v>
      </c>
      <c r="P507" s="258" t="e">
        <f t="shared" si="1139"/>
        <v>#REF!</v>
      </c>
      <c r="Q507" s="258" t="e">
        <f t="shared" si="1139"/>
        <v>#REF!</v>
      </c>
      <c r="R507" s="258" t="e">
        <f t="shared" si="1139"/>
        <v>#REF!</v>
      </c>
      <c r="S507" s="258" t="e">
        <f t="shared" ref="S507:T507" si="1140">S508+S509+S510+S511+S512</f>
        <v>#REF!</v>
      </c>
      <c r="T507" s="258" t="e">
        <f t="shared" si="1140"/>
        <v>#REF!</v>
      </c>
      <c r="U507" s="258" t="e">
        <f t="shared" ref="U507:V507" si="1141">U508+U509+U510+U511+U512</f>
        <v>#REF!</v>
      </c>
      <c r="V507" s="258" t="e">
        <f t="shared" si="1141"/>
        <v>#REF!</v>
      </c>
      <c r="W507" s="258" t="e">
        <f t="shared" ref="W507:X507" si="1142">W508+W509+W510+W511+W512</f>
        <v>#REF!</v>
      </c>
      <c r="X507" s="258" t="e">
        <f t="shared" si="1142"/>
        <v>#REF!</v>
      </c>
      <c r="Y507" s="258" t="e">
        <f t="shared" ref="Y507:Z507" si="1143">Y508+Y509+Y510+Y511+Y512</f>
        <v>#REF!</v>
      </c>
      <c r="Z507" s="258" t="e">
        <f t="shared" si="1143"/>
        <v>#REF!</v>
      </c>
      <c r="AA507" s="258" t="e">
        <f t="shared" ref="AA507:AB507" si="1144">AA508+AA509+AA510+AA511+AA512</f>
        <v>#REF!</v>
      </c>
      <c r="AB507" s="258" t="e">
        <f t="shared" si="1144"/>
        <v>#REF!</v>
      </c>
      <c r="AC507" s="258" t="e">
        <f t="shared" ref="AC507:AD507" si="1145">AC508+AC509+AC510+AC511+AC512</f>
        <v>#REF!</v>
      </c>
      <c r="AD507" s="258" t="e">
        <f t="shared" si="1145"/>
        <v>#REF!</v>
      </c>
    </row>
    <row r="508" spans="1:30" ht="13.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200</v>
      </c>
      <c r="E508" s="261" t="s">
        <v>485</v>
      </c>
      <c r="F508" s="253" t="s">
        <v>96</v>
      </c>
      <c r="G508" s="258"/>
      <c r="H508" s="258"/>
      <c r="I508" s="258">
        <v>-750</v>
      </c>
      <c r="J508" s="258" t="e">
        <f>#REF!+I508</f>
        <v>#REF!</v>
      </c>
      <c r="K508" s="258">
        <v>-750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  <c r="O508" s="258" t="e">
        <f>#REF!+M508</f>
        <v>#REF!</v>
      </c>
      <c r="P508" s="258" t="e">
        <f>#REF!+N508</f>
        <v>#REF!</v>
      </c>
      <c r="Q508" s="258" t="e">
        <f>#REF!+O508</f>
        <v>#REF!</v>
      </c>
      <c r="R508" s="258" t="e">
        <f>#REF!+P508</f>
        <v>#REF!</v>
      </c>
      <c r="S508" s="258" t="e">
        <f>#REF!+Q508</f>
        <v>#REF!</v>
      </c>
      <c r="T508" s="258" t="e">
        <f>#REF!+R508</f>
        <v>#REF!</v>
      </c>
      <c r="U508" s="258" t="e">
        <f>#REF!+S508</f>
        <v>#REF!</v>
      </c>
      <c r="V508" s="258" t="e">
        <f>#REF!+T508</f>
        <v>#REF!</v>
      </c>
      <c r="W508" s="258" t="e">
        <f>#REF!+U508</f>
        <v>#REF!</v>
      </c>
      <c r="X508" s="258" t="e">
        <f>#REF!+V508</f>
        <v>#REF!</v>
      </c>
      <c r="Y508" s="258" t="e">
        <f>#REF!+W508</f>
        <v>#REF!</v>
      </c>
      <c r="Z508" s="258" t="e">
        <f>#REF!+X508</f>
        <v>#REF!</v>
      </c>
      <c r="AA508" s="258" t="e">
        <f>#REF!+Y508</f>
        <v>#REF!</v>
      </c>
      <c r="AB508" s="258" t="e">
        <f>#REF!+Z508</f>
        <v>#REF!</v>
      </c>
      <c r="AC508" s="258" t="e">
        <f>#REF!+AA508</f>
        <v>#REF!</v>
      </c>
      <c r="AD508" s="258" t="e">
        <f>#REF!+AB508</f>
        <v>#REF!</v>
      </c>
    </row>
    <row r="509" spans="1:30" ht="13.5" hidden="1" customHeight="1" x14ac:dyDescent="0.2">
      <c r="A509" s="260" t="s">
        <v>97</v>
      </c>
      <c r="B509" s="272">
        <v>800</v>
      </c>
      <c r="C509" s="253" t="s">
        <v>190</v>
      </c>
      <c r="D509" s="253" t="s">
        <v>200</v>
      </c>
      <c r="E509" s="261" t="s">
        <v>485</v>
      </c>
      <c r="F509" s="272" t="s">
        <v>98</v>
      </c>
      <c r="G509" s="258"/>
      <c r="H509" s="258"/>
      <c r="I509" s="258">
        <v>-36</v>
      </c>
      <c r="J509" s="258" t="e">
        <f>#REF!+I509</f>
        <v>#REF!</v>
      </c>
      <c r="K509" s="258">
        <v>-36</v>
      </c>
      <c r="L509" s="258" t="e">
        <f>#REF!+J509</f>
        <v>#REF!</v>
      </c>
      <c r="M509" s="258" t="e">
        <f>#REF!+K509</f>
        <v>#REF!</v>
      </c>
      <c r="N509" s="258" t="e">
        <f>#REF!+L509</f>
        <v>#REF!</v>
      </c>
      <c r="O509" s="258" t="e">
        <f>#REF!+M509</f>
        <v>#REF!</v>
      </c>
      <c r="P509" s="258" t="e">
        <f>#REF!+N509</f>
        <v>#REF!</v>
      </c>
      <c r="Q509" s="258" t="e">
        <f>#REF!+O509</f>
        <v>#REF!</v>
      </c>
      <c r="R509" s="258" t="e">
        <f>#REF!+P509</f>
        <v>#REF!</v>
      </c>
      <c r="S509" s="258" t="e">
        <f>#REF!+Q509</f>
        <v>#REF!</v>
      </c>
      <c r="T509" s="258" t="e">
        <f>#REF!+R509</f>
        <v>#REF!</v>
      </c>
      <c r="U509" s="258" t="e">
        <f>#REF!+S509</f>
        <v>#REF!</v>
      </c>
      <c r="V509" s="258" t="e">
        <f>#REF!+T509</f>
        <v>#REF!</v>
      </c>
      <c r="W509" s="258" t="e">
        <f>#REF!+U509</f>
        <v>#REF!</v>
      </c>
      <c r="X509" s="258" t="e">
        <f>#REF!+V509</f>
        <v>#REF!</v>
      </c>
      <c r="Y509" s="258" t="e">
        <f>#REF!+W509</f>
        <v>#REF!</v>
      </c>
      <c r="Z509" s="258" t="e">
        <f>#REF!+X509</f>
        <v>#REF!</v>
      </c>
      <c r="AA509" s="258" t="e">
        <f>#REF!+Y509</f>
        <v>#REF!</v>
      </c>
      <c r="AB509" s="258" t="e">
        <f>#REF!+Z509</f>
        <v>#REF!</v>
      </c>
      <c r="AC509" s="258" t="e">
        <f>#REF!+AA509</f>
        <v>#REF!</v>
      </c>
      <c r="AD509" s="258" t="e">
        <f>#REF!+AB509</f>
        <v>#REF!</v>
      </c>
    </row>
    <row r="510" spans="1:30" ht="27" hidden="1" customHeight="1" x14ac:dyDescent="0.2">
      <c r="A510" s="260" t="s">
        <v>99</v>
      </c>
      <c r="B510" s="272">
        <v>800</v>
      </c>
      <c r="C510" s="253" t="s">
        <v>190</v>
      </c>
      <c r="D510" s="253" t="s">
        <v>200</v>
      </c>
      <c r="E510" s="261" t="s">
        <v>485</v>
      </c>
      <c r="F510" s="253" t="s">
        <v>100</v>
      </c>
      <c r="G510" s="258"/>
      <c r="H510" s="258"/>
      <c r="I510" s="258">
        <v>0</v>
      </c>
      <c r="J510" s="258" t="e">
        <f>#REF!+I510</f>
        <v>#REF!</v>
      </c>
      <c r="K510" s="258">
        <v>0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  <c r="O510" s="258" t="e">
        <f>#REF!+M510</f>
        <v>#REF!</v>
      </c>
      <c r="P510" s="258" t="e">
        <f>#REF!+N510</f>
        <v>#REF!</v>
      </c>
      <c r="Q510" s="258" t="e">
        <f>#REF!+O510</f>
        <v>#REF!</v>
      </c>
      <c r="R510" s="258" t="e">
        <f>#REF!+P510</f>
        <v>#REF!</v>
      </c>
      <c r="S510" s="258" t="e">
        <f>#REF!+Q510</f>
        <v>#REF!</v>
      </c>
      <c r="T510" s="258" t="e">
        <f>#REF!+R510</f>
        <v>#REF!</v>
      </c>
      <c r="U510" s="258" t="e">
        <f>#REF!+S510</f>
        <v>#REF!</v>
      </c>
      <c r="V510" s="258" t="e">
        <f>#REF!+T510</f>
        <v>#REF!</v>
      </c>
      <c r="W510" s="258" t="e">
        <f>#REF!+U510</f>
        <v>#REF!</v>
      </c>
      <c r="X510" s="258" t="e">
        <f>#REF!+V510</f>
        <v>#REF!</v>
      </c>
      <c r="Y510" s="258" t="e">
        <f>#REF!+W510</f>
        <v>#REF!</v>
      </c>
      <c r="Z510" s="258" t="e">
        <f>#REF!+X510</f>
        <v>#REF!</v>
      </c>
      <c r="AA510" s="258" t="e">
        <f>#REF!+Y510</f>
        <v>#REF!</v>
      </c>
      <c r="AB510" s="258" t="e">
        <f>#REF!+Z510</f>
        <v>#REF!</v>
      </c>
      <c r="AC510" s="258" t="e">
        <f>#REF!+AA510</f>
        <v>#REF!</v>
      </c>
      <c r="AD510" s="258" t="e">
        <f>#REF!+AB510</f>
        <v>#REF!</v>
      </c>
    </row>
    <row r="511" spans="1:30" ht="20.25" hidden="1" customHeight="1" x14ac:dyDescent="0.2">
      <c r="A511" s="260" t="s">
        <v>1296</v>
      </c>
      <c r="B511" s="272">
        <v>800</v>
      </c>
      <c r="C511" s="253" t="s">
        <v>190</v>
      </c>
      <c r="D511" s="253" t="s">
        <v>200</v>
      </c>
      <c r="E511" s="261" t="s">
        <v>485</v>
      </c>
      <c r="F511" s="253" t="s">
        <v>94</v>
      </c>
      <c r="G511" s="258"/>
      <c r="H511" s="258"/>
      <c r="I511" s="258">
        <v>-50</v>
      </c>
      <c r="J511" s="258" t="e">
        <f>#REF!+I511</f>
        <v>#REF!</v>
      </c>
      <c r="K511" s="258">
        <v>-50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  <c r="O511" s="258" t="e">
        <f>#REF!+M511</f>
        <v>#REF!</v>
      </c>
      <c r="P511" s="258" t="e">
        <f>#REF!+N511</f>
        <v>#REF!</v>
      </c>
      <c r="Q511" s="258" t="e">
        <f>#REF!+O511</f>
        <v>#REF!</v>
      </c>
      <c r="R511" s="258" t="e">
        <f>#REF!+P511</f>
        <v>#REF!</v>
      </c>
      <c r="S511" s="258" t="e">
        <f>#REF!+Q511</f>
        <v>#REF!</v>
      </c>
      <c r="T511" s="258" t="e">
        <f>#REF!+R511</f>
        <v>#REF!</v>
      </c>
      <c r="U511" s="258" t="e">
        <f>#REF!+S511</f>
        <v>#REF!</v>
      </c>
      <c r="V511" s="258" t="e">
        <f>#REF!+T511</f>
        <v>#REF!</v>
      </c>
      <c r="W511" s="258" t="e">
        <f>#REF!+U511</f>
        <v>#REF!</v>
      </c>
      <c r="X511" s="258" t="e">
        <f>#REF!+V511</f>
        <v>#REF!</v>
      </c>
      <c r="Y511" s="258" t="e">
        <f>#REF!+W511</f>
        <v>#REF!</v>
      </c>
      <c r="Z511" s="258" t="e">
        <f>#REF!+X511</f>
        <v>#REF!</v>
      </c>
      <c r="AA511" s="258" t="e">
        <f>#REF!+Y511</f>
        <v>#REF!</v>
      </c>
      <c r="AB511" s="258" t="e">
        <f>#REF!+Z511</f>
        <v>#REF!</v>
      </c>
      <c r="AC511" s="258" t="e">
        <f>#REF!+AA511</f>
        <v>#REF!</v>
      </c>
      <c r="AD511" s="258" t="e">
        <f>#REF!+AB511</f>
        <v>#REF!</v>
      </c>
    </row>
    <row r="512" spans="1:30" ht="13.5" hidden="1" customHeight="1" x14ac:dyDescent="0.2">
      <c r="A512" s="260" t="s">
        <v>103</v>
      </c>
      <c r="B512" s="253">
        <v>800</v>
      </c>
      <c r="C512" s="253" t="s">
        <v>190</v>
      </c>
      <c r="D512" s="253" t="s">
        <v>200</v>
      </c>
      <c r="E512" s="261" t="s">
        <v>485</v>
      </c>
      <c r="F512" s="253" t="s">
        <v>104</v>
      </c>
      <c r="G512" s="258"/>
      <c r="H512" s="258"/>
      <c r="I512" s="258">
        <v>0</v>
      </c>
      <c r="J512" s="258">
        <f>G512+I512</f>
        <v>0</v>
      </c>
      <c r="K512" s="258">
        <v>0</v>
      </c>
      <c r="L512" s="258">
        <f>H512+J512</f>
        <v>0</v>
      </c>
      <c r="M512" s="258">
        <f>I512+K512</f>
        <v>0</v>
      </c>
      <c r="N512" s="258">
        <f t="shared" ref="N512:O512" si="1146">J512+L512</f>
        <v>0</v>
      </c>
      <c r="O512" s="258">
        <f t="shared" si="1146"/>
        <v>0</v>
      </c>
      <c r="P512" s="258">
        <f>L512+N512</f>
        <v>0</v>
      </c>
      <c r="Q512" s="258">
        <f t="shared" ref="Q512:R512" si="1147">M512+O512</f>
        <v>0</v>
      </c>
      <c r="R512" s="258">
        <f t="shared" si="1147"/>
        <v>0</v>
      </c>
      <c r="S512" s="258">
        <f t="shared" ref="S512" si="1148">O512+Q512</f>
        <v>0</v>
      </c>
      <c r="T512" s="258">
        <f t="shared" ref="T512" si="1149">P512+R512</f>
        <v>0</v>
      </c>
      <c r="U512" s="258">
        <f t="shared" ref="U512" si="1150">Q512+S512</f>
        <v>0</v>
      </c>
      <c r="V512" s="258">
        <f t="shared" ref="V512" si="1151">R512+T512</f>
        <v>0</v>
      </c>
      <c r="W512" s="258">
        <f t="shared" ref="W512" si="1152">S512+U512</f>
        <v>0</v>
      </c>
      <c r="X512" s="258">
        <f t="shared" ref="X512" si="1153">T512+V512</f>
        <v>0</v>
      </c>
      <c r="Y512" s="258">
        <f t="shared" ref="Y512" si="1154">U512+W512</f>
        <v>0</v>
      </c>
      <c r="Z512" s="258">
        <f t="shared" ref="Z512" si="1155">V512+X512</f>
        <v>0</v>
      </c>
      <c r="AA512" s="258">
        <f t="shared" ref="AA512" si="1156">W512+Y512</f>
        <v>0</v>
      </c>
      <c r="AB512" s="258">
        <f t="shared" ref="AB512" si="1157">X512+Z512</f>
        <v>0</v>
      </c>
      <c r="AC512" s="258">
        <f t="shared" ref="AC512" si="1158">Y512+AA512</f>
        <v>0</v>
      </c>
      <c r="AD512" s="258">
        <f t="shared" ref="AD512" si="1159">Z512+AB512</f>
        <v>0</v>
      </c>
    </row>
    <row r="513" spans="1:30" ht="19.5" customHeight="1" x14ac:dyDescent="0.2">
      <c r="A513" s="260" t="s">
        <v>451</v>
      </c>
      <c r="B513" s="253">
        <v>800</v>
      </c>
      <c r="C513" s="253" t="s">
        <v>190</v>
      </c>
      <c r="D513" s="253" t="s">
        <v>200</v>
      </c>
      <c r="E513" s="261" t="s">
        <v>866</v>
      </c>
      <c r="F513" s="253"/>
      <c r="G513" s="263">
        <f>G514+G516+G518</f>
        <v>0</v>
      </c>
      <c r="H513" s="263">
        <f>H514+H515+H516+H518</f>
        <v>1079.5</v>
      </c>
      <c r="I513" s="263">
        <f>I514+I515+I516+I518</f>
        <v>0</v>
      </c>
      <c r="J513" s="263">
        <f>J514+J515+J516+J518</f>
        <v>1079.5</v>
      </c>
      <c r="K513" s="263">
        <f>K514+K515+K516+K518+K517</f>
        <v>0</v>
      </c>
      <c r="L513" s="263">
        <f>L514+L515+L516+L517+L518</f>
        <v>1066</v>
      </c>
      <c r="M513" s="263">
        <f>M514+M515+M516+M517+M518</f>
        <v>1066</v>
      </c>
      <c r="N513" s="263">
        <f t="shared" ref="N513:R513" si="1160">N514+N515+N516+N517+N518</f>
        <v>-46</v>
      </c>
      <c r="O513" s="263">
        <f t="shared" si="1160"/>
        <v>1020</v>
      </c>
      <c r="P513" s="263">
        <f t="shared" si="1160"/>
        <v>1020</v>
      </c>
      <c r="Q513" s="263">
        <f t="shared" si="1160"/>
        <v>0</v>
      </c>
      <c r="R513" s="263">
        <f t="shared" si="1160"/>
        <v>1020</v>
      </c>
      <c r="S513" s="263">
        <f t="shared" ref="S513:T513" si="1161">S514+S515+S516+S517+S518</f>
        <v>1057.2</v>
      </c>
      <c r="T513" s="263">
        <f t="shared" si="1161"/>
        <v>1804</v>
      </c>
      <c r="U513" s="263">
        <f t="shared" ref="U513:V513" si="1162">U514+U515+U516+U517+U518</f>
        <v>396</v>
      </c>
      <c r="V513" s="263">
        <f t="shared" si="1162"/>
        <v>1804</v>
      </c>
      <c r="W513" s="263">
        <f t="shared" ref="W513:X513" si="1163">W514+W515+W516+W517+W518</f>
        <v>1176</v>
      </c>
      <c r="X513" s="263">
        <f t="shared" si="1163"/>
        <v>2064</v>
      </c>
      <c r="Y513" s="263">
        <f t="shared" ref="Y513:Z513" si="1164">Y514+Y515+Y516+Y517+Y518</f>
        <v>1036</v>
      </c>
      <c r="Z513" s="263">
        <f t="shared" si="1164"/>
        <v>3100</v>
      </c>
      <c r="AA513" s="263">
        <f t="shared" ref="AA513" si="1165">AA514+AA515+AA516+AA517+AA518</f>
        <v>0</v>
      </c>
      <c r="AB513" s="263">
        <f>AB514+AB515+AB516+AB517+AB518+AB519</f>
        <v>3100</v>
      </c>
      <c r="AC513" s="263">
        <f t="shared" ref="AC513:AD513" si="1166">AC514+AC515+AC516+AC517+AC518+AC519</f>
        <v>585.46999999999991</v>
      </c>
      <c r="AD513" s="263">
        <f t="shared" si="1166"/>
        <v>3685.4700000000003</v>
      </c>
    </row>
    <row r="514" spans="1:30" ht="13.5" customHeight="1" x14ac:dyDescent="0.2">
      <c r="A514" s="260" t="s">
        <v>95</v>
      </c>
      <c r="B514" s="253">
        <v>800</v>
      </c>
      <c r="C514" s="253" t="s">
        <v>190</v>
      </c>
      <c r="D514" s="253" t="s">
        <v>200</v>
      </c>
      <c r="E514" s="261" t="s">
        <v>866</v>
      </c>
      <c r="F514" s="253" t="s">
        <v>96</v>
      </c>
      <c r="G514" s="258"/>
      <c r="H514" s="258">
        <v>1033.3</v>
      </c>
      <c r="I514" s="258">
        <v>-240</v>
      </c>
      <c r="J514" s="258">
        <f>H514+I514</f>
        <v>793.3</v>
      </c>
      <c r="K514" s="258">
        <v>0</v>
      </c>
      <c r="L514" s="258">
        <v>770</v>
      </c>
      <c r="M514" s="258">
        <v>770</v>
      </c>
      <c r="N514" s="258">
        <v>-35</v>
      </c>
      <c r="O514" s="258">
        <f>M514+N514</f>
        <v>735</v>
      </c>
      <c r="P514" s="258">
        <v>735</v>
      </c>
      <c r="Q514" s="258">
        <v>0</v>
      </c>
      <c r="R514" s="258">
        <f t="shared" si="1110"/>
        <v>735</v>
      </c>
      <c r="S514" s="258">
        <f>612+143.5</f>
        <v>755.5</v>
      </c>
      <c r="T514" s="258">
        <v>1347</v>
      </c>
      <c r="U514" s="258">
        <v>192</v>
      </c>
      <c r="V514" s="258">
        <v>1347</v>
      </c>
      <c r="W514" s="258">
        <v>770</v>
      </c>
      <c r="X514" s="258">
        <v>1547</v>
      </c>
      <c r="Y514" s="258">
        <v>570</v>
      </c>
      <c r="Z514" s="258">
        <f t="shared" ref="Z514:Z518" si="1167">X514+Y514</f>
        <v>2117</v>
      </c>
      <c r="AA514" s="258">
        <v>0</v>
      </c>
      <c r="AB514" s="258">
        <f t="shared" ref="AB514:AB518" si="1168">Z514+AA514</f>
        <v>2117</v>
      </c>
      <c r="AC514" s="258">
        <v>414.77</v>
      </c>
      <c r="AD514" s="258">
        <f t="shared" ref="AD514:AD518" si="1169">AB514+AC514</f>
        <v>2531.77</v>
      </c>
    </row>
    <row r="515" spans="1:30" ht="31.5" customHeight="1" x14ac:dyDescent="0.2">
      <c r="A515" s="377" t="s">
        <v>898</v>
      </c>
      <c r="B515" s="253">
        <v>800</v>
      </c>
      <c r="C515" s="253" t="s">
        <v>190</v>
      </c>
      <c r="D515" s="253" t="s">
        <v>200</v>
      </c>
      <c r="E515" s="261" t="s">
        <v>866</v>
      </c>
      <c r="F515" s="253" t="s">
        <v>896</v>
      </c>
      <c r="G515" s="258"/>
      <c r="H515" s="258">
        <v>0</v>
      </c>
      <c r="I515" s="258">
        <v>240</v>
      </c>
      <c r="J515" s="258">
        <f>H515+I515</f>
        <v>240</v>
      </c>
      <c r="K515" s="258">
        <v>0</v>
      </c>
      <c r="L515" s="258">
        <v>233</v>
      </c>
      <c r="M515" s="258">
        <v>233</v>
      </c>
      <c r="N515" s="258">
        <v>-11</v>
      </c>
      <c r="O515" s="258">
        <f t="shared" ref="O515:O518" si="1170">M515+N515</f>
        <v>222</v>
      </c>
      <c r="P515" s="258">
        <v>222</v>
      </c>
      <c r="Q515" s="258">
        <v>0</v>
      </c>
      <c r="R515" s="258">
        <f t="shared" si="1110"/>
        <v>222</v>
      </c>
      <c r="S515" s="258">
        <f>185+43.5</f>
        <v>228.5</v>
      </c>
      <c r="T515" s="258">
        <v>407</v>
      </c>
      <c r="U515" s="258">
        <v>58</v>
      </c>
      <c r="V515" s="258">
        <v>407</v>
      </c>
      <c r="W515" s="258">
        <v>233</v>
      </c>
      <c r="X515" s="258">
        <v>467</v>
      </c>
      <c r="Y515" s="258">
        <v>173</v>
      </c>
      <c r="Z515" s="258">
        <f t="shared" si="1167"/>
        <v>640</v>
      </c>
      <c r="AA515" s="258">
        <v>0</v>
      </c>
      <c r="AB515" s="258">
        <f t="shared" si="1168"/>
        <v>640</v>
      </c>
      <c r="AC515" s="258">
        <v>126.38</v>
      </c>
      <c r="AD515" s="258">
        <f t="shared" si="1169"/>
        <v>766.38</v>
      </c>
    </row>
    <row r="516" spans="1:30" ht="17.25" customHeight="1" x14ac:dyDescent="0.2">
      <c r="A516" s="260" t="s">
        <v>97</v>
      </c>
      <c r="B516" s="253">
        <v>800</v>
      </c>
      <c r="C516" s="253" t="s">
        <v>190</v>
      </c>
      <c r="D516" s="253" t="s">
        <v>200</v>
      </c>
      <c r="E516" s="261" t="s">
        <v>866</v>
      </c>
      <c r="F516" s="253" t="s">
        <v>98</v>
      </c>
      <c r="G516" s="258"/>
      <c r="H516" s="258">
        <v>20</v>
      </c>
      <c r="I516" s="258">
        <v>0</v>
      </c>
      <c r="J516" s="258">
        <f>H516+I516</f>
        <v>20</v>
      </c>
      <c r="K516" s="258">
        <v>0</v>
      </c>
      <c r="L516" s="258">
        <v>20</v>
      </c>
      <c r="M516" s="258">
        <v>20</v>
      </c>
      <c r="N516" s="258">
        <v>0</v>
      </c>
      <c r="O516" s="258">
        <f t="shared" si="1170"/>
        <v>20</v>
      </c>
      <c r="P516" s="258">
        <v>20</v>
      </c>
      <c r="Q516" s="258">
        <v>0</v>
      </c>
      <c r="R516" s="258">
        <f t="shared" si="1110"/>
        <v>20</v>
      </c>
      <c r="S516" s="258">
        <v>0</v>
      </c>
      <c r="T516" s="258">
        <f t="shared" ref="T516:T517" si="1171">R516+S516</f>
        <v>20</v>
      </c>
      <c r="U516" s="258">
        <v>0</v>
      </c>
      <c r="V516" s="258">
        <v>20</v>
      </c>
      <c r="W516" s="258">
        <v>0</v>
      </c>
      <c r="X516" s="258">
        <v>20</v>
      </c>
      <c r="Y516" s="258">
        <v>10</v>
      </c>
      <c r="Z516" s="258">
        <f t="shared" si="1167"/>
        <v>30</v>
      </c>
      <c r="AA516" s="258">
        <v>0</v>
      </c>
      <c r="AB516" s="258">
        <f t="shared" si="1168"/>
        <v>30</v>
      </c>
      <c r="AC516" s="258">
        <v>72.8</v>
      </c>
      <c r="AD516" s="258">
        <f t="shared" si="1169"/>
        <v>102.8</v>
      </c>
    </row>
    <row r="517" spans="1:30" ht="17.25" hidden="1" customHeight="1" x14ac:dyDescent="0.2">
      <c r="A517" s="260" t="s">
        <v>99</v>
      </c>
      <c r="B517" s="253">
        <v>800</v>
      </c>
      <c r="C517" s="253" t="s">
        <v>190</v>
      </c>
      <c r="D517" s="253" t="s">
        <v>200</v>
      </c>
      <c r="E517" s="261" t="s">
        <v>866</v>
      </c>
      <c r="F517" s="253" t="s">
        <v>100</v>
      </c>
      <c r="G517" s="258"/>
      <c r="H517" s="258"/>
      <c r="I517" s="258"/>
      <c r="J517" s="258"/>
      <c r="K517" s="258">
        <v>6.2</v>
      </c>
      <c r="L517" s="258">
        <v>13</v>
      </c>
      <c r="M517" s="258">
        <v>13</v>
      </c>
      <c r="N517" s="258">
        <v>0</v>
      </c>
      <c r="O517" s="258">
        <f t="shared" si="1170"/>
        <v>13</v>
      </c>
      <c r="P517" s="258">
        <v>13</v>
      </c>
      <c r="Q517" s="258">
        <v>0</v>
      </c>
      <c r="R517" s="258">
        <f t="shared" si="1110"/>
        <v>13</v>
      </c>
      <c r="S517" s="258">
        <v>-13</v>
      </c>
      <c r="T517" s="258">
        <f t="shared" si="1171"/>
        <v>0</v>
      </c>
      <c r="U517" s="258">
        <v>16</v>
      </c>
      <c r="V517" s="258">
        <v>0</v>
      </c>
      <c r="W517" s="258">
        <v>0</v>
      </c>
      <c r="X517" s="258">
        <v>0</v>
      </c>
      <c r="Y517" s="258">
        <v>0</v>
      </c>
      <c r="Z517" s="258">
        <f t="shared" si="1167"/>
        <v>0</v>
      </c>
      <c r="AA517" s="258">
        <v>0</v>
      </c>
      <c r="AB517" s="258">
        <f t="shared" si="1168"/>
        <v>0</v>
      </c>
      <c r="AC517" s="258">
        <v>0</v>
      </c>
      <c r="AD517" s="258">
        <f t="shared" si="1169"/>
        <v>0</v>
      </c>
    </row>
    <row r="518" spans="1:30" ht="21.75" customHeight="1" x14ac:dyDescent="0.2">
      <c r="A518" s="260" t="s">
        <v>1296</v>
      </c>
      <c r="B518" s="253">
        <v>800</v>
      </c>
      <c r="C518" s="253" t="s">
        <v>190</v>
      </c>
      <c r="D518" s="253" t="s">
        <v>200</v>
      </c>
      <c r="E518" s="261" t="s">
        <v>866</v>
      </c>
      <c r="F518" s="253" t="s">
        <v>94</v>
      </c>
      <c r="G518" s="258"/>
      <c r="H518" s="258">
        <v>26.2</v>
      </c>
      <c r="I518" s="258">
        <v>0</v>
      </c>
      <c r="J518" s="258">
        <f>H518+I518</f>
        <v>26.2</v>
      </c>
      <c r="K518" s="258">
        <v>-6.2</v>
      </c>
      <c r="L518" s="258">
        <v>30</v>
      </c>
      <c r="M518" s="258">
        <v>30</v>
      </c>
      <c r="N518" s="258">
        <v>0</v>
      </c>
      <c r="O518" s="258">
        <f t="shared" si="1170"/>
        <v>30</v>
      </c>
      <c r="P518" s="258">
        <v>30</v>
      </c>
      <c r="Q518" s="258">
        <v>0</v>
      </c>
      <c r="R518" s="258">
        <f t="shared" si="1110"/>
        <v>30</v>
      </c>
      <c r="S518" s="258">
        <v>86.2</v>
      </c>
      <c r="T518" s="258">
        <v>30</v>
      </c>
      <c r="U518" s="258">
        <v>130</v>
      </c>
      <c r="V518" s="258">
        <v>30</v>
      </c>
      <c r="W518" s="258">
        <v>173</v>
      </c>
      <c r="X518" s="258">
        <v>30</v>
      </c>
      <c r="Y518" s="258">
        <v>283</v>
      </c>
      <c r="Z518" s="258">
        <f t="shared" si="1167"/>
        <v>313</v>
      </c>
      <c r="AA518" s="258">
        <v>0</v>
      </c>
      <c r="AB518" s="258">
        <f t="shared" si="1168"/>
        <v>313</v>
      </c>
      <c r="AC518" s="258">
        <v>-46.31</v>
      </c>
      <c r="AD518" s="258">
        <f t="shared" si="1169"/>
        <v>266.69</v>
      </c>
    </row>
    <row r="519" spans="1:30" ht="36.75" customHeight="1" x14ac:dyDescent="0.2">
      <c r="A519" s="260" t="s">
        <v>1201</v>
      </c>
      <c r="B519" s="253">
        <v>800</v>
      </c>
      <c r="C519" s="253" t="s">
        <v>190</v>
      </c>
      <c r="D519" s="253" t="s">
        <v>200</v>
      </c>
      <c r="E519" s="253" t="s">
        <v>1292</v>
      </c>
      <c r="F519" s="253" t="s">
        <v>94</v>
      </c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>
        <v>945</v>
      </c>
      <c r="T519" s="258">
        <f>R519+S519</f>
        <v>945</v>
      </c>
      <c r="U519" s="258">
        <v>0</v>
      </c>
      <c r="V519" s="258">
        <v>945</v>
      </c>
      <c r="W519" s="258">
        <v>0</v>
      </c>
      <c r="X519" s="258">
        <v>945</v>
      </c>
      <c r="Y519" s="258">
        <v>0</v>
      </c>
      <c r="Z519" s="258">
        <f>X519+Y519</f>
        <v>945</v>
      </c>
      <c r="AA519" s="258">
        <v>0</v>
      </c>
      <c r="AB519" s="258">
        <v>0</v>
      </c>
      <c r="AC519" s="258">
        <v>17.829999999999998</v>
      </c>
      <c r="AD519" s="258">
        <f>AB519+AC519</f>
        <v>17.829999999999998</v>
      </c>
    </row>
    <row r="520" spans="1:30" s="432" customFormat="1" ht="15.75" x14ac:dyDescent="0.2">
      <c r="A520" s="558" t="s">
        <v>311</v>
      </c>
      <c r="B520" s="557"/>
      <c r="C520" s="557"/>
      <c r="D520" s="557"/>
      <c r="E520" s="557"/>
      <c r="F520" s="557"/>
      <c r="G520" s="454" t="e">
        <f>G521+G636+G693+G765+#REF!+G823+G857+G821</f>
        <v>#REF!</v>
      </c>
      <c r="H520" s="454" t="e">
        <f>H521+H636+H693+H765+#REF!+H823+H857+H818</f>
        <v>#REF!</v>
      </c>
      <c r="I520" s="454" t="e">
        <f>I521+I636+I693+I765+#REF!+I823+I857+I818</f>
        <v>#REF!</v>
      </c>
      <c r="J520" s="454" t="e">
        <f>J521+J636+J693+J765+#REF!+J823+J857+J818</f>
        <v>#REF!</v>
      </c>
      <c r="K520" s="454" t="e">
        <f>K521+K636+K693+K765+#REF!+K823+K857+K818</f>
        <v>#REF!</v>
      </c>
      <c r="L520" s="454" t="e">
        <f>L521+L636+L693+L765+L818+#REF!+L823+L857</f>
        <v>#REF!</v>
      </c>
      <c r="M520" s="454" t="e">
        <f>M521+M636+M693+M765+M818+#REF!+M823+M857</f>
        <v>#REF!</v>
      </c>
      <c r="N520" s="454" t="e">
        <f>N521+N636+N693+N765+N818+#REF!+N823+N857</f>
        <v>#REF!</v>
      </c>
      <c r="O520" s="454" t="e">
        <f>O521+O636+O693+O765+O818+#REF!+O823+O857</f>
        <v>#REF!</v>
      </c>
      <c r="P520" s="454" t="e">
        <f>P521+P636+P693+P765+P818+#REF!+P823+P857</f>
        <v>#REF!</v>
      </c>
      <c r="Q520" s="454" t="e">
        <f>Q521+Q636+Q693+Q765+Q818+#REF!+Q823+Q857</f>
        <v>#REF!</v>
      </c>
      <c r="R520" s="454" t="e">
        <f>R521+R636+R693+R765+R818+R823+#REF!+R857</f>
        <v>#REF!</v>
      </c>
      <c r="S520" s="454" t="e">
        <f>S521+S636+S693+S765+S818+S823+#REF!+S857</f>
        <v>#REF!</v>
      </c>
      <c r="T520" s="454" t="e">
        <f>T521+T636+T693+T765+T818+T823+#REF!+T857</f>
        <v>#REF!</v>
      </c>
      <c r="U520" s="454" t="e">
        <f>U521+U636+U693+U765+U818+U823+U857</f>
        <v>#REF!</v>
      </c>
      <c r="V520" s="454" t="e">
        <f>V521+V636+V693+V765+V818+V823+V857</f>
        <v>#REF!</v>
      </c>
      <c r="W520" s="454" t="e">
        <f>W521+W636+W693+W765+W818+W823+W857</f>
        <v>#REF!</v>
      </c>
      <c r="X520" s="454" t="e">
        <f>X521+X636+X693+X765+X818+X823+X857</f>
        <v>#REF!</v>
      </c>
      <c r="Y520" s="454" t="e">
        <f t="shared" ref="Y520:AD520" si="1172">Y521+Y636+Y693+Y765+Y818+Y823+Y857+Y852</f>
        <v>#REF!</v>
      </c>
      <c r="Z520" s="454" t="e">
        <f t="shared" si="1172"/>
        <v>#REF!</v>
      </c>
      <c r="AA520" s="454" t="e">
        <f t="shared" si="1172"/>
        <v>#REF!</v>
      </c>
      <c r="AB520" s="454">
        <f t="shared" si="1172"/>
        <v>321335.8187</v>
      </c>
      <c r="AC520" s="454">
        <f t="shared" si="1172"/>
        <v>674.88600000001043</v>
      </c>
      <c r="AD520" s="454">
        <f t="shared" si="1172"/>
        <v>322010.70470000006</v>
      </c>
    </row>
    <row r="521" spans="1:30" s="434" customFormat="1" ht="14.25" x14ac:dyDescent="0.2">
      <c r="A521" s="462" t="s">
        <v>72</v>
      </c>
      <c r="B521" s="250">
        <v>801</v>
      </c>
      <c r="C521" s="250" t="s">
        <v>312</v>
      </c>
      <c r="D521" s="250"/>
      <c r="E521" s="250"/>
      <c r="F521" s="250"/>
      <c r="G521" s="262" t="e">
        <f>G522+G533+G590+G593+G596+G601</f>
        <v>#REF!</v>
      </c>
      <c r="H521" s="262" t="e">
        <f>H522+H533+H590+H593+H596+H601</f>
        <v>#REF!</v>
      </c>
      <c r="I521" s="262" t="e">
        <f>I522+I533+I590+I593+I596+I601</f>
        <v>#REF!</v>
      </c>
      <c r="J521" s="262" t="e">
        <f>J522+J533+J590+J593+J596+J601</f>
        <v>#REF!</v>
      </c>
      <c r="K521" s="262" t="e">
        <f>K522+K533+K590+K593+K596+K601</f>
        <v>#REF!</v>
      </c>
      <c r="L521" s="262" t="e">
        <f>L522+L533+L596+L601</f>
        <v>#REF!</v>
      </c>
      <c r="M521" s="262" t="e">
        <f>M522+M533+M596+M601</f>
        <v>#REF!</v>
      </c>
      <c r="N521" s="262" t="e">
        <f t="shared" ref="N521:W521" si="1173">N522+N533+N596+N601+N590</f>
        <v>#REF!</v>
      </c>
      <c r="O521" s="262" t="e">
        <f t="shared" si="1173"/>
        <v>#REF!</v>
      </c>
      <c r="P521" s="262" t="e">
        <f t="shared" si="1173"/>
        <v>#REF!</v>
      </c>
      <c r="Q521" s="262" t="e">
        <f t="shared" si="1173"/>
        <v>#REF!</v>
      </c>
      <c r="R521" s="262" t="e">
        <f t="shared" si="1173"/>
        <v>#REF!</v>
      </c>
      <c r="S521" s="262" t="e">
        <f t="shared" si="1173"/>
        <v>#REF!</v>
      </c>
      <c r="T521" s="262" t="e">
        <f t="shared" si="1173"/>
        <v>#REF!</v>
      </c>
      <c r="U521" s="262" t="e">
        <f t="shared" si="1173"/>
        <v>#REF!</v>
      </c>
      <c r="V521" s="262" t="e">
        <f t="shared" si="1173"/>
        <v>#REF!</v>
      </c>
      <c r="W521" s="262" t="e">
        <f t="shared" si="1173"/>
        <v>#REF!</v>
      </c>
      <c r="X521" s="262" t="e">
        <f>X522+X533+X596+X601+X590+X593</f>
        <v>#REF!</v>
      </c>
      <c r="Y521" s="262" t="e">
        <f t="shared" ref="Y521:Z521" si="1174">Y522+Y533+Y596+Y601+Y590+Y593</f>
        <v>#REF!</v>
      </c>
      <c r="Z521" s="262" t="e">
        <f t="shared" si="1174"/>
        <v>#REF!</v>
      </c>
      <c r="AA521" s="262" t="e">
        <f t="shared" ref="AA521:AB521" si="1175">AA522+AA533+AA596+AA601+AA590+AA593</f>
        <v>#REF!</v>
      </c>
      <c r="AB521" s="262">
        <f t="shared" si="1175"/>
        <v>54330.856000000007</v>
      </c>
      <c r="AC521" s="262">
        <f t="shared" ref="AC521:AD521" si="1176">AC522+AC533+AC596+AC601+AC590+AC593</f>
        <v>9064.2060000000001</v>
      </c>
      <c r="AD521" s="262">
        <f t="shared" si="1176"/>
        <v>63395.061999999991</v>
      </c>
    </row>
    <row r="522" spans="1:30" ht="30" customHeight="1" x14ac:dyDescent="0.2">
      <c r="A522" s="462" t="s">
        <v>191</v>
      </c>
      <c r="B522" s="250">
        <v>801</v>
      </c>
      <c r="C522" s="250" t="s">
        <v>312</v>
      </c>
      <c r="D522" s="251" t="s">
        <v>192</v>
      </c>
      <c r="E522" s="250"/>
      <c r="F522" s="250"/>
      <c r="G522" s="258">
        <f>G526+G528</f>
        <v>0</v>
      </c>
      <c r="H522" s="276">
        <f t="shared" ref="H522:R522" si="1177">H528</f>
        <v>2007</v>
      </c>
      <c r="I522" s="276">
        <f t="shared" si="1177"/>
        <v>0</v>
      </c>
      <c r="J522" s="276">
        <f t="shared" si="1177"/>
        <v>2007</v>
      </c>
      <c r="K522" s="276">
        <f t="shared" si="1177"/>
        <v>0</v>
      </c>
      <c r="L522" s="276">
        <f t="shared" si="1177"/>
        <v>2008</v>
      </c>
      <c r="M522" s="276">
        <f t="shared" si="1177"/>
        <v>2008</v>
      </c>
      <c r="N522" s="276">
        <f t="shared" si="1177"/>
        <v>0</v>
      </c>
      <c r="O522" s="276">
        <f t="shared" si="1177"/>
        <v>2008</v>
      </c>
      <c r="P522" s="276">
        <f t="shared" si="1177"/>
        <v>2008</v>
      </c>
      <c r="Q522" s="276">
        <f t="shared" si="1177"/>
        <v>0</v>
      </c>
      <c r="R522" s="276">
        <f t="shared" si="1177"/>
        <v>2008</v>
      </c>
      <c r="S522" s="276">
        <f>S528</f>
        <v>324</v>
      </c>
      <c r="T522" s="276">
        <f t="shared" ref="T522:V522" si="1178">T528</f>
        <v>2966</v>
      </c>
      <c r="U522" s="276">
        <f>U528</f>
        <v>-954.4</v>
      </c>
      <c r="V522" s="276">
        <f t="shared" si="1178"/>
        <v>2332</v>
      </c>
      <c r="W522" s="276">
        <f>W528</f>
        <v>-339</v>
      </c>
      <c r="X522" s="276">
        <f t="shared" ref="X522:Z522" si="1179">X528</f>
        <v>2083</v>
      </c>
      <c r="Y522" s="276">
        <f>Y528</f>
        <v>-90</v>
      </c>
      <c r="Z522" s="276">
        <f t="shared" si="1179"/>
        <v>1993</v>
      </c>
      <c r="AA522" s="276">
        <f>AA528</f>
        <v>0</v>
      </c>
      <c r="AB522" s="276">
        <f t="shared" ref="AB522:AD522" si="1180">AB528</f>
        <v>1993</v>
      </c>
      <c r="AC522" s="276">
        <f>AC528</f>
        <v>-520.54</v>
      </c>
      <c r="AD522" s="276">
        <f t="shared" si="1180"/>
        <v>1472.46</v>
      </c>
    </row>
    <row r="523" spans="1:30" ht="27" hidden="1" customHeight="1" x14ac:dyDescent="0.2">
      <c r="A523" s="260" t="s">
        <v>123</v>
      </c>
      <c r="B523" s="272">
        <v>801</v>
      </c>
      <c r="C523" s="272" t="s">
        <v>312</v>
      </c>
      <c r="D523" s="253" t="s">
        <v>192</v>
      </c>
      <c r="E523" s="261" t="s">
        <v>332</v>
      </c>
      <c r="F523" s="272"/>
      <c r="G523" s="258"/>
      <c r="H523" s="258"/>
      <c r="I523" s="258">
        <f t="shared" ref="I523:AC524" si="1181">I524</f>
        <v>-2032.4</v>
      </c>
      <c r="J523" s="258">
        <f t="shared" si="1181"/>
        <v>-2032.4</v>
      </c>
      <c r="K523" s="258">
        <f t="shared" si="1181"/>
        <v>-2032.4</v>
      </c>
      <c r="L523" s="258">
        <f t="shared" si="1181"/>
        <v>-2032.4</v>
      </c>
      <c r="M523" s="258">
        <f t="shared" si="1181"/>
        <v>-4064.8</v>
      </c>
      <c r="N523" s="258">
        <f t="shared" si="1181"/>
        <v>-4064.8</v>
      </c>
      <c r="O523" s="258">
        <f t="shared" si="1181"/>
        <v>-6097.2000000000007</v>
      </c>
      <c r="P523" s="258">
        <f t="shared" si="1181"/>
        <v>-6097.2000000000007</v>
      </c>
      <c r="Q523" s="258">
        <f t="shared" si="1181"/>
        <v>-10162</v>
      </c>
      <c r="R523" s="258">
        <f t="shared" si="1181"/>
        <v>-10162</v>
      </c>
      <c r="S523" s="258">
        <f t="shared" si="1181"/>
        <v>-16259.2</v>
      </c>
      <c r="T523" s="258">
        <f t="shared" si="1181"/>
        <v>-16259.2</v>
      </c>
      <c r="U523" s="258">
        <f t="shared" si="1181"/>
        <v>-26421.200000000001</v>
      </c>
      <c r="V523" s="258">
        <f t="shared" si="1181"/>
        <v>-26421.200000000001</v>
      </c>
      <c r="W523" s="258">
        <f t="shared" si="1181"/>
        <v>-42680.4</v>
      </c>
      <c r="X523" s="258">
        <f t="shared" si="1181"/>
        <v>-42680.4</v>
      </c>
      <c r="Y523" s="258">
        <f t="shared" si="1181"/>
        <v>-69101.600000000006</v>
      </c>
      <c r="Z523" s="258">
        <f t="shared" ref="Y523:AD524" si="1182">Z524</f>
        <v>-69101.600000000006</v>
      </c>
      <c r="AA523" s="258">
        <f t="shared" si="1181"/>
        <v>-111782</v>
      </c>
      <c r="AB523" s="258">
        <f t="shared" si="1182"/>
        <v>-111782</v>
      </c>
      <c r="AC523" s="258">
        <f t="shared" si="1181"/>
        <v>-180883.6</v>
      </c>
      <c r="AD523" s="258">
        <f t="shared" si="1182"/>
        <v>-180883.6</v>
      </c>
    </row>
    <row r="524" spans="1:30" hidden="1" x14ac:dyDescent="0.2">
      <c r="A524" s="260" t="s">
        <v>313</v>
      </c>
      <c r="B524" s="272">
        <v>801</v>
      </c>
      <c r="C524" s="272" t="s">
        <v>312</v>
      </c>
      <c r="D524" s="253" t="s">
        <v>192</v>
      </c>
      <c r="E524" s="261" t="s">
        <v>314</v>
      </c>
      <c r="F524" s="272"/>
      <c r="G524" s="258"/>
      <c r="H524" s="258"/>
      <c r="I524" s="258">
        <f t="shared" si="1181"/>
        <v>-2032.4</v>
      </c>
      <c r="J524" s="258">
        <f t="shared" si="1181"/>
        <v>-2032.4</v>
      </c>
      <c r="K524" s="258">
        <f t="shared" si="1181"/>
        <v>-2032.4</v>
      </c>
      <c r="L524" s="258">
        <f t="shared" si="1181"/>
        <v>-2032.4</v>
      </c>
      <c r="M524" s="258">
        <f t="shared" si="1181"/>
        <v>-4064.8</v>
      </c>
      <c r="N524" s="258">
        <f t="shared" si="1181"/>
        <v>-4064.8</v>
      </c>
      <c r="O524" s="258">
        <f t="shared" si="1181"/>
        <v>-6097.2000000000007</v>
      </c>
      <c r="P524" s="258">
        <f t="shared" si="1181"/>
        <v>-6097.2000000000007</v>
      </c>
      <c r="Q524" s="258">
        <f t="shared" si="1181"/>
        <v>-10162</v>
      </c>
      <c r="R524" s="258">
        <f t="shared" si="1181"/>
        <v>-10162</v>
      </c>
      <c r="S524" s="258">
        <f t="shared" si="1181"/>
        <v>-16259.2</v>
      </c>
      <c r="T524" s="258">
        <f t="shared" si="1181"/>
        <v>-16259.2</v>
      </c>
      <c r="U524" s="258">
        <f t="shared" si="1181"/>
        <v>-26421.200000000001</v>
      </c>
      <c r="V524" s="258">
        <f t="shared" si="1181"/>
        <v>-26421.200000000001</v>
      </c>
      <c r="W524" s="258">
        <f t="shared" si="1181"/>
        <v>-42680.4</v>
      </c>
      <c r="X524" s="258">
        <f t="shared" si="1181"/>
        <v>-42680.4</v>
      </c>
      <c r="Y524" s="258">
        <f t="shared" si="1182"/>
        <v>-69101.600000000006</v>
      </c>
      <c r="Z524" s="258">
        <f t="shared" si="1182"/>
        <v>-69101.600000000006</v>
      </c>
      <c r="AA524" s="258">
        <f t="shared" si="1182"/>
        <v>-111782</v>
      </c>
      <c r="AB524" s="258">
        <f t="shared" si="1182"/>
        <v>-111782</v>
      </c>
      <c r="AC524" s="258">
        <f t="shared" si="1182"/>
        <v>-180883.6</v>
      </c>
      <c r="AD524" s="258">
        <f t="shared" si="1182"/>
        <v>-180883.6</v>
      </c>
    </row>
    <row r="525" spans="1:30" hidden="1" x14ac:dyDescent="0.2">
      <c r="A525" s="260" t="s">
        <v>95</v>
      </c>
      <c r="B525" s="272">
        <v>801</v>
      </c>
      <c r="C525" s="272" t="s">
        <v>312</v>
      </c>
      <c r="D525" s="253" t="s">
        <v>192</v>
      </c>
      <c r="E525" s="261" t="s">
        <v>314</v>
      </c>
      <c r="F525" s="253" t="s">
        <v>96</v>
      </c>
      <c r="G525" s="258"/>
      <c r="H525" s="258"/>
      <c r="I525" s="258">
        <v>-2032.4</v>
      </c>
      <c r="J525" s="258">
        <f>G525+I525</f>
        <v>-2032.4</v>
      </c>
      <c r="K525" s="258">
        <v>-2032.4</v>
      </c>
      <c r="L525" s="258">
        <f>H525+J525</f>
        <v>-2032.4</v>
      </c>
      <c r="M525" s="258">
        <f>I525+K525</f>
        <v>-4064.8</v>
      </c>
      <c r="N525" s="258">
        <f t="shared" ref="N525:O525" si="1183">J525+L525</f>
        <v>-4064.8</v>
      </c>
      <c r="O525" s="258">
        <f t="shared" si="1183"/>
        <v>-6097.2000000000007</v>
      </c>
      <c r="P525" s="258">
        <f>L525+N525</f>
        <v>-6097.2000000000007</v>
      </c>
      <c r="Q525" s="258">
        <f t="shared" ref="Q525:R525" si="1184">M525+O525</f>
        <v>-10162</v>
      </c>
      <c r="R525" s="258">
        <f t="shared" si="1184"/>
        <v>-10162</v>
      </c>
      <c r="S525" s="258">
        <f t="shared" ref="S525" si="1185">O525+Q525</f>
        <v>-16259.2</v>
      </c>
      <c r="T525" s="258">
        <f t="shared" ref="T525" si="1186">P525+R525</f>
        <v>-16259.2</v>
      </c>
      <c r="U525" s="258">
        <f t="shared" ref="U525" si="1187">Q525+S525</f>
        <v>-26421.200000000001</v>
      </c>
      <c r="V525" s="258">
        <f t="shared" ref="V525" si="1188">R525+T525</f>
        <v>-26421.200000000001</v>
      </c>
      <c r="W525" s="258">
        <f t="shared" ref="W525" si="1189">S525+U525</f>
        <v>-42680.4</v>
      </c>
      <c r="X525" s="258">
        <f t="shared" ref="X525" si="1190">T525+V525</f>
        <v>-42680.4</v>
      </c>
      <c r="Y525" s="258">
        <f t="shared" ref="Y525" si="1191">U525+W525</f>
        <v>-69101.600000000006</v>
      </c>
      <c r="Z525" s="258">
        <f t="shared" ref="Z525" si="1192">V525+X525</f>
        <v>-69101.600000000006</v>
      </c>
      <c r="AA525" s="258">
        <f t="shared" ref="AA525" si="1193">W525+Y525</f>
        <v>-111782</v>
      </c>
      <c r="AB525" s="258">
        <f t="shared" ref="AB525" si="1194">X525+Z525</f>
        <v>-111782</v>
      </c>
      <c r="AC525" s="258">
        <f t="shared" ref="AC525" si="1195">Y525+AA525</f>
        <v>-180883.6</v>
      </c>
      <c r="AD525" s="258">
        <f t="shared" ref="AD525" si="1196">Z525+AB525</f>
        <v>-180883.6</v>
      </c>
    </row>
    <row r="526" spans="1:30" ht="18" hidden="1" customHeight="1" x14ac:dyDescent="0.2">
      <c r="A526" s="260" t="s">
        <v>504</v>
      </c>
      <c r="B526" s="272">
        <v>801</v>
      </c>
      <c r="C526" s="272" t="s">
        <v>312</v>
      </c>
      <c r="D526" s="253" t="s">
        <v>192</v>
      </c>
      <c r="E526" s="261" t="s">
        <v>465</v>
      </c>
      <c r="F526" s="253"/>
      <c r="G526" s="258"/>
      <c r="H526" s="258"/>
      <c r="I526" s="258">
        <f>I527</f>
        <v>-2109.1999999999998</v>
      </c>
      <c r="J526" s="258" t="e">
        <f>J527</f>
        <v>#REF!</v>
      </c>
      <c r="K526" s="258">
        <f>K527</f>
        <v>-2109.1999999999998</v>
      </c>
      <c r="L526" s="258" t="e">
        <f>L527</f>
        <v>#REF!</v>
      </c>
      <c r="M526" s="258" t="e">
        <f>M527</f>
        <v>#REF!</v>
      </c>
      <c r="N526" s="258" t="e">
        <f t="shared" ref="N526:AD526" si="1197">N527</f>
        <v>#REF!</v>
      </c>
      <c r="O526" s="258" t="e">
        <f t="shared" si="1197"/>
        <v>#REF!</v>
      </c>
      <c r="P526" s="258" t="e">
        <f t="shared" si="1197"/>
        <v>#REF!</v>
      </c>
      <c r="Q526" s="258" t="e">
        <f t="shared" si="1197"/>
        <v>#REF!</v>
      </c>
      <c r="R526" s="258" t="e">
        <f t="shared" si="1197"/>
        <v>#REF!</v>
      </c>
      <c r="S526" s="258" t="e">
        <f t="shared" si="1197"/>
        <v>#REF!</v>
      </c>
      <c r="T526" s="258" t="e">
        <f t="shared" si="1197"/>
        <v>#REF!</v>
      </c>
      <c r="U526" s="258" t="e">
        <f t="shared" si="1197"/>
        <v>#REF!</v>
      </c>
      <c r="V526" s="258" t="e">
        <f t="shared" si="1197"/>
        <v>#REF!</v>
      </c>
      <c r="W526" s="258" t="e">
        <f t="shared" si="1197"/>
        <v>#REF!</v>
      </c>
      <c r="X526" s="258" t="e">
        <f t="shared" si="1197"/>
        <v>#REF!</v>
      </c>
      <c r="Y526" s="258" t="e">
        <f t="shared" si="1197"/>
        <v>#REF!</v>
      </c>
      <c r="Z526" s="258" t="e">
        <f t="shared" si="1197"/>
        <v>#REF!</v>
      </c>
      <c r="AA526" s="258" t="e">
        <f t="shared" si="1197"/>
        <v>#REF!</v>
      </c>
      <c r="AB526" s="258" t="e">
        <f t="shared" si="1197"/>
        <v>#REF!</v>
      </c>
      <c r="AC526" s="258" t="e">
        <f t="shared" si="1197"/>
        <v>#REF!</v>
      </c>
      <c r="AD526" s="258" t="e">
        <f t="shared" si="1197"/>
        <v>#REF!</v>
      </c>
    </row>
    <row r="527" spans="1:30" ht="12.75" hidden="1" customHeight="1" x14ac:dyDescent="0.2">
      <c r="A527" s="260" t="s">
        <v>95</v>
      </c>
      <c r="B527" s="272">
        <v>801</v>
      </c>
      <c r="C527" s="272" t="s">
        <v>312</v>
      </c>
      <c r="D527" s="253" t="s">
        <v>192</v>
      </c>
      <c r="E527" s="261" t="s">
        <v>465</v>
      </c>
      <c r="F527" s="253" t="s">
        <v>96</v>
      </c>
      <c r="G527" s="258"/>
      <c r="H527" s="258"/>
      <c r="I527" s="258">
        <v>-2109.1999999999998</v>
      </c>
      <c r="J527" s="258" t="e">
        <f>#REF!+I527</f>
        <v>#REF!</v>
      </c>
      <c r="K527" s="258">
        <v>-2109.1999999999998</v>
      </c>
      <c r="L527" s="258" t="e">
        <f>#REF!+J527</f>
        <v>#REF!</v>
      </c>
      <c r="M527" s="258" t="e">
        <f>#REF!+K527</f>
        <v>#REF!</v>
      </c>
      <c r="N527" s="258" t="e">
        <f>#REF!+L527</f>
        <v>#REF!</v>
      </c>
      <c r="O527" s="258" t="e">
        <f>#REF!+M527</f>
        <v>#REF!</v>
      </c>
      <c r="P527" s="258" t="e">
        <f>#REF!+N527</f>
        <v>#REF!</v>
      </c>
      <c r="Q527" s="258" t="e">
        <f>#REF!+O527</f>
        <v>#REF!</v>
      </c>
      <c r="R527" s="258" t="e">
        <f>#REF!+P527</f>
        <v>#REF!</v>
      </c>
      <c r="S527" s="258" t="e">
        <f>#REF!+Q527</f>
        <v>#REF!</v>
      </c>
      <c r="T527" s="258" t="e">
        <f>#REF!+R527</f>
        <v>#REF!</v>
      </c>
      <c r="U527" s="258" t="e">
        <f>#REF!+S527</f>
        <v>#REF!</v>
      </c>
      <c r="V527" s="258" t="e">
        <f>#REF!+T527</f>
        <v>#REF!</v>
      </c>
      <c r="W527" s="258" t="e">
        <f>#REF!+U527</f>
        <v>#REF!</v>
      </c>
      <c r="X527" s="258" t="e">
        <f>#REF!+V527</f>
        <v>#REF!</v>
      </c>
      <c r="Y527" s="258" t="e">
        <f>#REF!+W527</f>
        <v>#REF!</v>
      </c>
      <c r="Z527" s="258" t="e">
        <f>#REF!+X527</f>
        <v>#REF!</v>
      </c>
      <c r="AA527" s="258" t="e">
        <f>#REF!+Y527</f>
        <v>#REF!</v>
      </c>
      <c r="AB527" s="258" t="e">
        <f>#REF!+Z527</f>
        <v>#REF!</v>
      </c>
      <c r="AC527" s="258" t="e">
        <f>#REF!+AA527</f>
        <v>#REF!</v>
      </c>
      <c r="AD527" s="258" t="e">
        <f>#REF!+AB527</f>
        <v>#REF!</v>
      </c>
    </row>
    <row r="528" spans="1:30" ht="12.75" customHeight="1" x14ac:dyDescent="0.2">
      <c r="A528" s="260" t="s">
        <v>504</v>
      </c>
      <c r="B528" s="272">
        <v>801</v>
      </c>
      <c r="C528" s="272" t="s">
        <v>312</v>
      </c>
      <c r="D528" s="253" t="s">
        <v>192</v>
      </c>
      <c r="E528" s="261" t="s">
        <v>867</v>
      </c>
      <c r="F528" s="253"/>
      <c r="G528" s="258"/>
      <c r="H528" s="258">
        <f t="shared" ref="H528:Q528" si="1198">H529+H530</f>
        <v>2007</v>
      </c>
      <c r="I528" s="258">
        <f t="shared" si="1198"/>
        <v>0</v>
      </c>
      <c r="J528" s="258">
        <f t="shared" si="1198"/>
        <v>2007</v>
      </c>
      <c r="K528" s="258">
        <f t="shared" si="1198"/>
        <v>0</v>
      </c>
      <c r="L528" s="258">
        <f t="shared" si="1198"/>
        <v>2008</v>
      </c>
      <c r="M528" s="258">
        <f t="shared" si="1198"/>
        <v>2008</v>
      </c>
      <c r="N528" s="258">
        <f t="shared" si="1198"/>
        <v>0</v>
      </c>
      <c r="O528" s="258">
        <f t="shared" si="1198"/>
        <v>2008</v>
      </c>
      <c r="P528" s="258">
        <f t="shared" si="1198"/>
        <v>2008</v>
      </c>
      <c r="Q528" s="258">
        <f t="shared" si="1198"/>
        <v>0</v>
      </c>
      <c r="R528" s="258">
        <f>R529+R530+R531+R532</f>
        <v>2008</v>
      </c>
      <c r="S528" s="258">
        <f>S529+S530+S531+S532</f>
        <v>324</v>
      </c>
      <c r="T528" s="258">
        <f t="shared" ref="T528:V528" si="1199">T529+T530+T531+T532</f>
        <v>2966</v>
      </c>
      <c r="U528" s="258">
        <f>U529+U530+U531+U532</f>
        <v>-954.4</v>
      </c>
      <c r="V528" s="258">
        <f t="shared" si="1199"/>
        <v>2332</v>
      </c>
      <c r="W528" s="258">
        <f>W529+W530+W531+W532</f>
        <v>-339</v>
      </c>
      <c r="X528" s="258">
        <f t="shared" ref="X528:Z528" si="1200">X529+X530+X531+X532</f>
        <v>2083</v>
      </c>
      <c r="Y528" s="258">
        <f>Y529+Y530+Y531+Y532</f>
        <v>-90</v>
      </c>
      <c r="Z528" s="258">
        <f t="shared" si="1200"/>
        <v>1993</v>
      </c>
      <c r="AA528" s="258">
        <f>AA529+AA530+AA531+AA532</f>
        <v>0</v>
      </c>
      <c r="AB528" s="258">
        <f t="shared" ref="AB528:AD528" si="1201">AB529+AB530+AB531+AB532</f>
        <v>1993</v>
      </c>
      <c r="AC528" s="258">
        <f>AC529+AC530+AC531+AC532</f>
        <v>-520.54</v>
      </c>
      <c r="AD528" s="258">
        <f t="shared" si="1201"/>
        <v>1472.46</v>
      </c>
    </row>
    <row r="529" spans="1:30" ht="12.75" customHeight="1" x14ac:dyDescent="0.2">
      <c r="A529" s="260" t="s">
        <v>95</v>
      </c>
      <c r="B529" s="272">
        <v>801</v>
      </c>
      <c r="C529" s="272" t="s">
        <v>312</v>
      </c>
      <c r="D529" s="253" t="s">
        <v>192</v>
      </c>
      <c r="E529" s="261" t="s">
        <v>867</v>
      </c>
      <c r="F529" s="253" t="s">
        <v>96</v>
      </c>
      <c r="G529" s="258"/>
      <c r="H529" s="258">
        <v>2007</v>
      </c>
      <c r="I529" s="258">
        <v>-465.29</v>
      </c>
      <c r="J529" s="258">
        <f>H529+I529</f>
        <v>1541.71</v>
      </c>
      <c r="K529" s="258">
        <v>0</v>
      </c>
      <c r="L529" s="258">
        <v>1542</v>
      </c>
      <c r="M529" s="258">
        <v>1542</v>
      </c>
      <c r="N529" s="258">
        <v>0</v>
      </c>
      <c r="O529" s="258">
        <f>M529+N529</f>
        <v>1542</v>
      </c>
      <c r="P529" s="258">
        <v>1542</v>
      </c>
      <c r="Q529" s="258">
        <v>0</v>
      </c>
      <c r="R529" s="258">
        <f>P529+Q529</f>
        <v>1542</v>
      </c>
      <c r="S529" s="258">
        <v>249</v>
      </c>
      <c r="T529" s="258">
        <f t="shared" ref="T529:T530" si="1202">R529+S529</f>
        <v>1791</v>
      </c>
      <c r="U529" s="258">
        <f>-261+15</f>
        <v>-246</v>
      </c>
      <c r="V529" s="258">
        <v>1791</v>
      </c>
      <c r="W529" s="258">
        <v>-261</v>
      </c>
      <c r="X529" s="258">
        <v>1600</v>
      </c>
      <c r="Y529" s="258">
        <v>-70</v>
      </c>
      <c r="Z529" s="258">
        <f t="shared" ref="Z529:Z532" si="1203">X529+Y529</f>
        <v>1530</v>
      </c>
      <c r="AA529" s="258">
        <v>0</v>
      </c>
      <c r="AB529" s="258">
        <f t="shared" ref="AB529:AB532" si="1204">Z529+AA529</f>
        <v>1530</v>
      </c>
      <c r="AC529" s="258">
        <v>-406.44</v>
      </c>
      <c r="AD529" s="258">
        <f t="shared" ref="AD529:AD532" si="1205">AB529+AC529</f>
        <v>1123.56</v>
      </c>
    </row>
    <row r="530" spans="1:30" ht="33" customHeight="1" x14ac:dyDescent="0.2">
      <c r="A530" s="377" t="s">
        <v>898</v>
      </c>
      <c r="B530" s="272">
        <v>801</v>
      </c>
      <c r="C530" s="272" t="s">
        <v>312</v>
      </c>
      <c r="D530" s="253" t="s">
        <v>192</v>
      </c>
      <c r="E530" s="261" t="s">
        <v>867</v>
      </c>
      <c r="F530" s="253" t="s">
        <v>896</v>
      </c>
      <c r="G530" s="258"/>
      <c r="H530" s="258">
        <v>0</v>
      </c>
      <c r="I530" s="258">
        <v>465.29</v>
      </c>
      <c r="J530" s="258">
        <f>H530+I530</f>
        <v>465.29</v>
      </c>
      <c r="K530" s="258">
        <v>0</v>
      </c>
      <c r="L530" s="258">
        <v>466</v>
      </c>
      <c r="M530" s="258">
        <v>466</v>
      </c>
      <c r="N530" s="258">
        <v>0</v>
      </c>
      <c r="O530" s="258">
        <f>M530+N530</f>
        <v>466</v>
      </c>
      <c r="P530" s="258">
        <v>466</v>
      </c>
      <c r="Q530" s="258">
        <v>0</v>
      </c>
      <c r="R530" s="258">
        <f t="shared" ref="R530:R594" si="1206">P530+Q530</f>
        <v>466</v>
      </c>
      <c r="S530" s="258">
        <v>75</v>
      </c>
      <c r="T530" s="258">
        <f t="shared" si="1202"/>
        <v>541</v>
      </c>
      <c r="U530" s="258">
        <f>-79+4.6</f>
        <v>-74.400000000000006</v>
      </c>
      <c r="V530" s="258">
        <v>541</v>
      </c>
      <c r="W530" s="258">
        <v>-78</v>
      </c>
      <c r="X530" s="258">
        <v>483</v>
      </c>
      <c r="Y530" s="258">
        <v>-20</v>
      </c>
      <c r="Z530" s="258">
        <f t="shared" si="1203"/>
        <v>463</v>
      </c>
      <c r="AA530" s="258">
        <v>0</v>
      </c>
      <c r="AB530" s="258">
        <f t="shared" si="1204"/>
        <v>463</v>
      </c>
      <c r="AC530" s="258">
        <v>-114.1</v>
      </c>
      <c r="AD530" s="258">
        <f t="shared" si="1205"/>
        <v>348.9</v>
      </c>
    </row>
    <row r="531" spans="1:30" ht="21" hidden="1" customHeight="1" x14ac:dyDescent="0.2">
      <c r="A531" s="260" t="s">
        <v>907</v>
      </c>
      <c r="B531" s="272">
        <v>801</v>
      </c>
      <c r="C531" s="272" t="s">
        <v>312</v>
      </c>
      <c r="D531" s="253" t="s">
        <v>192</v>
      </c>
      <c r="E531" s="261" t="s">
        <v>1016</v>
      </c>
      <c r="F531" s="253" t="s">
        <v>96</v>
      </c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>
        <v>0</v>
      </c>
      <c r="S531" s="258">
        <v>0</v>
      </c>
      <c r="T531" s="258">
        <v>487</v>
      </c>
      <c r="U531" s="258">
        <v>-487</v>
      </c>
      <c r="V531" s="258">
        <f t="shared" ref="V531:V532" si="1207">T531+U531</f>
        <v>0</v>
      </c>
      <c r="W531" s="258">
        <v>0</v>
      </c>
      <c r="X531" s="258">
        <f t="shared" ref="X531:X532" si="1208">V531+W531</f>
        <v>0</v>
      </c>
      <c r="Y531" s="258">
        <v>0</v>
      </c>
      <c r="Z531" s="258">
        <f t="shared" si="1203"/>
        <v>0</v>
      </c>
      <c r="AA531" s="258">
        <v>0</v>
      </c>
      <c r="AB531" s="258">
        <f t="shared" si="1204"/>
        <v>0</v>
      </c>
      <c r="AC531" s="258">
        <v>0</v>
      </c>
      <c r="AD531" s="258">
        <f t="shared" si="1205"/>
        <v>0</v>
      </c>
    </row>
    <row r="532" spans="1:30" ht="33" hidden="1" customHeight="1" x14ac:dyDescent="0.2">
      <c r="A532" s="377" t="s">
        <v>898</v>
      </c>
      <c r="B532" s="272">
        <v>801</v>
      </c>
      <c r="C532" s="272" t="s">
        <v>312</v>
      </c>
      <c r="D532" s="253" t="s">
        <v>192</v>
      </c>
      <c r="E532" s="261" t="s">
        <v>1016</v>
      </c>
      <c r="F532" s="253" t="s">
        <v>896</v>
      </c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>
        <v>0</v>
      </c>
      <c r="S532" s="258">
        <v>0</v>
      </c>
      <c r="T532" s="258">
        <v>147</v>
      </c>
      <c r="U532" s="258">
        <v>-147</v>
      </c>
      <c r="V532" s="258">
        <f t="shared" si="1207"/>
        <v>0</v>
      </c>
      <c r="W532" s="258">
        <v>0</v>
      </c>
      <c r="X532" s="258">
        <f t="shared" si="1208"/>
        <v>0</v>
      </c>
      <c r="Y532" s="258">
        <v>0</v>
      </c>
      <c r="Z532" s="258">
        <f t="shared" si="1203"/>
        <v>0</v>
      </c>
      <c r="AA532" s="258">
        <v>0</v>
      </c>
      <c r="AB532" s="258">
        <f t="shared" si="1204"/>
        <v>0</v>
      </c>
      <c r="AC532" s="258">
        <v>0</v>
      </c>
      <c r="AD532" s="258">
        <f t="shared" si="1205"/>
        <v>0</v>
      </c>
    </row>
    <row r="533" spans="1:30" s="434" customFormat="1" ht="41.25" customHeight="1" x14ac:dyDescent="0.2">
      <c r="A533" s="462" t="s">
        <v>195</v>
      </c>
      <c r="B533" s="250">
        <v>801</v>
      </c>
      <c r="C533" s="250" t="s">
        <v>312</v>
      </c>
      <c r="D533" s="251" t="s">
        <v>196</v>
      </c>
      <c r="E533" s="250"/>
      <c r="F533" s="250"/>
      <c r="G533" s="276" t="e">
        <f>G545+G551+G560+G568+G582+G584</f>
        <v>#REF!</v>
      </c>
      <c r="H533" s="276" t="e">
        <f>H568+#REF!+H582+#REF!+H584</f>
        <v>#REF!</v>
      </c>
      <c r="I533" s="276" t="e">
        <f>I568+#REF!+I582+#REF!+I584</f>
        <v>#REF!</v>
      </c>
      <c r="J533" s="276" t="e">
        <f>J568+#REF!+J582+#REF!+J584</f>
        <v>#REF!</v>
      </c>
      <c r="K533" s="276" t="e">
        <f>K568+#REF!+K582+#REF!+K584</f>
        <v>#REF!</v>
      </c>
      <c r="L533" s="276" t="e">
        <f>L568+#REF!+L582+#REF!+L584</f>
        <v>#REF!</v>
      </c>
      <c r="M533" s="276" t="e">
        <f>M568+#REF!+M582+#REF!+M584</f>
        <v>#REF!</v>
      </c>
      <c r="N533" s="276" t="e">
        <f>N568+#REF!+N582+#REF!+N584</f>
        <v>#REF!</v>
      </c>
      <c r="O533" s="276" t="e">
        <f>O568+#REF!+O582+#REF!+O584</f>
        <v>#REF!</v>
      </c>
      <c r="P533" s="276" t="e">
        <f>P568+#REF!+P582+#REF!+P584</f>
        <v>#REF!</v>
      </c>
      <c r="Q533" s="276" t="e">
        <f>Q568+#REF!+Q582+#REF!+Q584</f>
        <v>#REF!</v>
      </c>
      <c r="R533" s="276" t="e">
        <f>R568+#REF!+R582+R584</f>
        <v>#REF!</v>
      </c>
      <c r="S533" s="276" t="e">
        <f>S568+#REF!+S582+S584</f>
        <v>#REF!</v>
      </c>
      <c r="T533" s="276" t="e">
        <f>T568+#REF!+T582+T584</f>
        <v>#REF!</v>
      </c>
      <c r="U533" s="276" t="e">
        <f>U568+#REF!+U582+U584</f>
        <v>#REF!</v>
      </c>
      <c r="V533" s="276" t="e">
        <f>V568+#REF!+V582+V584</f>
        <v>#REF!</v>
      </c>
      <c r="W533" s="276" t="e">
        <f>W568+#REF!+W582+W584</f>
        <v>#REF!</v>
      </c>
      <c r="X533" s="276">
        <f>X568+X582+X584</f>
        <v>17501.5</v>
      </c>
      <c r="Y533" s="276">
        <f t="shared" ref="Y533:Z533" si="1209">Y568+Y582+Y584</f>
        <v>-1141.2</v>
      </c>
      <c r="Z533" s="276">
        <f t="shared" si="1209"/>
        <v>16360.3</v>
      </c>
      <c r="AA533" s="276">
        <f t="shared" ref="AA533:AB533" si="1210">AA568+AA582+AA584</f>
        <v>5284.6090000000004</v>
      </c>
      <c r="AB533" s="276">
        <f t="shared" si="1210"/>
        <v>21644.909</v>
      </c>
      <c r="AC533" s="276">
        <f t="shared" ref="AC533:AD533" si="1211">AC568+AC582+AC584</f>
        <v>2038.3500000000001</v>
      </c>
      <c r="AD533" s="276">
        <f t="shared" si="1211"/>
        <v>23683.258999999998</v>
      </c>
    </row>
    <row r="534" spans="1:30" ht="24.75" hidden="1" customHeight="1" x14ac:dyDescent="0.2">
      <c r="A534" s="260" t="s">
        <v>123</v>
      </c>
      <c r="B534" s="272">
        <v>801</v>
      </c>
      <c r="C534" s="272" t="s">
        <v>312</v>
      </c>
      <c r="D534" s="253" t="s">
        <v>196</v>
      </c>
      <c r="E534" s="261" t="s">
        <v>332</v>
      </c>
      <c r="F534" s="272"/>
      <c r="G534" s="258"/>
      <c r="H534" s="258"/>
      <c r="I534" s="258">
        <f>I535</f>
        <v>-15113.39</v>
      </c>
      <c r="J534" s="258">
        <f>J535</f>
        <v>-15113.39</v>
      </c>
      <c r="K534" s="258">
        <f>K535</f>
        <v>-15113.39</v>
      </c>
      <c r="L534" s="258">
        <f>L535</f>
        <v>-15113.39</v>
      </c>
      <c r="M534" s="258">
        <f>M535</f>
        <v>-30226.78</v>
      </c>
      <c r="N534" s="258">
        <f t="shared" ref="N534:AD534" si="1212">N535</f>
        <v>-30226.78</v>
      </c>
      <c r="O534" s="258">
        <f t="shared" si="1212"/>
        <v>-45340.17</v>
      </c>
      <c r="P534" s="258">
        <f t="shared" si="1212"/>
        <v>-45340.17</v>
      </c>
      <c r="Q534" s="258">
        <f t="shared" si="1212"/>
        <v>-75566.95</v>
      </c>
      <c r="R534" s="258">
        <f t="shared" si="1212"/>
        <v>-75566.95</v>
      </c>
      <c r="S534" s="258">
        <f t="shared" si="1212"/>
        <v>-120907.12</v>
      </c>
      <c r="T534" s="258">
        <f t="shared" si="1212"/>
        <v>-120907.12</v>
      </c>
      <c r="U534" s="258">
        <f t="shared" si="1212"/>
        <v>-196474.06999999998</v>
      </c>
      <c r="V534" s="258">
        <f t="shared" si="1212"/>
        <v>-196474.06999999998</v>
      </c>
      <c r="W534" s="258">
        <f t="shared" si="1212"/>
        <v>-317381.19</v>
      </c>
      <c r="X534" s="258">
        <f t="shared" si="1212"/>
        <v>-317381.19</v>
      </c>
      <c r="Y534" s="258">
        <f t="shared" si="1212"/>
        <v>-513855.26</v>
      </c>
      <c r="Z534" s="258">
        <f t="shared" si="1212"/>
        <v>-513855.26</v>
      </c>
      <c r="AA534" s="258">
        <f t="shared" si="1212"/>
        <v>-831236.45</v>
      </c>
      <c r="AB534" s="258">
        <f t="shared" si="1212"/>
        <v>-831236.45</v>
      </c>
      <c r="AC534" s="258">
        <f t="shared" si="1212"/>
        <v>-1345091.71</v>
      </c>
      <c r="AD534" s="258">
        <f t="shared" si="1212"/>
        <v>-1345091.71</v>
      </c>
    </row>
    <row r="535" spans="1:30" ht="16.5" hidden="1" customHeight="1" x14ac:dyDescent="0.2">
      <c r="A535" s="260" t="s">
        <v>315</v>
      </c>
      <c r="B535" s="272">
        <v>801</v>
      </c>
      <c r="C535" s="272" t="s">
        <v>312</v>
      </c>
      <c r="D535" s="253" t="s">
        <v>196</v>
      </c>
      <c r="E535" s="261" t="s">
        <v>334</v>
      </c>
      <c r="F535" s="253"/>
      <c r="G535" s="258"/>
      <c r="H535" s="258"/>
      <c r="I535" s="258">
        <f>I542+I536+I537+I538+I539+I541+I543+I544+I540</f>
        <v>-15113.39</v>
      </c>
      <c r="J535" s="258">
        <f>J542+J536+J537+J538+J539+J541+J543+J544+J540</f>
        <v>-15113.39</v>
      </c>
      <c r="K535" s="258">
        <f>K542+K536+K537+K538+K539+K541+K543+K544+K540</f>
        <v>-15113.39</v>
      </c>
      <c r="L535" s="258">
        <f>L542+L536+L537+L538+L539+L541+L543+L544+L540</f>
        <v>-15113.39</v>
      </c>
      <c r="M535" s="258">
        <f>M542+M536+M537+M538+M539+M541+M543+M544+M540</f>
        <v>-30226.78</v>
      </c>
      <c r="N535" s="258">
        <f t="shared" ref="N535:R535" si="1213">N542+N536+N537+N538+N539+N541+N543+N544+N540</f>
        <v>-30226.78</v>
      </c>
      <c r="O535" s="258">
        <f t="shared" si="1213"/>
        <v>-45340.17</v>
      </c>
      <c r="P535" s="258">
        <f t="shared" si="1213"/>
        <v>-45340.17</v>
      </c>
      <c r="Q535" s="258">
        <f t="shared" si="1213"/>
        <v>-75566.95</v>
      </c>
      <c r="R535" s="258">
        <f t="shared" si="1213"/>
        <v>-75566.95</v>
      </c>
      <c r="S535" s="258">
        <f t="shared" ref="S535:T535" si="1214">S542+S536+S537+S538+S539+S541+S543+S544+S540</f>
        <v>-120907.12</v>
      </c>
      <c r="T535" s="258">
        <f t="shared" si="1214"/>
        <v>-120907.12</v>
      </c>
      <c r="U535" s="258">
        <f t="shared" ref="U535:V535" si="1215">U542+U536+U537+U538+U539+U541+U543+U544+U540</f>
        <v>-196474.06999999998</v>
      </c>
      <c r="V535" s="258">
        <f t="shared" si="1215"/>
        <v>-196474.06999999998</v>
      </c>
      <c r="W535" s="258">
        <f t="shared" ref="W535:X535" si="1216">W542+W536+W537+W538+W539+W541+W543+W544+W540</f>
        <v>-317381.19</v>
      </c>
      <c r="X535" s="258">
        <f t="shared" si="1216"/>
        <v>-317381.19</v>
      </c>
      <c r="Y535" s="258">
        <f t="shared" ref="Y535:Z535" si="1217">Y542+Y536+Y537+Y538+Y539+Y541+Y543+Y544+Y540</f>
        <v>-513855.26</v>
      </c>
      <c r="Z535" s="258">
        <f t="shared" si="1217"/>
        <v>-513855.26</v>
      </c>
      <c r="AA535" s="258">
        <f t="shared" ref="AA535:AB535" si="1218">AA542+AA536+AA537+AA538+AA539+AA541+AA543+AA544+AA540</f>
        <v>-831236.45</v>
      </c>
      <c r="AB535" s="258">
        <f t="shared" si="1218"/>
        <v>-831236.45</v>
      </c>
      <c r="AC535" s="258">
        <f t="shared" ref="AC535:AD535" si="1219">AC542+AC536+AC537+AC538+AC539+AC541+AC543+AC544+AC540</f>
        <v>-1345091.71</v>
      </c>
      <c r="AD535" s="258">
        <f t="shared" si="1219"/>
        <v>-1345091.71</v>
      </c>
    </row>
    <row r="536" spans="1:30" ht="18.75" hidden="1" customHeight="1" x14ac:dyDescent="0.2">
      <c r="A536" s="260" t="s">
        <v>95</v>
      </c>
      <c r="B536" s="272">
        <v>801</v>
      </c>
      <c r="C536" s="272" t="s">
        <v>312</v>
      </c>
      <c r="D536" s="253" t="s">
        <v>196</v>
      </c>
      <c r="E536" s="261" t="s">
        <v>334</v>
      </c>
      <c r="F536" s="253" t="s">
        <v>96</v>
      </c>
      <c r="G536" s="258"/>
      <c r="H536" s="258"/>
      <c r="I536" s="258">
        <v>-9856.1</v>
      </c>
      <c r="J536" s="258">
        <f t="shared" ref="J536:J544" si="1220">G536+I536</f>
        <v>-9856.1</v>
      </c>
      <c r="K536" s="258">
        <v>-9856.1</v>
      </c>
      <c r="L536" s="258">
        <f t="shared" ref="L536:R544" si="1221">H536+J536</f>
        <v>-9856.1</v>
      </c>
      <c r="M536" s="258">
        <f t="shared" si="1221"/>
        <v>-19712.2</v>
      </c>
      <c r="N536" s="258">
        <f t="shared" si="1221"/>
        <v>-19712.2</v>
      </c>
      <c r="O536" s="258">
        <f t="shared" si="1221"/>
        <v>-29568.300000000003</v>
      </c>
      <c r="P536" s="258">
        <f t="shared" si="1221"/>
        <v>-29568.300000000003</v>
      </c>
      <c r="Q536" s="258">
        <f t="shared" si="1221"/>
        <v>-49280.5</v>
      </c>
      <c r="R536" s="258">
        <f t="shared" si="1221"/>
        <v>-49280.5</v>
      </c>
      <c r="S536" s="258">
        <f t="shared" ref="S536:S544" si="1222">O536+Q536</f>
        <v>-78848.800000000003</v>
      </c>
      <c r="T536" s="258">
        <f t="shared" ref="T536:T544" si="1223">P536+R536</f>
        <v>-78848.800000000003</v>
      </c>
      <c r="U536" s="258">
        <f t="shared" ref="U536:U544" si="1224">Q536+S536</f>
        <v>-128129.3</v>
      </c>
      <c r="V536" s="258">
        <f t="shared" ref="V536:V544" si="1225">R536+T536</f>
        <v>-128129.3</v>
      </c>
      <c r="W536" s="258">
        <f t="shared" ref="W536:W544" si="1226">S536+U536</f>
        <v>-206978.1</v>
      </c>
      <c r="X536" s="258">
        <f t="shared" ref="X536:X544" si="1227">T536+V536</f>
        <v>-206978.1</v>
      </c>
      <c r="Y536" s="258">
        <f t="shared" ref="Y536:Y544" si="1228">U536+W536</f>
        <v>-335107.40000000002</v>
      </c>
      <c r="Z536" s="258">
        <f t="shared" ref="Z536:Z544" si="1229">V536+X536</f>
        <v>-335107.40000000002</v>
      </c>
      <c r="AA536" s="258">
        <f t="shared" ref="AA536:AA544" si="1230">W536+Y536</f>
        <v>-542085.5</v>
      </c>
      <c r="AB536" s="258">
        <f t="shared" ref="AB536:AB544" si="1231">X536+Z536</f>
        <v>-542085.5</v>
      </c>
      <c r="AC536" s="258">
        <f t="shared" ref="AC536:AC544" si="1232">Y536+AA536</f>
        <v>-877192.9</v>
      </c>
      <c r="AD536" s="258">
        <f t="shared" ref="AD536:AD544" si="1233">Z536+AB536</f>
        <v>-877192.9</v>
      </c>
    </row>
    <row r="537" spans="1:30" ht="12" hidden="1" customHeight="1" x14ac:dyDescent="0.2">
      <c r="A537" s="260" t="s">
        <v>97</v>
      </c>
      <c r="B537" s="272">
        <v>801</v>
      </c>
      <c r="C537" s="272" t="s">
        <v>312</v>
      </c>
      <c r="D537" s="253" t="s">
        <v>196</v>
      </c>
      <c r="E537" s="261" t="s">
        <v>334</v>
      </c>
      <c r="F537" s="253" t="s">
        <v>98</v>
      </c>
      <c r="G537" s="258"/>
      <c r="H537" s="258"/>
      <c r="I537" s="258">
        <v>-480</v>
      </c>
      <c r="J537" s="258">
        <f t="shared" si="1220"/>
        <v>-480</v>
      </c>
      <c r="K537" s="258">
        <v>-480</v>
      </c>
      <c r="L537" s="258">
        <f t="shared" si="1221"/>
        <v>-480</v>
      </c>
      <c r="M537" s="258">
        <f t="shared" si="1221"/>
        <v>-960</v>
      </c>
      <c r="N537" s="258">
        <f t="shared" si="1221"/>
        <v>-960</v>
      </c>
      <c r="O537" s="258">
        <f t="shared" si="1221"/>
        <v>-1440</v>
      </c>
      <c r="P537" s="258">
        <f t="shared" si="1221"/>
        <v>-1440</v>
      </c>
      <c r="Q537" s="258">
        <f t="shared" si="1221"/>
        <v>-2400</v>
      </c>
      <c r="R537" s="258">
        <f t="shared" si="1221"/>
        <v>-2400</v>
      </c>
      <c r="S537" s="258">
        <f t="shared" si="1222"/>
        <v>-3840</v>
      </c>
      <c r="T537" s="258">
        <f t="shared" si="1223"/>
        <v>-3840</v>
      </c>
      <c r="U537" s="258">
        <f t="shared" si="1224"/>
        <v>-6240</v>
      </c>
      <c r="V537" s="258">
        <f t="shared" si="1225"/>
        <v>-6240</v>
      </c>
      <c r="W537" s="258">
        <f t="shared" si="1226"/>
        <v>-10080</v>
      </c>
      <c r="X537" s="258">
        <f t="shared" si="1227"/>
        <v>-10080</v>
      </c>
      <c r="Y537" s="258">
        <f t="shared" si="1228"/>
        <v>-16320</v>
      </c>
      <c r="Z537" s="258">
        <f t="shared" si="1229"/>
        <v>-16320</v>
      </c>
      <c r="AA537" s="258">
        <f t="shared" si="1230"/>
        <v>-26400</v>
      </c>
      <c r="AB537" s="258">
        <f t="shared" si="1231"/>
        <v>-26400</v>
      </c>
      <c r="AC537" s="258">
        <f t="shared" si="1232"/>
        <v>-42720</v>
      </c>
      <c r="AD537" s="258">
        <f t="shared" si="1233"/>
        <v>-42720</v>
      </c>
    </row>
    <row r="538" spans="1:30" ht="25.5" hidden="1" customHeight="1" x14ac:dyDescent="0.2">
      <c r="A538" s="260" t="s">
        <v>99</v>
      </c>
      <c r="B538" s="272">
        <v>801</v>
      </c>
      <c r="C538" s="272" t="s">
        <v>312</v>
      </c>
      <c r="D538" s="253" t="s">
        <v>196</v>
      </c>
      <c r="E538" s="261" t="s">
        <v>401</v>
      </c>
      <c r="F538" s="253" t="s">
        <v>100</v>
      </c>
      <c r="G538" s="258"/>
      <c r="H538" s="258"/>
      <c r="I538" s="258"/>
      <c r="J538" s="258">
        <f t="shared" si="1220"/>
        <v>0</v>
      </c>
      <c r="K538" s="258"/>
      <c r="L538" s="258">
        <f t="shared" si="1221"/>
        <v>0</v>
      </c>
      <c r="M538" s="258">
        <f t="shared" si="1221"/>
        <v>0</v>
      </c>
      <c r="N538" s="258">
        <f t="shared" si="1221"/>
        <v>0</v>
      </c>
      <c r="O538" s="258">
        <f t="shared" si="1221"/>
        <v>0</v>
      </c>
      <c r="P538" s="258">
        <f t="shared" si="1221"/>
        <v>0</v>
      </c>
      <c r="Q538" s="258">
        <f t="shared" si="1221"/>
        <v>0</v>
      </c>
      <c r="R538" s="258">
        <f t="shared" si="1221"/>
        <v>0</v>
      </c>
      <c r="S538" s="258">
        <f t="shared" si="1222"/>
        <v>0</v>
      </c>
      <c r="T538" s="258">
        <f t="shared" si="1223"/>
        <v>0</v>
      </c>
      <c r="U538" s="258">
        <f t="shared" si="1224"/>
        <v>0</v>
      </c>
      <c r="V538" s="258">
        <f t="shared" si="1225"/>
        <v>0</v>
      </c>
      <c r="W538" s="258">
        <f t="shared" si="1226"/>
        <v>0</v>
      </c>
      <c r="X538" s="258">
        <f t="shared" si="1227"/>
        <v>0</v>
      </c>
      <c r="Y538" s="258">
        <f t="shared" si="1228"/>
        <v>0</v>
      </c>
      <c r="Z538" s="258">
        <f t="shared" si="1229"/>
        <v>0</v>
      </c>
      <c r="AA538" s="258">
        <f t="shared" si="1230"/>
        <v>0</v>
      </c>
      <c r="AB538" s="258">
        <f t="shared" si="1231"/>
        <v>0</v>
      </c>
      <c r="AC538" s="258">
        <f t="shared" si="1232"/>
        <v>0</v>
      </c>
      <c r="AD538" s="258">
        <f t="shared" si="1233"/>
        <v>0</v>
      </c>
    </row>
    <row r="539" spans="1:30" ht="25.5" hidden="1" customHeight="1" x14ac:dyDescent="0.2">
      <c r="A539" s="260" t="s">
        <v>101</v>
      </c>
      <c r="B539" s="272">
        <v>801</v>
      </c>
      <c r="C539" s="272" t="s">
        <v>312</v>
      </c>
      <c r="D539" s="253" t="s">
        <v>196</v>
      </c>
      <c r="E539" s="261" t="s">
        <v>401</v>
      </c>
      <c r="F539" s="253" t="s">
        <v>102</v>
      </c>
      <c r="G539" s="258"/>
      <c r="H539" s="258"/>
      <c r="I539" s="258"/>
      <c r="J539" s="258">
        <f t="shared" si="1220"/>
        <v>0</v>
      </c>
      <c r="K539" s="258"/>
      <c r="L539" s="258">
        <f t="shared" si="1221"/>
        <v>0</v>
      </c>
      <c r="M539" s="258">
        <f t="shared" si="1221"/>
        <v>0</v>
      </c>
      <c r="N539" s="258">
        <f t="shared" si="1221"/>
        <v>0</v>
      </c>
      <c r="O539" s="258">
        <f t="shared" si="1221"/>
        <v>0</v>
      </c>
      <c r="P539" s="258">
        <f t="shared" si="1221"/>
        <v>0</v>
      </c>
      <c r="Q539" s="258">
        <f t="shared" si="1221"/>
        <v>0</v>
      </c>
      <c r="R539" s="258">
        <f t="shared" si="1221"/>
        <v>0</v>
      </c>
      <c r="S539" s="258">
        <f t="shared" si="1222"/>
        <v>0</v>
      </c>
      <c r="T539" s="258">
        <f t="shared" si="1223"/>
        <v>0</v>
      </c>
      <c r="U539" s="258">
        <f t="shared" si="1224"/>
        <v>0</v>
      </c>
      <c r="V539" s="258">
        <f t="shared" si="1225"/>
        <v>0</v>
      </c>
      <c r="W539" s="258">
        <f t="shared" si="1226"/>
        <v>0</v>
      </c>
      <c r="X539" s="258">
        <f t="shared" si="1227"/>
        <v>0</v>
      </c>
      <c r="Y539" s="258">
        <f t="shared" si="1228"/>
        <v>0</v>
      </c>
      <c r="Z539" s="258">
        <f t="shared" si="1229"/>
        <v>0</v>
      </c>
      <c r="AA539" s="258">
        <f t="shared" si="1230"/>
        <v>0</v>
      </c>
      <c r="AB539" s="258">
        <f t="shared" si="1231"/>
        <v>0</v>
      </c>
      <c r="AC539" s="258">
        <f t="shared" si="1232"/>
        <v>0</v>
      </c>
      <c r="AD539" s="258">
        <f t="shared" si="1233"/>
        <v>0</v>
      </c>
    </row>
    <row r="540" spans="1:30" ht="18" hidden="1" customHeight="1" x14ac:dyDescent="0.2">
      <c r="A540" s="260" t="s">
        <v>99</v>
      </c>
      <c r="B540" s="272">
        <v>801</v>
      </c>
      <c r="C540" s="272" t="s">
        <v>312</v>
      </c>
      <c r="D540" s="253" t="s">
        <v>196</v>
      </c>
      <c r="E540" s="261" t="s">
        <v>334</v>
      </c>
      <c r="F540" s="253" t="s">
        <v>100</v>
      </c>
      <c r="G540" s="258"/>
      <c r="H540" s="258"/>
      <c r="I540" s="258">
        <v>-500</v>
      </c>
      <c r="J540" s="258">
        <f t="shared" si="1220"/>
        <v>-500</v>
      </c>
      <c r="K540" s="258">
        <v>-500</v>
      </c>
      <c r="L540" s="258">
        <f t="shared" si="1221"/>
        <v>-500</v>
      </c>
      <c r="M540" s="258">
        <f t="shared" si="1221"/>
        <v>-1000</v>
      </c>
      <c r="N540" s="258">
        <f t="shared" si="1221"/>
        <v>-1000</v>
      </c>
      <c r="O540" s="258">
        <f t="shared" si="1221"/>
        <v>-1500</v>
      </c>
      <c r="P540" s="258">
        <f t="shared" si="1221"/>
        <v>-1500</v>
      </c>
      <c r="Q540" s="258">
        <f t="shared" si="1221"/>
        <v>-2500</v>
      </c>
      <c r="R540" s="258">
        <f t="shared" si="1221"/>
        <v>-2500</v>
      </c>
      <c r="S540" s="258">
        <f t="shared" si="1222"/>
        <v>-4000</v>
      </c>
      <c r="T540" s="258">
        <f t="shared" si="1223"/>
        <v>-4000</v>
      </c>
      <c r="U540" s="258">
        <f t="shared" si="1224"/>
        <v>-6500</v>
      </c>
      <c r="V540" s="258">
        <f t="shared" si="1225"/>
        <v>-6500</v>
      </c>
      <c r="W540" s="258">
        <f t="shared" si="1226"/>
        <v>-10500</v>
      </c>
      <c r="X540" s="258">
        <f t="shared" si="1227"/>
        <v>-10500</v>
      </c>
      <c r="Y540" s="258">
        <f t="shared" si="1228"/>
        <v>-17000</v>
      </c>
      <c r="Z540" s="258">
        <f t="shared" si="1229"/>
        <v>-17000</v>
      </c>
      <c r="AA540" s="258">
        <f t="shared" si="1230"/>
        <v>-27500</v>
      </c>
      <c r="AB540" s="258">
        <f t="shared" si="1231"/>
        <v>-27500</v>
      </c>
      <c r="AC540" s="258">
        <f t="shared" si="1232"/>
        <v>-44500</v>
      </c>
      <c r="AD540" s="258">
        <f t="shared" si="1233"/>
        <v>-44500</v>
      </c>
    </row>
    <row r="541" spans="1:30" ht="17.25" hidden="1" customHeight="1" x14ac:dyDescent="0.2">
      <c r="A541" s="260" t="s">
        <v>1296</v>
      </c>
      <c r="B541" s="272">
        <v>801</v>
      </c>
      <c r="C541" s="272" t="s">
        <v>312</v>
      </c>
      <c r="D541" s="253" t="s">
        <v>196</v>
      </c>
      <c r="E541" s="261" t="s">
        <v>334</v>
      </c>
      <c r="F541" s="253" t="s">
        <v>94</v>
      </c>
      <c r="G541" s="258"/>
      <c r="H541" s="258"/>
      <c r="I541" s="258">
        <v>-4027.29</v>
      </c>
      <c r="J541" s="258">
        <f t="shared" si="1220"/>
        <v>-4027.29</v>
      </c>
      <c r="K541" s="258">
        <v>-4027.29</v>
      </c>
      <c r="L541" s="258">
        <f t="shared" si="1221"/>
        <v>-4027.29</v>
      </c>
      <c r="M541" s="258">
        <f t="shared" si="1221"/>
        <v>-8054.58</v>
      </c>
      <c r="N541" s="258">
        <f t="shared" si="1221"/>
        <v>-8054.58</v>
      </c>
      <c r="O541" s="258">
        <f t="shared" si="1221"/>
        <v>-12081.869999999999</v>
      </c>
      <c r="P541" s="258">
        <f t="shared" si="1221"/>
        <v>-12081.869999999999</v>
      </c>
      <c r="Q541" s="258">
        <f t="shared" si="1221"/>
        <v>-20136.449999999997</v>
      </c>
      <c r="R541" s="258">
        <f t="shared" si="1221"/>
        <v>-20136.449999999997</v>
      </c>
      <c r="S541" s="258">
        <f t="shared" si="1222"/>
        <v>-32218.319999999996</v>
      </c>
      <c r="T541" s="258">
        <f t="shared" si="1223"/>
        <v>-32218.319999999996</v>
      </c>
      <c r="U541" s="258">
        <f t="shared" si="1224"/>
        <v>-52354.76999999999</v>
      </c>
      <c r="V541" s="258">
        <f t="shared" si="1225"/>
        <v>-52354.76999999999</v>
      </c>
      <c r="W541" s="258">
        <f t="shared" si="1226"/>
        <v>-84573.089999999982</v>
      </c>
      <c r="X541" s="258">
        <f t="shared" si="1227"/>
        <v>-84573.089999999982</v>
      </c>
      <c r="Y541" s="258">
        <f t="shared" si="1228"/>
        <v>-136927.85999999999</v>
      </c>
      <c r="Z541" s="258">
        <f t="shared" si="1229"/>
        <v>-136927.85999999999</v>
      </c>
      <c r="AA541" s="258">
        <f t="shared" si="1230"/>
        <v>-221500.94999999995</v>
      </c>
      <c r="AB541" s="258">
        <f t="shared" si="1231"/>
        <v>-221500.94999999995</v>
      </c>
      <c r="AC541" s="258">
        <f t="shared" si="1232"/>
        <v>-358428.80999999994</v>
      </c>
      <c r="AD541" s="258">
        <f t="shared" si="1233"/>
        <v>-358428.80999999994</v>
      </c>
    </row>
    <row r="542" spans="1:30" ht="12.75" hidden="1" customHeight="1" x14ac:dyDescent="0.2">
      <c r="A542" s="260" t="s">
        <v>320</v>
      </c>
      <c r="B542" s="272">
        <v>801</v>
      </c>
      <c r="C542" s="272" t="s">
        <v>312</v>
      </c>
      <c r="D542" s="253" t="s">
        <v>196</v>
      </c>
      <c r="E542" s="261" t="s">
        <v>334</v>
      </c>
      <c r="F542" s="253" t="s">
        <v>64</v>
      </c>
      <c r="G542" s="258"/>
      <c r="H542" s="258"/>
      <c r="I542" s="258"/>
      <c r="J542" s="258">
        <f t="shared" si="1220"/>
        <v>0</v>
      </c>
      <c r="K542" s="258"/>
      <c r="L542" s="258">
        <f t="shared" si="1221"/>
        <v>0</v>
      </c>
      <c r="M542" s="258">
        <f t="shared" si="1221"/>
        <v>0</v>
      </c>
      <c r="N542" s="258">
        <f t="shared" si="1221"/>
        <v>0</v>
      </c>
      <c r="O542" s="258">
        <f t="shared" si="1221"/>
        <v>0</v>
      </c>
      <c r="P542" s="258">
        <f t="shared" si="1221"/>
        <v>0</v>
      </c>
      <c r="Q542" s="258">
        <f t="shared" si="1221"/>
        <v>0</v>
      </c>
      <c r="R542" s="258">
        <f t="shared" si="1221"/>
        <v>0</v>
      </c>
      <c r="S542" s="258">
        <f t="shared" si="1222"/>
        <v>0</v>
      </c>
      <c r="T542" s="258">
        <f t="shared" si="1223"/>
        <v>0</v>
      </c>
      <c r="U542" s="258">
        <f t="shared" si="1224"/>
        <v>0</v>
      </c>
      <c r="V542" s="258">
        <f t="shared" si="1225"/>
        <v>0</v>
      </c>
      <c r="W542" s="258">
        <f t="shared" si="1226"/>
        <v>0</v>
      </c>
      <c r="X542" s="258">
        <f t="shared" si="1227"/>
        <v>0</v>
      </c>
      <c r="Y542" s="258">
        <f t="shared" si="1228"/>
        <v>0</v>
      </c>
      <c r="Z542" s="258">
        <f t="shared" si="1229"/>
        <v>0</v>
      </c>
      <c r="AA542" s="258">
        <f t="shared" si="1230"/>
        <v>0</v>
      </c>
      <c r="AB542" s="258">
        <f t="shared" si="1231"/>
        <v>0</v>
      </c>
      <c r="AC542" s="258">
        <f t="shared" si="1232"/>
        <v>0</v>
      </c>
      <c r="AD542" s="258">
        <f t="shared" si="1233"/>
        <v>0</v>
      </c>
    </row>
    <row r="543" spans="1:30" hidden="1" x14ac:dyDescent="0.2">
      <c r="A543" s="260" t="s">
        <v>103</v>
      </c>
      <c r="B543" s="272">
        <v>801</v>
      </c>
      <c r="C543" s="272" t="s">
        <v>312</v>
      </c>
      <c r="D543" s="253" t="s">
        <v>196</v>
      </c>
      <c r="E543" s="261" t="s">
        <v>334</v>
      </c>
      <c r="F543" s="253" t="s">
        <v>104</v>
      </c>
      <c r="G543" s="258"/>
      <c r="H543" s="258"/>
      <c r="I543" s="258">
        <v>-210</v>
      </c>
      <c r="J543" s="258">
        <f t="shared" si="1220"/>
        <v>-210</v>
      </c>
      <c r="K543" s="258">
        <v>-210</v>
      </c>
      <c r="L543" s="258">
        <f t="shared" si="1221"/>
        <v>-210</v>
      </c>
      <c r="M543" s="258">
        <f t="shared" si="1221"/>
        <v>-420</v>
      </c>
      <c r="N543" s="258">
        <f t="shared" si="1221"/>
        <v>-420</v>
      </c>
      <c r="O543" s="258">
        <f t="shared" si="1221"/>
        <v>-630</v>
      </c>
      <c r="P543" s="258">
        <f t="shared" si="1221"/>
        <v>-630</v>
      </c>
      <c r="Q543" s="258">
        <f t="shared" si="1221"/>
        <v>-1050</v>
      </c>
      <c r="R543" s="258">
        <f t="shared" si="1221"/>
        <v>-1050</v>
      </c>
      <c r="S543" s="258">
        <f t="shared" si="1222"/>
        <v>-1680</v>
      </c>
      <c r="T543" s="258">
        <f t="shared" si="1223"/>
        <v>-1680</v>
      </c>
      <c r="U543" s="258">
        <f t="shared" si="1224"/>
        <v>-2730</v>
      </c>
      <c r="V543" s="258">
        <f t="shared" si="1225"/>
        <v>-2730</v>
      </c>
      <c r="W543" s="258">
        <f t="shared" si="1226"/>
        <v>-4410</v>
      </c>
      <c r="X543" s="258">
        <f t="shared" si="1227"/>
        <v>-4410</v>
      </c>
      <c r="Y543" s="258">
        <f t="shared" si="1228"/>
        <v>-7140</v>
      </c>
      <c r="Z543" s="258">
        <f t="shared" si="1229"/>
        <v>-7140</v>
      </c>
      <c r="AA543" s="258">
        <f t="shared" si="1230"/>
        <v>-11550</v>
      </c>
      <c r="AB543" s="258">
        <f t="shared" si="1231"/>
        <v>-11550</v>
      </c>
      <c r="AC543" s="258">
        <f t="shared" si="1232"/>
        <v>-18690</v>
      </c>
      <c r="AD543" s="258">
        <f t="shared" si="1233"/>
        <v>-18690</v>
      </c>
    </row>
    <row r="544" spans="1:30" hidden="1" x14ac:dyDescent="0.2">
      <c r="A544" s="260" t="s">
        <v>105</v>
      </c>
      <c r="B544" s="272">
        <v>801</v>
      </c>
      <c r="C544" s="272" t="s">
        <v>312</v>
      </c>
      <c r="D544" s="253" t="s">
        <v>196</v>
      </c>
      <c r="E544" s="261" t="s">
        <v>334</v>
      </c>
      <c r="F544" s="253" t="s">
        <v>106</v>
      </c>
      <c r="G544" s="258"/>
      <c r="H544" s="258"/>
      <c r="I544" s="258">
        <v>-40</v>
      </c>
      <c r="J544" s="258">
        <f t="shared" si="1220"/>
        <v>-40</v>
      </c>
      <c r="K544" s="258">
        <v>-40</v>
      </c>
      <c r="L544" s="258">
        <f t="shared" si="1221"/>
        <v>-40</v>
      </c>
      <c r="M544" s="258">
        <f t="shared" si="1221"/>
        <v>-80</v>
      </c>
      <c r="N544" s="258">
        <f t="shared" si="1221"/>
        <v>-80</v>
      </c>
      <c r="O544" s="258">
        <f t="shared" si="1221"/>
        <v>-120</v>
      </c>
      <c r="P544" s="258">
        <f t="shared" si="1221"/>
        <v>-120</v>
      </c>
      <c r="Q544" s="258">
        <f t="shared" si="1221"/>
        <v>-200</v>
      </c>
      <c r="R544" s="258">
        <f t="shared" si="1221"/>
        <v>-200</v>
      </c>
      <c r="S544" s="258">
        <f t="shared" si="1222"/>
        <v>-320</v>
      </c>
      <c r="T544" s="258">
        <f t="shared" si="1223"/>
        <v>-320</v>
      </c>
      <c r="U544" s="258">
        <f t="shared" si="1224"/>
        <v>-520</v>
      </c>
      <c r="V544" s="258">
        <f t="shared" si="1225"/>
        <v>-520</v>
      </c>
      <c r="W544" s="258">
        <f t="shared" si="1226"/>
        <v>-840</v>
      </c>
      <c r="X544" s="258">
        <f t="shared" si="1227"/>
        <v>-840</v>
      </c>
      <c r="Y544" s="258">
        <f t="shared" si="1228"/>
        <v>-1360</v>
      </c>
      <c r="Z544" s="258">
        <f t="shared" si="1229"/>
        <v>-1360</v>
      </c>
      <c r="AA544" s="258">
        <f t="shared" si="1230"/>
        <v>-2200</v>
      </c>
      <c r="AB544" s="258">
        <f t="shared" si="1231"/>
        <v>-2200</v>
      </c>
      <c r="AC544" s="258">
        <f t="shared" si="1232"/>
        <v>-3560</v>
      </c>
      <c r="AD544" s="258">
        <f t="shared" si="1233"/>
        <v>-3560</v>
      </c>
    </row>
    <row r="545" spans="1:30" ht="60.75" hidden="1" customHeight="1" x14ac:dyDescent="0.2">
      <c r="A545" s="271" t="s">
        <v>733</v>
      </c>
      <c r="B545" s="272">
        <v>801</v>
      </c>
      <c r="C545" s="273" t="s">
        <v>190</v>
      </c>
      <c r="D545" s="273" t="s">
        <v>196</v>
      </c>
      <c r="E545" s="273" t="s">
        <v>442</v>
      </c>
      <c r="F545" s="250"/>
      <c r="G545" s="258"/>
      <c r="H545" s="258"/>
      <c r="I545" s="258">
        <f>I546</f>
        <v>-31.5</v>
      </c>
      <c r="J545" s="258" t="e">
        <f>J546</f>
        <v>#REF!</v>
      </c>
      <c r="K545" s="258">
        <f>K546</f>
        <v>-31.5</v>
      </c>
      <c r="L545" s="258" t="e">
        <f>L546</f>
        <v>#REF!</v>
      </c>
      <c r="M545" s="258" t="e">
        <f>M546</f>
        <v>#REF!</v>
      </c>
      <c r="N545" s="258" t="e">
        <f t="shared" ref="N545:AD545" si="1234">N546</f>
        <v>#REF!</v>
      </c>
      <c r="O545" s="258" t="e">
        <f t="shared" si="1234"/>
        <v>#REF!</v>
      </c>
      <c r="P545" s="258" t="e">
        <f t="shared" si="1234"/>
        <v>#REF!</v>
      </c>
      <c r="Q545" s="258" t="e">
        <f t="shared" si="1234"/>
        <v>#REF!</v>
      </c>
      <c r="R545" s="258" t="e">
        <f t="shared" si="1234"/>
        <v>#REF!</v>
      </c>
      <c r="S545" s="258" t="e">
        <f t="shared" si="1234"/>
        <v>#REF!</v>
      </c>
      <c r="T545" s="258" t="e">
        <f t="shared" si="1234"/>
        <v>#REF!</v>
      </c>
      <c r="U545" s="258" t="e">
        <f t="shared" si="1234"/>
        <v>#REF!</v>
      </c>
      <c r="V545" s="258" t="e">
        <f t="shared" si="1234"/>
        <v>#REF!</v>
      </c>
      <c r="W545" s="258" t="e">
        <f t="shared" si="1234"/>
        <v>#REF!</v>
      </c>
      <c r="X545" s="258" t="e">
        <f t="shared" si="1234"/>
        <v>#REF!</v>
      </c>
      <c r="Y545" s="258" t="e">
        <f t="shared" si="1234"/>
        <v>#REF!</v>
      </c>
      <c r="Z545" s="258" t="e">
        <f t="shared" si="1234"/>
        <v>#REF!</v>
      </c>
      <c r="AA545" s="258" t="e">
        <f t="shared" si="1234"/>
        <v>#REF!</v>
      </c>
      <c r="AB545" s="258" t="e">
        <f t="shared" si="1234"/>
        <v>#REF!</v>
      </c>
      <c r="AC545" s="258" t="e">
        <f t="shared" si="1234"/>
        <v>#REF!</v>
      </c>
      <c r="AD545" s="258" t="e">
        <f t="shared" si="1234"/>
        <v>#REF!</v>
      </c>
    </row>
    <row r="546" spans="1:30" ht="19.5" hidden="1" customHeight="1" x14ac:dyDescent="0.2">
      <c r="A546" s="260" t="s">
        <v>1296</v>
      </c>
      <c r="B546" s="272">
        <v>801</v>
      </c>
      <c r="C546" s="272" t="s">
        <v>312</v>
      </c>
      <c r="D546" s="253" t="s">
        <v>196</v>
      </c>
      <c r="E546" s="253" t="s">
        <v>442</v>
      </c>
      <c r="F546" s="253" t="s">
        <v>94</v>
      </c>
      <c r="G546" s="258"/>
      <c r="H546" s="258"/>
      <c r="I546" s="258">
        <v>-31.5</v>
      </c>
      <c r="J546" s="258" t="e">
        <f>#REF!+I546</f>
        <v>#REF!</v>
      </c>
      <c r="K546" s="258">
        <v>-31.5</v>
      </c>
      <c r="L546" s="258" t="e">
        <f>#REF!+J546</f>
        <v>#REF!</v>
      </c>
      <c r="M546" s="258" t="e">
        <f>#REF!+K546</f>
        <v>#REF!</v>
      </c>
      <c r="N546" s="258" t="e">
        <f>#REF!+L546</f>
        <v>#REF!</v>
      </c>
      <c r="O546" s="258" t="e">
        <f>#REF!+M546</f>
        <v>#REF!</v>
      </c>
      <c r="P546" s="258" t="e">
        <f>#REF!+N546</f>
        <v>#REF!</v>
      </c>
      <c r="Q546" s="258" t="e">
        <f>#REF!+O546</f>
        <v>#REF!</v>
      </c>
      <c r="R546" s="258" t="e">
        <f>#REF!+P546</f>
        <v>#REF!</v>
      </c>
      <c r="S546" s="258" t="e">
        <f>#REF!+Q546</f>
        <v>#REF!</v>
      </c>
      <c r="T546" s="258" t="e">
        <f>#REF!+R546</f>
        <v>#REF!</v>
      </c>
      <c r="U546" s="258" t="e">
        <f>#REF!+S546</f>
        <v>#REF!</v>
      </c>
      <c r="V546" s="258" t="e">
        <f>#REF!+T546</f>
        <v>#REF!</v>
      </c>
      <c r="W546" s="258" t="e">
        <f>#REF!+U546</f>
        <v>#REF!</v>
      </c>
      <c r="X546" s="258" t="e">
        <f>#REF!+V546</f>
        <v>#REF!</v>
      </c>
      <c r="Y546" s="258" t="e">
        <f>#REF!+W546</f>
        <v>#REF!</v>
      </c>
      <c r="Z546" s="258" t="e">
        <f>#REF!+X546</f>
        <v>#REF!</v>
      </c>
      <c r="AA546" s="258" t="e">
        <f>#REF!+Y546</f>
        <v>#REF!</v>
      </c>
      <c r="AB546" s="258" t="e">
        <f>#REF!+Z546</f>
        <v>#REF!</v>
      </c>
      <c r="AC546" s="258" t="e">
        <f>#REF!+AA546</f>
        <v>#REF!</v>
      </c>
      <c r="AD546" s="258" t="e">
        <f>#REF!+AB546</f>
        <v>#REF!</v>
      </c>
    </row>
    <row r="547" spans="1:30" ht="12.75" hidden="1" customHeight="1" x14ac:dyDescent="0.2">
      <c r="A547" s="260" t="s">
        <v>97</v>
      </c>
      <c r="B547" s="272">
        <v>801</v>
      </c>
      <c r="C547" s="272" t="s">
        <v>312</v>
      </c>
      <c r="D547" s="253" t="s">
        <v>198</v>
      </c>
      <c r="E547" s="253" t="s">
        <v>363</v>
      </c>
      <c r="F547" s="253" t="s">
        <v>98</v>
      </c>
      <c r="G547" s="258"/>
      <c r="H547" s="258"/>
      <c r="I547" s="258"/>
      <c r="J547" s="258" t="e">
        <f>#REF!+I547</f>
        <v>#REF!</v>
      </c>
      <c r="K547" s="258"/>
      <c r="L547" s="258" t="e">
        <f t="shared" ref="L547:R550" si="1235">F547+J547</f>
        <v>#REF!</v>
      </c>
      <c r="M547" s="258">
        <f t="shared" si="1235"/>
        <v>0</v>
      </c>
      <c r="N547" s="258" t="e">
        <f t="shared" si="1235"/>
        <v>#REF!</v>
      </c>
      <c r="O547" s="258">
        <f t="shared" si="1235"/>
        <v>0</v>
      </c>
      <c r="P547" s="258" t="e">
        <f t="shared" si="1235"/>
        <v>#REF!</v>
      </c>
      <c r="Q547" s="258">
        <f t="shared" si="1235"/>
        <v>0</v>
      </c>
      <c r="R547" s="258" t="e">
        <f t="shared" si="1235"/>
        <v>#REF!</v>
      </c>
      <c r="S547" s="258">
        <f t="shared" ref="S547:S550" si="1236">M547+Q547</f>
        <v>0</v>
      </c>
      <c r="T547" s="258" t="e">
        <f t="shared" ref="T547:T550" si="1237">N547+R547</f>
        <v>#REF!</v>
      </c>
      <c r="U547" s="258">
        <f t="shared" ref="U547:U550" si="1238">O547+S547</f>
        <v>0</v>
      </c>
      <c r="V547" s="258" t="e">
        <f t="shared" ref="V547:V550" si="1239">P547+T547</f>
        <v>#REF!</v>
      </c>
      <c r="W547" s="258">
        <f t="shared" ref="W547:W550" si="1240">Q547+U547</f>
        <v>0</v>
      </c>
      <c r="X547" s="258" t="e">
        <f t="shared" ref="X547:X550" si="1241">R547+V547</f>
        <v>#REF!</v>
      </c>
      <c r="Y547" s="258">
        <f t="shared" ref="Y547:Y550" si="1242">S547+W547</f>
        <v>0</v>
      </c>
      <c r="Z547" s="258" t="e">
        <f t="shared" ref="Z547:Z550" si="1243">T547+X547</f>
        <v>#REF!</v>
      </c>
      <c r="AA547" s="258">
        <f t="shared" ref="AA547:AA550" si="1244">U547+Y547</f>
        <v>0</v>
      </c>
      <c r="AB547" s="258" t="e">
        <f t="shared" ref="AB547:AB550" si="1245">V547+Z547</f>
        <v>#REF!</v>
      </c>
      <c r="AC547" s="258">
        <f t="shared" ref="AC547:AC550" si="1246">W547+AA547</f>
        <v>0</v>
      </c>
      <c r="AD547" s="258" t="e">
        <f t="shared" ref="AD547:AD550" si="1247">X547+AB547</f>
        <v>#REF!</v>
      </c>
    </row>
    <row r="548" spans="1:30" ht="12.75" hidden="1" customHeight="1" x14ac:dyDescent="0.2">
      <c r="A548" s="260" t="s">
        <v>121</v>
      </c>
      <c r="B548" s="272">
        <v>801</v>
      </c>
      <c r="C548" s="272" t="s">
        <v>312</v>
      </c>
      <c r="D548" s="253" t="s">
        <v>198</v>
      </c>
      <c r="E548" s="253" t="s">
        <v>363</v>
      </c>
      <c r="F548" s="253" t="s">
        <v>94</v>
      </c>
      <c r="G548" s="258"/>
      <c r="H548" s="258"/>
      <c r="I548" s="258"/>
      <c r="J548" s="258" t="e">
        <f>#REF!+I548</f>
        <v>#REF!</v>
      </c>
      <c r="K548" s="258"/>
      <c r="L548" s="258" t="e">
        <f t="shared" si="1235"/>
        <v>#REF!</v>
      </c>
      <c r="M548" s="258">
        <f t="shared" si="1235"/>
        <v>0</v>
      </c>
      <c r="N548" s="258" t="e">
        <f t="shared" si="1235"/>
        <v>#REF!</v>
      </c>
      <c r="O548" s="258">
        <f t="shared" si="1235"/>
        <v>0</v>
      </c>
      <c r="P548" s="258" t="e">
        <f t="shared" si="1235"/>
        <v>#REF!</v>
      </c>
      <c r="Q548" s="258">
        <f t="shared" si="1235"/>
        <v>0</v>
      </c>
      <c r="R548" s="258" t="e">
        <f t="shared" si="1235"/>
        <v>#REF!</v>
      </c>
      <c r="S548" s="258">
        <f t="shared" si="1236"/>
        <v>0</v>
      </c>
      <c r="T548" s="258" t="e">
        <f t="shared" si="1237"/>
        <v>#REF!</v>
      </c>
      <c r="U548" s="258">
        <f t="shared" si="1238"/>
        <v>0</v>
      </c>
      <c r="V548" s="258" t="e">
        <f t="shared" si="1239"/>
        <v>#REF!</v>
      </c>
      <c r="W548" s="258">
        <f t="shared" si="1240"/>
        <v>0</v>
      </c>
      <c r="X548" s="258" t="e">
        <f t="shared" si="1241"/>
        <v>#REF!</v>
      </c>
      <c r="Y548" s="258">
        <f t="shared" si="1242"/>
        <v>0</v>
      </c>
      <c r="Z548" s="258" t="e">
        <f t="shared" si="1243"/>
        <v>#REF!</v>
      </c>
      <c r="AA548" s="258">
        <f t="shared" si="1244"/>
        <v>0</v>
      </c>
      <c r="AB548" s="258" t="e">
        <f t="shared" si="1245"/>
        <v>#REF!</v>
      </c>
      <c r="AC548" s="258">
        <f t="shared" si="1246"/>
        <v>0</v>
      </c>
      <c r="AD548" s="258" t="e">
        <f t="shared" si="1247"/>
        <v>#REF!</v>
      </c>
    </row>
    <row r="549" spans="1:30" ht="12.75" hidden="1" customHeight="1" x14ac:dyDescent="0.2">
      <c r="A549" s="260" t="s">
        <v>63</v>
      </c>
      <c r="B549" s="272">
        <v>801</v>
      </c>
      <c r="C549" s="272" t="s">
        <v>312</v>
      </c>
      <c r="D549" s="253" t="s">
        <v>198</v>
      </c>
      <c r="E549" s="253" t="s">
        <v>363</v>
      </c>
      <c r="F549" s="253" t="s">
        <v>64</v>
      </c>
      <c r="G549" s="258"/>
      <c r="H549" s="258"/>
      <c r="I549" s="258"/>
      <c r="J549" s="258" t="e">
        <f>#REF!+I549</f>
        <v>#REF!</v>
      </c>
      <c r="K549" s="258"/>
      <c r="L549" s="258" t="e">
        <f t="shared" si="1235"/>
        <v>#REF!</v>
      </c>
      <c r="M549" s="258">
        <f t="shared" si="1235"/>
        <v>0</v>
      </c>
      <c r="N549" s="258" t="e">
        <f t="shared" si="1235"/>
        <v>#REF!</v>
      </c>
      <c r="O549" s="258">
        <f t="shared" si="1235"/>
        <v>0</v>
      </c>
      <c r="P549" s="258" t="e">
        <f t="shared" si="1235"/>
        <v>#REF!</v>
      </c>
      <c r="Q549" s="258">
        <f t="shared" si="1235"/>
        <v>0</v>
      </c>
      <c r="R549" s="258" t="e">
        <f t="shared" si="1235"/>
        <v>#REF!</v>
      </c>
      <c r="S549" s="258">
        <f t="shared" si="1236"/>
        <v>0</v>
      </c>
      <c r="T549" s="258" t="e">
        <f t="shared" si="1237"/>
        <v>#REF!</v>
      </c>
      <c r="U549" s="258">
        <f t="shared" si="1238"/>
        <v>0</v>
      </c>
      <c r="V549" s="258" t="e">
        <f t="shared" si="1239"/>
        <v>#REF!</v>
      </c>
      <c r="W549" s="258">
        <f t="shared" si="1240"/>
        <v>0</v>
      </c>
      <c r="X549" s="258" t="e">
        <f t="shared" si="1241"/>
        <v>#REF!</v>
      </c>
      <c r="Y549" s="258">
        <f t="shared" si="1242"/>
        <v>0</v>
      </c>
      <c r="Z549" s="258" t="e">
        <f t="shared" si="1243"/>
        <v>#REF!</v>
      </c>
      <c r="AA549" s="258">
        <f t="shared" si="1244"/>
        <v>0</v>
      </c>
      <c r="AB549" s="258" t="e">
        <f t="shared" si="1245"/>
        <v>#REF!</v>
      </c>
      <c r="AC549" s="258">
        <f t="shared" si="1246"/>
        <v>0</v>
      </c>
      <c r="AD549" s="258" t="e">
        <f t="shared" si="1247"/>
        <v>#REF!</v>
      </c>
    </row>
    <row r="550" spans="1:30" ht="12.75" hidden="1" customHeight="1" x14ac:dyDescent="0.2">
      <c r="A550" s="260" t="s">
        <v>302</v>
      </c>
      <c r="B550" s="272">
        <v>801</v>
      </c>
      <c r="C550" s="272" t="s">
        <v>312</v>
      </c>
      <c r="D550" s="253" t="s">
        <v>198</v>
      </c>
      <c r="E550" s="253" t="s">
        <v>316</v>
      </c>
      <c r="F550" s="253" t="s">
        <v>303</v>
      </c>
      <c r="G550" s="258"/>
      <c r="H550" s="258"/>
      <c r="I550" s="258"/>
      <c r="J550" s="258" t="e">
        <f>#REF!+I550</f>
        <v>#REF!</v>
      </c>
      <c r="K550" s="258"/>
      <c r="L550" s="258" t="e">
        <f t="shared" si="1235"/>
        <v>#REF!</v>
      </c>
      <c r="M550" s="258">
        <f t="shared" si="1235"/>
        <v>0</v>
      </c>
      <c r="N550" s="258" t="e">
        <f t="shared" si="1235"/>
        <v>#REF!</v>
      </c>
      <c r="O550" s="258">
        <f t="shared" si="1235"/>
        <v>0</v>
      </c>
      <c r="P550" s="258" t="e">
        <f t="shared" si="1235"/>
        <v>#REF!</v>
      </c>
      <c r="Q550" s="258">
        <f t="shared" si="1235"/>
        <v>0</v>
      </c>
      <c r="R550" s="258" t="e">
        <f t="shared" si="1235"/>
        <v>#REF!</v>
      </c>
      <c r="S550" s="258">
        <f t="shared" si="1236"/>
        <v>0</v>
      </c>
      <c r="T550" s="258" t="e">
        <f t="shared" si="1237"/>
        <v>#REF!</v>
      </c>
      <c r="U550" s="258">
        <f t="shared" si="1238"/>
        <v>0</v>
      </c>
      <c r="V550" s="258" t="e">
        <f t="shared" si="1239"/>
        <v>#REF!</v>
      </c>
      <c r="W550" s="258">
        <f t="shared" si="1240"/>
        <v>0</v>
      </c>
      <c r="X550" s="258" t="e">
        <f t="shared" si="1241"/>
        <v>#REF!</v>
      </c>
      <c r="Y550" s="258">
        <f t="shared" si="1242"/>
        <v>0</v>
      </c>
      <c r="Z550" s="258" t="e">
        <f t="shared" si="1243"/>
        <v>#REF!</v>
      </c>
      <c r="AA550" s="258">
        <f t="shared" si="1244"/>
        <v>0</v>
      </c>
      <c r="AB550" s="258" t="e">
        <f t="shared" si="1245"/>
        <v>#REF!</v>
      </c>
      <c r="AC550" s="258">
        <f t="shared" si="1246"/>
        <v>0</v>
      </c>
      <c r="AD550" s="258" t="e">
        <f t="shared" si="1247"/>
        <v>#REF!</v>
      </c>
    </row>
    <row r="551" spans="1:30" s="435" customFormat="1" ht="54.75" hidden="1" customHeight="1" x14ac:dyDescent="0.2">
      <c r="A551" s="371" t="s">
        <v>379</v>
      </c>
      <c r="B551" s="253">
        <v>801</v>
      </c>
      <c r="C551" s="253" t="s">
        <v>190</v>
      </c>
      <c r="D551" s="253" t="s">
        <v>196</v>
      </c>
      <c r="E551" s="253" t="s">
        <v>380</v>
      </c>
      <c r="F551" s="253"/>
      <c r="G551" s="258"/>
      <c r="H551" s="258"/>
      <c r="I551" s="258">
        <f>I552</f>
        <v>-1331</v>
      </c>
      <c r="J551" s="258" t="e">
        <f>J552</f>
        <v>#REF!</v>
      </c>
      <c r="K551" s="258">
        <f>K552</f>
        <v>-1331</v>
      </c>
      <c r="L551" s="258" t="e">
        <f>L552</f>
        <v>#REF!</v>
      </c>
      <c r="M551" s="258" t="e">
        <f>M552</f>
        <v>#REF!</v>
      </c>
      <c r="N551" s="258" t="e">
        <f t="shared" ref="N551:AD551" si="1248">N552</f>
        <v>#REF!</v>
      </c>
      <c r="O551" s="258" t="e">
        <f t="shared" si="1248"/>
        <v>#REF!</v>
      </c>
      <c r="P551" s="258" t="e">
        <f t="shared" si="1248"/>
        <v>#REF!</v>
      </c>
      <c r="Q551" s="258" t="e">
        <f t="shared" si="1248"/>
        <v>#REF!</v>
      </c>
      <c r="R551" s="258" t="e">
        <f t="shared" si="1248"/>
        <v>#REF!</v>
      </c>
      <c r="S551" s="258" t="e">
        <f t="shared" si="1248"/>
        <v>#REF!</v>
      </c>
      <c r="T551" s="258" t="e">
        <f t="shared" si="1248"/>
        <v>#REF!</v>
      </c>
      <c r="U551" s="258" t="e">
        <f t="shared" si="1248"/>
        <v>#REF!</v>
      </c>
      <c r="V551" s="258" t="e">
        <f t="shared" si="1248"/>
        <v>#REF!</v>
      </c>
      <c r="W551" s="258" t="e">
        <f t="shared" si="1248"/>
        <v>#REF!</v>
      </c>
      <c r="X551" s="258" t="e">
        <f t="shared" si="1248"/>
        <v>#REF!</v>
      </c>
      <c r="Y551" s="258" t="e">
        <f t="shared" si="1248"/>
        <v>#REF!</v>
      </c>
      <c r="Z551" s="258" t="e">
        <f t="shared" si="1248"/>
        <v>#REF!</v>
      </c>
      <c r="AA551" s="258" t="e">
        <f t="shared" si="1248"/>
        <v>#REF!</v>
      </c>
      <c r="AB551" s="258" t="e">
        <f t="shared" si="1248"/>
        <v>#REF!</v>
      </c>
      <c r="AC551" s="258" t="e">
        <f t="shared" si="1248"/>
        <v>#REF!</v>
      </c>
      <c r="AD551" s="258" t="e">
        <f t="shared" si="1248"/>
        <v>#REF!</v>
      </c>
    </row>
    <row r="552" spans="1:30" s="435" customFormat="1" ht="57.75" hidden="1" customHeight="1" x14ac:dyDescent="0.2">
      <c r="A552" s="369" t="s">
        <v>381</v>
      </c>
      <c r="B552" s="253" t="s">
        <v>146</v>
      </c>
      <c r="C552" s="253" t="s">
        <v>190</v>
      </c>
      <c r="D552" s="253" t="s">
        <v>196</v>
      </c>
      <c r="E552" s="253" t="s">
        <v>735</v>
      </c>
      <c r="F552" s="253"/>
      <c r="G552" s="258"/>
      <c r="H552" s="258"/>
      <c r="I552" s="258">
        <f>I553+I554+I555</f>
        <v>-1331</v>
      </c>
      <c r="J552" s="258" t="e">
        <f>J553+J554+J555</f>
        <v>#REF!</v>
      </c>
      <c r="K552" s="258">
        <f>K553+K554+K555</f>
        <v>-1331</v>
      </c>
      <c r="L552" s="258" t="e">
        <f>L553+L554+L555</f>
        <v>#REF!</v>
      </c>
      <c r="M552" s="258" t="e">
        <f>M553+M554+M555</f>
        <v>#REF!</v>
      </c>
      <c r="N552" s="258" t="e">
        <f t="shared" ref="N552:R552" si="1249">N553+N554+N555</f>
        <v>#REF!</v>
      </c>
      <c r="O552" s="258" t="e">
        <f t="shared" si="1249"/>
        <v>#REF!</v>
      </c>
      <c r="P552" s="258" t="e">
        <f t="shared" si="1249"/>
        <v>#REF!</v>
      </c>
      <c r="Q552" s="258" t="e">
        <f t="shared" si="1249"/>
        <v>#REF!</v>
      </c>
      <c r="R552" s="258" t="e">
        <f t="shared" si="1249"/>
        <v>#REF!</v>
      </c>
      <c r="S552" s="258" t="e">
        <f t="shared" ref="S552:T552" si="1250">S553+S554+S555</f>
        <v>#REF!</v>
      </c>
      <c r="T552" s="258" t="e">
        <f t="shared" si="1250"/>
        <v>#REF!</v>
      </c>
      <c r="U552" s="258" t="e">
        <f t="shared" ref="U552:V552" si="1251">U553+U554+U555</f>
        <v>#REF!</v>
      </c>
      <c r="V552" s="258" t="e">
        <f t="shared" si="1251"/>
        <v>#REF!</v>
      </c>
      <c r="W552" s="258" t="e">
        <f t="shared" ref="W552:X552" si="1252">W553+W554+W555</f>
        <v>#REF!</v>
      </c>
      <c r="X552" s="258" t="e">
        <f t="shared" si="1252"/>
        <v>#REF!</v>
      </c>
      <c r="Y552" s="258" t="e">
        <f t="shared" ref="Y552:Z552" si="1253">Y553+Y554+Y555</f>
        <v>#REF!</v>
      </c>
      <c r="Z552" s="258" t="e">
        <f t="shared" si="1253"/>
        <v>#REF!</v>
      </c>
      <c r="AA552" s="258" t="e">
        <f t="shared" ref="AA552:AB552" si="1254">AA553+AA554+AA555</f>
        <v>#REF!</v>
      </c>
      <c r="AB552" s="258" t="e">
        <f t="shared" si="1254"/>
        <v>#REF!</v>
      </c>
      <c r="AC552" s="258" t="e">
        <f t="shared" ref="AC552:AD552" si="1255">AC553+AC554+AC555</f>
        <v>#REF!</v>
      </c>
      <c r="AD552" s="258" t="e">
        <f t="shared" si="1255"/>
        <v>#REF!</v>
      </c>
    </row>
    <row r="553" spans="1:30" s="435" customFormat="1" ht="12.75" hidden="1" customHeight="1" x14ac:dyDescent="0.2">
      <c r="A553" s="260" t="s">
        <v>95</v>
      </c>
      <c r="B553" s="253" t="s">
        <v>146</v>
      </c>
      <c r="C553" s="253" t="s">
        <v>190</v>
      </c>
      <c r="D553" s="253" t="s">
        <v>196</v>
      </c>
      <c r="E553" s="253" t="s">
        <v>735</v>
      </c>
      <c r="F553" s="253" t="s">
        <v>96</v>
      </c>
      <c r="G553" s="258"/>
      <c r="H553" s="258"/>
      <c r="I553" s="258">
        <v>-1269.5</v>
      </c>
      <c r="J553" s="258" t="e">
        <f>#REF!+I553</f>
        <v>#REF!</v>
      </c>
      <c r="K553" s="258">
        <v>-1269.5</v>
      </c>
      <c r="L553" s="258" t="e">
        <f>#REF!+J553</f>
        <v>#REF!</v>
      </c>
      <c r="M553" s="258" t="e">
        <f>#REF!+K553</f>
        <v>#REF!</v>
      </c>
      <c r="N553" s="258" t="e">
        <f>#REF!+L553</f>
        <v>#REF!</v>
      </c>
      <c r="O553" s="258" t="e">
        <f>#REF!+M553</f>
        <v>#REF!</v>
      </c>
      <c r="P553" s="258" t="e">
        <f>#REF!+N553</f>
        <v>#REF!</v>
      </c>
      <c r="Q553" s="258" t="e">
        <f>#REF!+O553</f>
        <v>#REF!</v>
      </c>
      <c r="R553" s="258" t="e">
        <f>#REF!+P553</f>
        <v>#REF!</v>
      </c>
      <c r="S553" s="258" t="e">
        <f>#REF!+Q553</f>
        <v>#REF!</v>
      </c>
      <c r="T553" s="258" t="e">
        <f>#REF!+R553</f>
        <v>#REF!</v>
      </c>
      <c r="U553" s="258" t="e">
        <f>#REF!+S553</f>
        <v>#REF!</v>
      </c>
      <c r="V553" s="258" t="e">
        <f>#REF!+T553</f>
        <v>#REF!</v>
      </c>
      <c r="W553" s="258" t="e">
        <f>#REF!+U553</f>
        <v>#REF!</v>
      </c>
      <c r="X553" s="258" t="e">
        <f>#REF!+V553</f>
        <v>#REF!</v>
      </c>
      <c r="Y553" s="258" t="e">
        <f>#REF!+W553</f>
        <v>#REF!</v>
      </c>
      <c r="Z553" s="258" t="e">
        <f>#REF!+X553</f>
        <v>#REF!</v>
      </c>
      <c r="AA553" s="258" t="e">
        <f>#REF!+Y553</f>
        <v>#REF!</v>
      </c>
      <c r="AB553" s="258" t="e">
        <f>#REF!+Z553</f>
        <v>#REF!</v>
      </c>
      <c r="AC553" s="258" t="e">
        <f>#REF!+AA553</f>
        <v>#REF!</v>
      </c>
      <c r="AD553" s="258" t="e">
        <f>#REF!+AB553</f>
        <v>#REF!</v>
      </c>
    </row>
    <row r="554" spans="1:30" s="435" customFormat="1" ht="12.75" hidden="1" customHeight="1" x14ac:dyDescent="0.2">
      <c r="A554" s="260" t="s">
        <v>97</v>
      </c>
      <c r="B554" s="253" t="s">
        <v>146</v>
      </c>
      <c r="C554" s="253" t="s">
        <v>190</v>
      </c>
      <c r="D554" s="253" t="s">
        <v>196</v>
      </c>
      <c r="E554" s="253" t="s">
        <v>735</v>
      </c>
      <c r="F554" s="253" t="s">
        <v>98</v>
      </c>
      <c r="G554" s="258"/>
      <c r="H554" s="258"/>
      <c r="I554" s="258">
        <v>0</v>
      </c>
      <c r="J554" s="258" t="e">
        <f>#REF!+I554</f>
        <v>#REF!</v>
      </c>
      <c r="K554" s="258">
        <v>0</v>
      </c>
      <c r="L554" s="258" t="e">
        <f>#REF!+J554</f>
        <v>#REF!</v>
      </c>
      <c r="M554" s="258" t="e">
        <f>#REF!+K554</f>
        <v>#REF!</v>
      </c>
      <c r="N554" s="258" t="e">
        <f>#REF!+L554</f>
        <v>#REF!</v>
      </c>
      <c r="O554" s="258" t="e">
        <f>#REF!+M554</f>
        <v>#REF!</v>
      </c>
      <c r="P554" s="258" t="e">
        <f>#REF!+N554</f>
        <v>#REF!</v>
      </c>
      <c r="Q554" s="258" t="e">
        <f>#REF!+O554</f>
        <v>#REF!</v>
      </c>
      <c r="R554" s="258" t="e">
        <f>#REF!+P554</f>
        <v>#REF!</v>
      </c>
      <c r="S554" s="258" t="e">
        <f>#REF!+Q554</f>
        <v>#REF!</v>
      </c>
      <c r="T554" s="258" t="e">
        <f>#REF!+R554</f>
        <v>#REF!</v>
      </c>
      <c r="U554" s="258" t="e">
        <f>#REF!+S554</f>
        <v>#REF!</v>
      </c>
      <c r="V554" s="258" t="e">
        <f>#REF!+T554</f>
        <v>#REF!</v>
      </c>
      <c r="W554" s="258" t="e">
        <f>#REF!+U554</f>
        <v>#REF!</v>
      </c>
      <c r="X554" s="258" t="e">
        <f>#REF!+V554</f>
        <v>#REF!</v>
      </c>
      <c r="Y554" s="258" t="e">
        <f>#REF!+W554</f>
        <v>#REF!</v>
      </c>
      <c r="Z554" s="258" t="e">
        <f>#REF!+X554</f>
        <v>#REF!</v>
      </c>
      <c r="AA554" s="258" t="e">
        <f>#REF!+Y554</f>
        <v>#REF!</v>
      </c>
      <c r="AB554" s="258" t="e">
        <f>#REF!+Z554</f>
        <v>#REF!</v>
      </c>
      <c r="AC554" s="258" t="e">
        <f>#REF!+AA554</f>
        <v>#REF!</v>
      </c>
      <c r="AD554" s="258" t="e">
        <f>#REF!+AB554</f>
        <v>#REF!</v>
      </c>
    </row>
    <row r="555" spans="1:30" s="435" customFormat="1" ht="18.75" hidden="1" customHeight="1" x14ac:dyDescent="0.2">
      <c r="A555" s="260" t="s">
        <v>1296</v>
      </c>
      <c r="B555" s="253" t="s">
        <v>146</v>
      </c>
      <c r="C555" s="253" t="s">
        <v>190</v>
      </c>
      <c r="D555" s="253" t="s">
        <v>196</v>
      </c>
      <c r="E555" s="253" t="s">
        <v>735</v>
      </c>
      <c r="F555" s="253" t="s">
        <v>94</v>
      </c>
      <c r="G555" s="258"/>
      <c r="H555" s="258"/>
      <c r="I555" s="258">
        <v>-61.5</v>
      </c>
      <c r="J555" s="258" t="e">
        <f>#REF!+I555</f>
        <v>#REF!</v>
      </c>
      <c r="K555" s="258">
        <v>-61.5</v>
      </c>
      <c r="L555" s="258" t="e">
        <f>#REF!+J555</f>
        <v>#REF!</v>
      </c>
      <c r="M555" s="258" t="e">
        <f>#REF!+K555</f>
        <v>#REF!</v>
      </c>
      <c r="N555" s="258" t="e">
        <f>#REF!+L555</f>
        <v>#REF!</v>
      </c>
      <c r="O555" s="258" t="e">
        <f>#REF!+M555</f>
        <v>#REF!</v>
      </c>
      <c r="P555" s="258" t="e">
        <f>#REF!+N555</f>
        <v>#REF!</v>
      </c>
      <c r="Q555" s="258" t="e">
        <f>#REF!+O555</f>
        <v>#REF!</v>
      </c>
      <c r="R555" s="258" t="e">
        <f>#REF!+P555</f>
        <v>#REF!</v>
      </c>
      <c r="S555" s="258" t="e">
        <f>#REF!+Q555</f>
        <v>#REF!</v>
      </c>
      <c r="T555" s="258" t="e">
        <f>#REF!+R555</f>
        <v>#REF!</v>
      </c>
      <c r="U555" s="258" t="e">
        <f>#REF!+S555</f>
        <v>#REF!</v>
      </c>
      <c r="V555" s="258" t="e">
        <f>#REF!+T555</f>
        <v>#REF!</v>
      </c>
      <c r="W555" s="258" t="e">
        <f>#REF!+U555</f>
        <v>#REF!</v>
      </c>
      <c r="X555" s="258" t="e">
        <f>#REF!+V555</f>
        <v>#REF!</v>
      </c>
      <c r="Y555" s="258" t="e">
        <f>#REF!+W555</f>
        <v>#REF!</v>
      </c>
      <c r="Z555" s="258" t="e">
        <f>#REF!+X555</f>
        <v>#REF!</v>
      </c>
      <c r="AA555" s="258" t="e">
        <f>#REF!+Y555</f>
        <v>#REF!</v>
      </c>
      <c r="AB555" s="258" t="e">
        <f>#REF!+Z555</f>
        <v>#REF!</v>
      </c>
      <c r="AC555" s="258" t="e">
        <f>#REF!+AA555</f>
        <v>#REF!</v>
      </c>
      <c r="AD555" s="258" t="e">
        <f>#REF!+AB555</f>
        <v>#REF!</v>
      </c>
    </row>
    <row r="556" spans="1:30" s="435" customFormat="1" ht="95.25" hidden="1" customHeight="1" x14ac:dyDescent="0.2">
      <c r="A556" s="369" t="s">
        <v>478</v>
      </c>
      <c r="B556" s="253" t="s">
        <v>146</v>
      </c>
      <c r="C556" s="253" t="s">
        <v>190</v>
      </c>
      <c r="D556" s="253" t="s">
        <v>196</v>
      </c>
      <c r="E556" s="253" t="s">
        <v>479</v>
      </c>
      <c r="F556" s="253"/>
      <c r="G556" s="258"/>
      <c r="H556" s="258"/>
      <c r="I556" s="258">
        <f>I557+I558+I559</f>
        <v>0</v>
      </c>
      <c r="J556" s="258">
        <f>J557+J558+J559</f>
        <v>0</v>
      </c>
      <c r="K556" s="258">
        <f>K557+K558+K559</f>
        <v>0</v>
      </c>
      <c r="L556" s="258">
        <f>L557+L558+L559</f>
        <v>0</v>
      </c>
      <c r="M556" s="258">
        <f>M557+M558+M559</f>
        <v>0</v>
      </c>
      <c r="N556" s="258">
        <f t="shared" ref="N556:R556" si="1256">N557+N558+N559</f>
        <v>0</v>
      </c>
      <c r="O556" s="258">
        <f t="shared" si="1256"/>
        <v>0</v>
      </c>
      <c r="P556" s="258">
        <f t="shared" si="1256"/>
        <v>0</v>
      </c>
      <c r="Q556" s="258">
        <f t="shared" si="1256"/>
        <v>0</v>
      </c>
      <c r="R556" s="258">
        <f t="shared" si="1256"/>
        <v>0</v>
      </c>
      <c r="S556" s="258">
        <f t="shared" ref="S556:T556" si="1257">S557+S558+S559</f>
        <v>0</v>
      </c>
      <c r="T556" s="258">
        <f t="shared" si="1257"/>
        <v>0</v>
      </c>
      <c r="U556" s="258">
        <f t="shared" ref="U556:V556" si="1258">U557+U558+U559</f>
        <v>0</v>
      </c>
      <c r="V556" s="258">
        <f t="shared" si="1258"/>
        <v>0</v>
      </c>
      <c r="W556" s="258">
        <f t="shared" ref="W556:X556" si="1259">W557+W558+W559</f>
        <v>0</v>
      </c>
      <c r="X556" s="258">
        <f t="shared" si="1259"/>
        <v>0</v>
      </c>
      <c r="Y556" s="258">
        <f t="shared" ref="Y556:Z556" si="1260">Y557+Y558+Y559</f>
        <v>0</v>
      </c>
      <c r="Z556" s="258">
        <f t="shared" si="1260"/>
        <v>0</v>
      </c>
      <c r="AA556" s="258">
        <f t="shared" ref="AA556:AB556" si="1261">AA557+AA558+AA559</f>
        <v>0</v>
      </c>
      <c r="AB556" s="258">
        <f t="shared" si="1261"/>
        <v>0</v>
      </c>
      <c r="AC556" s="258">
        <f t="shared" ref="AC556:AD556" si="1262">AC557+AC558+AC559</f>
        <v>0</v>
      </c>
      <c r="AD556" s="258">
        <f t="shared" si="1262"/>
        <v>0</v>
      </c>
    </row>
    <row r="557" spans="1:30" s="435" customFormat="1" ht="21" hidden="1" customHeight="1" x14ac:dyDescent="0.2">
      <c r="A557" s="260" t="s">
        <v>95</v>
      </c>
      <c r="B557" s="253" t="s">
        <v>146</v>
      </c>
      <c r="C557" s="253" t="s">
        <v>190</v>
      </c>
      <c r="D557" s="253" t="s">
        <v>196</v>
      </c>
      <c r="E557" s="253" t="s">
        <v>479</v>
      </c>
      <c r="F557" s="253" t="s">
        <v>96</v>
      </c>
      <c r="G557" s="258"/>
      <c r="H557" s="258"/>
      <c r="I557" s="258">
        <v>0</v>
      </c>
      <c r="J557" s="258">
        <f>G557+I557</f>
        <v>0</v>
      </c>
      <c r="K557" s="258">
        <v>0</v>
      </c>
      <c r="L557" s="258">
        <f t="shared" ref="L557:R559" si="1263">H557+J557</f>
        <v>0</v>
      </c>
      <c r="M557" s="258">
        <f t="shared" si="1263"/>
        <v>0</v>
      </c>
      <c r="N557" s="258">
        <f t="shared" si="1263"/>
        <v>0</v>
      </c>
      <c r="O557" s="258">
        <f t="shared" si="1263"/>
        <v>0</v>
      </c>
      <c r="P557" s="258">
        <f t="shared" si="1263"/>
        <v>0</v>
      </c>
      <c r="Q557" s="258">
        <f t="shared" si="1263"/>
        <v>0</v>
      </c>
      <c r="R557" s="258">
        <f t="shared" si="1263"/>
        <v>0</v>
      </c>
      <c r="S557" s="258">
        <f t="shared" ref="S557:S559" si="1264">O557+Q557</f>
        <v>0</v>
      </c>
      <c r="T557" s="258">
        <f t="shared" ref="T557:T559" si="1265">P557+R557</f>
        <v>0</v>
      </c>
      <c r="U557" s="258">
        <f t="shared" ref="U557:U559" si="1266">Q557+S557</f>
        <v>0</v>
      </c>
      <c r="V557" s="258">
        <f t="shared" ref="V557:V559" si="1267">R557+T557</f>
        <v>0</v>
      </c>
      <c r="W557" s="258">
        <f t="shared" ref="W557:W559" si="1268">S557+U557</f>
        <v>0</v>
      </c>
      <c r="X557" s="258">
        <f t="shared" ref="X557:X559" si="1269">T557+V557</f>
        <v>0</v>
      </c>
      <c r="Y557" s="258">
        <f t="shared" ref="Y557:Y559" si="1270">U557+W557</f>
        <v>0</v>
      </c>
      <c r="Z557" s="258">
        <f t="shared" ref="Z557:Z559" si="1271">V557+X557</f>
        <v>0</v>
      </c>
      <c r="AA557" s="258">
        <f t="shared" ref="AA557:AA559" si="1272">W557+Y557</f>
        <v>0</v>
      </c>
      <c r="AB557" s="258">
        <f t="shared" ref="AB557:AB559" si="1273">X557+Z557</f>
        <v>0</v>
      </c>
      <c r="AC557" s="258">
        <f t="shared" ref="AC557:AC559" si="1274">Y557+AA557</f>
        <v>0</v>
      </c>
      <c r="AD557" s="258">
        <f t="shared" ref="AD557:AD559" si="1275">Z557+AB557</f>
        <v>0</v>
      </c>
    </row>
    <row r="558" spans="1:30" s="435" customFormat="1" ht="24.75" hidden="1" customHeight="1" x14ac:dyDescent="0.2">
      <c r="A558" s="260" t="s">
        <v>97</v>
      </c>
      <c r="B558" s="253" t="s">
        <v>146</v>
      </c>
      <c r="C558" s="253" t="s">
        <v>190</v>
      </c>
      <c r="D558" s="253" t="s">
        <v>196</v>
      </c>
      <c r="E558" s="253" t="s">
        <v>479</v>
      </c>
      <c r="F558" s="253" t="s">
        <v>98</v>
      </c>
      <c r="G558" s="258"/>
      <c r="H558" s="258"/>
      <c r="I558" s="258">
        <v>0</v>
      </c>
      <c r="J558" s="258">
        <f>G558+I558</f>
        <v>0</v>
      </c>
      <c r="K558" s="258">
        <v>0</v>
      </c>
      <c r="L558" s="258">
        <f t="shared" si="1263"/>
        <v>0</v>
      </c>
      <c r="M558" s="258">
        <f t="shared" si="1263"/>
        <v>0</v>
      </c>
      <c r="N558" s="258">
        <f t="shared" si="1263"/>
        <v>0</v>
      </c>
      <c r="O558" s="258">
        <f t="shared" si="1263"/>
        <v>0</v>
      </c>
      <c r="P558" s="258">
        <f t="shared" si="1263"/>
        <v>0</v>
      </c>
      <c r="Q558" s="258">
        <f t="shared" si="1263"/>
        <v>0</v>
      </c>
      <c r="R558" s="258">
        <f t="shared" si="1263"/>
        <v>0</v>
      </c>
      <c r="S558" s="258">
        <f t="shared" si="1264"/>
        <v>0</v>
      </c>
      <c r="T558" s="258">
        <f t="shared" si="1265"/>
        <v>0</v>
      </c>
      <c r="U558" s="258">
        <f t="shared" si="1266"/>
        <v>0</v>
      </c>
      <c r="V558" s="258">
        <f t="shared" si="1267"/>
        <v>0</v>
      </c>
      <c r="W558" s="258">
        <f t="shared" si="1268"/>
        <v>0</v>
      </c>
      <c r="X558" s="258">
        <f t="shared" si="1269"/>
        <v>0</v>
      </c>
      <c r="Y558" s="258">
        <f t="shared" si="1270"/>
        <v>0</v>
      </c>
      <c r="Z558" s="258">
        <f t="shared" si="1271"/>
        <v>0</v>
      </c>
      <c r="AA558" s="258">
        <f t="shared" si="1272"/>
        <v>0</v>
      </c>
      <c r="AB558" s="258">
        <f t="shared" si="1273"/>
        <v>0</v>
      </c>
      <c r="AC558" s="258">
        <f t="shared" si="1274"/>
        <v>0</v>
      </c>
      <c r="AD558" s="258">
        <f t="shared" si="1275"/>
        <v>0</v>
      </c>
    </row>
    <row r="559" spans="1:30" s="435" customFormat="1" ht="28.5" hidden="1" customHeight="1" x14ac:dyDescent="0.2">
      <c r="A559" s="260" t="s">
        <v>1296</v>
      </c>
      <c r="B559" s="253" t="s">
        <v>146</v>
      </c>
      <c r="C559" s="253" t="s">
        <v>190</v>
      </c>
      <c r="D559" s="253" t="s">
        <v>196</v>
      </c>
      <c r="E559" s="253" t="s">
        <v>479</v>
      </c>
      <c r="F559" s="253" t="s">
        <v>94</v>
      </c>
      <c r="G559" s="258"/>
      <c r="H559" s="258"/>
      <c r="I559" s="258">
        <v>0</v>
      </c>
      <c r="J559" s="258">
        <f>G559+I559</f>
        <v>0</v>
      </c>
      <c r="K559" s="258">
        <v>0</v>
      </c>
      <c r="L559" s="258">
        <f t="shared" si="1263"/>
        <v>0</v>
      </c>
      <c r="M559" s="258">
        <f t="shared" si="1263"/>
        <v>0</v>
      </c>
      <c r="N559" s="258">
        <f t="shared" si="1263"/>
        <v>0</v>
      </c>
      <c r="O559" s="258">
        <f t="shared" si="1263"/>
        <v>0</v>
      </c>
      <c r="P559" s="258">
        <f t="shared" si="1263"/>
        <v>0</v>
      </c>
      <c r="Q559" s="258">
        <f t="shared" si="1263"/>
        <v>0</v>
      </c>
      <c r="R559" s="258">
        <f t="shared" si="1263"/>
        <v>0</v>
      </c>
      <c r="S559" s="258">
        <f t="shared" si="1264"/>
        <v>0</v>
      </c>
      <c r="T559" s="258">
        <f t="shared" si="1265"/>
        <v>0</v>
      </c>
      <c r="U559" s="258">
        <f t="shared" si="1266"/>
        <v>0</v>
      </c>
      <c r="V559" s="258">
        <f t="shared" si="1267"/>
        <v>0</v>
      </c>
      <c r="W559" s="258">
        <f t="shared" si="1268"/>
        <v>0</v>
      </c>
      <c r="X559" s="258">
        <f t="shared" si="1269"/>
        <v>0</v>
      </c>
      <c r="Y559" s="258">
        <f t="shared" si="1270"/>
        <v>0</v>
      </c>
      <c r="Z559" s="258">
        <f t="shared" si="1271"/>
        <v>0</v>
      </c>
      <c r="AA559" s="258">
        <f t="shared" si="1272"/>
        <v>0</v>
      </c>
      <c r="AB559" s="258">
        <f t="shared" si="1273"/>
        <v>0</v>
      </c>
      <c r="AC559" s="258">
        <f t="shared" si="1274"/>
        <v>0</v>
      </c>
      <c r="AD559" s="258">
        <f t="shared" si="1275"/>
        <v>0</v>
      </c>
    </row>
    <row r="560" spans="1:30" s="435" customFormat="1" ht="14.25" hidden="1" customHeight="1" x14ac:dyDescent="0.2">
      <c r="A560" s="260" t="s">
        <v>505</v>
      </c>
      <c r="B560" s="272">
        <v>801</v>
      </c>
      <c r="C560" s="272" t="s">
        <v>312</v>
      </c>
      <c r="D560" s="253" t="s">
        <v>196</v>
      </c>
      <c r="E560" s="252" t="s">
        <v>507</v>
      </c>
      <c r="F560" s="272"/>
      <c r="G560" s="258"/>
      <c r="H560" s="258"/>
      <c r="I560" s="258">
        <f>I561</f>
        <v>-13512.5</v>
      </c>
      <c r="J560" s="258" t="e">
        <f>J561</f>
        <v>#REF!</v>
      </c>
      <c r="K560" s="258">
        <f>K561</f>
        <v>-13512.5</v>
      </c>
      <c r="L560" s="258" t="e">
        <f>L561</f>
        <v>#REF!</v>
      </c>
      <c r="M560" s="258" t="e">
        <f>M561</f>
        <v>#REF!</v>
      </c>
      <c r="N560" s="258" t="e">
        <f t="shared" ref="N560:AD560" si="1276">N561</f>
        <v>#REF!</v>
      </c>
      <c r="O560" s="258" t="e">
        <f t="shared" si="1276"/>
        <v>#REF!</v>
      </c>
      <c r="P560" s="258" t="e">
        <f t="shared" si="1276"/>
        <v>#REF!</v>
      </c>
      <c r="Q560" s="258" t="e">
        <f t="shared" si="1276"/>
        <v>#REF!</v>
      </c>
      <c r="R560" s="258" t="e">
        <f t="shared" si="1276"/>
        <v>#REF!</v>
      </c>
      <c r="S560" s="258" t="e">
        <f t="shared" si="1276"/>
        <v>#REF!</v>
      </c>
      <c r="T560" s="258" t="e">
        <f t="shared" si="1276"/>
        <v>#REF!</v>
      </c>
      <c r="U560" s="258" t="e">
        <f t="shared" si="1276"/>
        <v>#REF!</v>
      </c>
      <c r="V560" s="258" t="e">
        <f t="shared" si="1276"/>
        <v>#REF!</v>
      </c>
      <c r="W560" s="258" t="e">
        <f t="shared" si="1276"/>
        <v>#REF!</v>
      </c>
      <c r="X560" s="258" t="e">
        <f t="shared" si="1276"/>
        <v>#REF!</v>
      </c>
      <c r="Y560" s="258" t="e">
        <f t="shared" si="1276"/>
        <v>#REF!</v>
      </c>
      <c r="Z560" s="258" t="e">
        <f t="shared" si="1276"/>
        <v>#REF!</v>
      </c>
      <c r="AA560" s="258" t="e">
        <f t="shared" si="1276"/>
        <v>#REF!</v>
      </c>
      <c r="AB560" s="258" t="e">
        <f t="shared" si="1276"/>
        <v>#REF!</v>
      </c>
      <c r="AC560" s="258" t="e">
        <f t="shared" si="1276"/>
        <v>#REF!</v>
      </c>
      <c r="AD560" s="258" t="e">
        <f t="shared" si="1276"/>
        <v>#REF!</v>
      </c>
    </row>
    <row r="561" spans="1:30" s="435" customFormat="1" ht="17.25" hidden="1" customHeight="1" x14ac:dyDescent="0.2">
      <c r="A561" s="260" t="s">
        <v>506</v>
      </c>
      <c r="B561" s="272">
        <v>801</v>
      </c>
      <c r="C561" s="272" t="s">
        <v>312</v>
      </c>
      <c r="D561" s="253" t="s">
        <v>196</v>
      </c>
      <c r="E561" s="261" t="s">
        <v>467</v>
      </c>
      <c r="F561" s="253"/>
      <c r="G561" s="258"/>
      <c r="H561" s="258"/>
      <c r="I561" s="258">
        <f>I562+I563+I564+I565+I566+I567</f>
        <v>-13512.5</v>
      </c>
      <c r="J561" s="258" t="e">
        <f>J562+J563+J564+J565+J566+J567</f>
        <v>#REF!</v>
      </c>
      <c r="K561" s="258">
        <f>K562+K563+K564+K565+K566+K567</f>
        <v>-13512.5</v>
      </c>
      <c r="L561" s="258" t="e">
        <f>L562+L563+L564+L565+L566+L567</f>
        <v>#REF!</v>
      </c>
      <c r="M561" s="258" t="e">
        <f>M562+M563+M564+M565+M566+M567</f>
        <v>#REF!</v>
      </c>
      <c r="N561" s="258" t="e">
        <f t="shared" ref="N561:R561" si="1277">N562+N563+N564+N565+N566+N567</f>
        <v>#REF!</v>
      </c>
      <c r="O561" s="258" t="e">
        <f t="shared" si="1277"/>
        <v>#REF!</v>
      </c>
      <c r="P561" s="258" t="e">
        <f t="shared" si="1277"/>
        <v>#REF!</v>
      </c>
      <c r="Q561" s="258" t="e">
        <f t="shared" si="1277"/>
        <v>#REF!</v>
      </c>
      <c r="R561" s="258" t="e">
        <f t="shared" si="1277"/>
        <v>#REF!</v>
      </c>
      <c r="S561" s="258" t="e">
        <f t="shared" ref="S561:T561" si="1278">S562+S563+S564+S565+S566+S567</f>
        <v>#REF!</v>
      </c>
      <c r="T561" s="258" t="e">
        <f t="shared" si="1278"/>
        <v>#REF!</v>
      </c>
      <c r="U561" s="258" t="e">
        <f t="shared" ref="U561:V561" si="1279">U562+U563+U564+U565+U566+U567</f>
        <v>#REF!</v>
      </c>
      <c r="V561" s="258" t="e">
        <f t="shared" si="1279"/>
        <v>#REF!</v>
      </c>
      <c r="W561" s="258" t="e">
        <f t="shared" ref="W561:X561" si="1280">W562+W563+W564+W565+W566+W567</f>
        <v>#REF!</v>
      </c>
      <c r="X561" s="258" t="e">
        <f t="shared" si="1280"/>
        <v>#REF!</v>
      </c>
      <c r="Y561" s="258" t="e">
        <f t="shared" ref="Y561:Z561" si="1281">Y562+Y563+Y564+Y565+Y566+Y567</f>
        <v>#REF!</v>
      </c>
      <c r="Z561" s="258" t="e">
        <f t="shared" si="1281"/>
        <v>#REF!</v>
      </c>
      <c r="AA561" s="258" t="e">
        <f t="shared" ref="AA561:AB561" si="1282">AA562+AA563+AA564+AA565+AA566+AA567</f>
        <v>#REF!</v>
      </c>
      <c r="AB561" s="258" t="e">
        <f t="shared" si="1282"/>
        <v>#REF!</v>
      </c>
      <c r="AC561" s="258" t="e">
        <f t="shared" ref="AC561:AD561" si="1283">AC562+AC563+AC564+AC565+AC566+AC567</f>
        <v>#REF!</v>
      </c>
      <c r="AD561" s="258" t="e">
        <f t="shared" si="1283"/>
        <v>#REF!</v>
      </c>
    </row>
    <row r="562" spans="1:30" s="435" customFormat="1" ht="15" hidden="1" customHeight="1" x14ac:dyDescent="0.2">
      <c r="A562" s="260" t="s">
        <v>95</v>
      </c>
      <c r="B562" s="272">
        <v>801</v>
      </c>
      <c r="C562" s="272" t="s">
        <v>312</v>
      </c>
      <c r="D562" s="253" t="s">
        <v>196</v>
      </c>
      <c r="E562" s="261" t="s">
        <v>467</v>
      </c>
      <c r="F562" s="253" t="s">
        <v>96</v>
      </c>
      <c r="G562" s="258"/>
      <c r="H562" s="258"/>
      <c r="I562" s="258">
        <v>-10282.5</v>
      </c>
      <c r="J562" s="258" t="e">
        <f>#REF!+I562</f>
        <v>#REF!</v>
      </c>
      <c r="K562" s="258">
        <v>-10282.5</v>
      </c>
      <c r="L562" s="258" t="e">
        <f>#REF!+J562</f>
        <v>#REF!</v>
      </c>
      <c r="M562" s="258" t="e">
        <f>#REF!+K562</f>
        <v>#REF!</v>
      </c>
      <c r="N562" s="258" t="e">
        <f>#REF!+L562</f>
        <v>#REF!</v>
      </c>
      <c r="O562" s="258" t="e">
        <f>#REF!+M562</f>
        <v>#REF!</v>
      </c>
      <c r="P562" s="258" t="e">
        <f>#REF!+N562</f>
        <v>#REF!</v>
      </c>
      <c r="Q562" s="258" t="e">
        <f>#REF!+O562</f>
        <v>#REF!</v>
      </c>
      <c r="R562" s="258" t="e">
        <f>#REF!+P562</f>
        <v>#REF!</v>
      </c>
      <c r="S562" s="258" t="e">
        <f>#REF!+Q562</f>
        <v>#REF!</v>
      </c>
      <c r="T562" s="258" t="e">
        <f>#REF!+R562</f>
        <v>#REF!</v>
      </c>
      <c r="U562" s="258" t="e">
        <f>#REF!+S562</f>
        <v>#REF!</v>
      </c>
      <c r="V562" s="258" t="e">
        <f>#REF!+T562</f>
        <v>#REF!</v>
      </c>
      <c r="W562" s="258" t="e">
        <f>#REF!+U562</f>
        <v>#REF!</v>
      </c>
      <c r="X562" s="258" t="e">
        <f>#REF!+V562</f>
        <v>#REF!</v>
      </c>
      <c r="Y562" s="258" t="e">
        <f>#REF!+W562</f>
        <v>#REF!</v>
      </c>
      <c r="Z562" s="258" t="e">
        <f>#REF!+X562</f>
        <v>#REF!</v>
      </c>
      <c r="AA562" s="258" t="e">
        <f>#REF!+Y562</f>
        <v>#REF!</v>
      </c>
      <c r="AB562" s="258" t="e">
        <f>#REF!+Z562</f>
        <v>#REF!</v>
      </c>
      <c r="AC562" s="258" t="e">
        <f>#REF!+AA562</f>
        <v>#REF!</v>
      </c>
      <c r="AD562" s="258" t="e">
        <f>#REF!+AB562</f>
        <v>#REF!</v>
      </c>
    </row>
    <row r="563" spans="1:30" s="435" customFormat="1" ht="18" hidden="1" customHeight="1" x14ac:dyDescent="0.2">
      <c r="A563" s="260" t="s">
        <v>97</v>
      </c>
      <c r="B563" s="272">
        <v>801</v>
      </c>
      <c r="C563" s="272" t="s">
        <v>312</v>
      </c>
      <c r="D563" s="253" t="s">
        <v>196</v>
      </c>
      <c r="E563" s="261" t="s">
        <v>467</v>
      </c>
      <c r="F563" s="253" t="s">
        <v>98</v>
      </c>
      <c r="G563" s="258"/>
      <c r="H563" s="258"/>
      <c r="I563" s="258">
        <v>-480</v>
      </c>
      <c r="J563" s="258" t="e">
        <f>#REF!+I563</f>
        <v>#REF!</v>
      </c>
      <c r="K563" s="258">
        <v>-480</v>
      </c>
      <c r="L563" s="258" t="e">
        <f>#REF!+J563</f>
        <v>#REF!</v>
      </c>
      <c r="M563" s="258" t="e">
        <f>#REF!+K563</f>
        <v>#REF!</v>
      </c>
      <c r="N563" s="258" t="e">
        <f>#REF!+L563</f>
        <v>#REF!</v>
      </c>
      <c r="O563" s="258" t="e">
        <f>#REF!+M563</f>
        <v>#REF!</v>
      </c>
      <c r="P563" s="258" t="e">
        <f>#REF!+N563</f>
        <v>#REF!</v>
      </c>
      <c r="Q563" s="258" t="e">
        <f>#REF!+O563</f>
        <v>#REF!</v>
      </c>
      <c r="R563" s="258" t="e">
        <f>#REF!+P563</f>
        <v>#REF!</v>
      </c>
      <c r="S563" s="258" t="e">
        <f>#REF!+Q563</f>
        <v>#REF!</v>
      </c>
      <c r="T563" s="258" t="e">
        <f>#REF!+R563</f>
        <v>#REF!</v>
      </c>
      <c r="U563" s="258" t="e">
        <f>#REF!+S563</f>
        <v>#REF!</v>
      </c>
      <c r="V563" s="258" t="e">
        <f>#REF!+T563</f>
        <v>#REF!</v>
      </c>
      <c r="W563" s="258" t="e">
        <f>#REF!+U563</f>
        <v>#REF!</v>
      </c>
      <c r="X563" s="258" t="e">
        <f>#REF!+V563</f>
        <v>#REF!</v>
      </c>
      <c r="Y563" s="258" t="e">
        <f>#REF!+W563</f>
        <v>#REF!</v>
      </c>
      <c r="Z563" s="258" t="e">
        <f>#REF!+X563</f>
        <v>#REF!</v>
      </c>
      <c r="AA563" s="258" t="e">
        <f>#REF!+Y563</f>
        <v>#REF!</v>
      </c>
      <c r="AB563" s="258" t="e">
        <f>#REF!+Z563</f>
        <v>#REF!</v>
      </c>
      <c r="AC563" s="258" t="e">
        <f>#REF!+AA563</f>
        <v>#REF!</v>
      </c>
      <c r="AD563" s="258" t="e">
        <f>#REF!+AB563</f>
        <v>#REF!</v>
      </c>
    </row>
    <row r="564" spans="1:30" s="435" customFormat="1" ht="12" hidden="1" customHeight="1" x14ac:dyDescent="0.2">
      <c r="A564" s="260" t="s">
        <v>99</v>
      </c>
      <c r="B564" s="272">
        <v>801</v>
      </c>
      <c r="C564" s="272" t="s">
        <v>312</v>
      </c>
      <c r="D564" s="253" t="s">
        <v>196</v>
      </c>
      <c r="E564" s="261" t="s">
        <v>467</v>
      </c>
      <c r="F564" s="253" t="s">
        <v>100</v>
      </c>
      <c r="G564" s="258"/>
      <c r="H564" s="258"/>
      <c r="I564" s="258">
        <v>-500</v>
      </c>
      <c r="J564" s="258" t="e">
        <f>#REF!+I564</f>
        <v>#REF!</v>
      </c>
      <c r="K564" s="258">
        <v>-500</v>
      </c>
      <c r="L564" s="258" t="e">
        <f>#REF!+J564</f>
        <v>#REF!</v>
      </c>
      <c r="M564" s="258" t="e">
        <f>#REF!+K564</f>
        <v>#REF!</v>
      </c>
      <c r="N564" s="258" t="e">
        <f>#REF!+L564</f>
        <v>#REF!</v>
      </c>
      <c r="O564" s="258" t="e">
        <f>#REF!+M564</f>
        <v>#REF!</v>
      </c>
      <c r="P564" s="258" t="e">
        <f>#REF!+N564</f>
        <v>#REF!</v>
      </c>
      <c r="Q564" s="258" t="e">
        <f>#REF!+O564</f>
        <v>#REF!</v>
      </c>
      <c r="R564" s="258" t="e">
        <f>#REF!+P564</f>
        <v>#REF!</v>
      </c>
      <c r="S564" s="258" t="e">
        <f>#REF!+Q564</f>
        <v>#REF!</v>
      </c>
      <c r="T564" s="258" t="e">
        <f>#REF!+R564</f>
        <v>#REF!</v>
      </c>
      <c r="U564" s="258" t="e">
        <f>#REF!+S564</f>
        <v>#REF!</v>
      </c>
      <c r="V564" s="258" t="e">
        <f>#REF!+T564</f>
        <v>#REF!</v>
      </c>
      <c r="W564" s="258" t="e">
        <f>#REF!+U564</f>
        <v>#REF!</v>
      </c>
      <c r="X564" s="258" t="e">
        <f>#REF!+V564</f>
        <v>#REF!</v>
      </c>
      <c r="Y564" s="258" t="e">
        <f>#REF!+W564</f>
        <v>#REF!</v>
      </c>
      <c r="Z564" s="258" t="e">
        <f>#REF!+X564</f>
        <v>#REF!</v>
      </c>
      <c r="AA564" s="258" t="e">
        <f>#REF!+Y564</f>
        <v>#REF!</v>
      </c>
      <c r="AB564" s="258" t="e">
        <f>#REF!+Z564</f>
        <v>#REF!</v>
      </c>
      <c r="AC564" s="258" t="e">
        <f>#REF!+AA564</f>
        <v>#REF!</v>
      </c>
      <c r="AD564" s="258" t="e">
        <f>#REF!+AB564</f>
        <v>#REF!</v>
      </c>
    </row>
    <row r="565" spans="1:30" s="435" customFormat="1" ht="14.25" hidden="1" customHeight="1" x14ac:dyDescent="0.2">
      <c r="A565" s="260" t="s">
        <v>1296</v>
      </c>
      <c r="B565" s="272">
        <v>801</v>
      </c>
      <c r="C565" s="272" t="s">
        <v>312</v>
      </c>
      <c r="D565" s="253" t="s">
        <v>196</v>
      </c>
      <c r="E565" s="261" t="s">
        <v>467</v>
      </c>
      <c r="F565" s="253" t="s">
        <v>94</v>
      </c>
      <c r="G565" s="258"/>
      <c r="H565" s="258"/>
      <c r="I565" s="258">
        <v>-2000</v>
      </c>
      <c r="J565" s="258" t="e">
        <f>#REF!+I565</f>
        <v>#REF!</v>
      </c>
      <c r="K565" s="258">
        <v>-2000</v>
      </c>
      <c r="L565" s="258" t="e">
        <f>#REF!+J565</f>
        <v>#REF!</v>
      </c>
      <c r="M565" s="258" t="e">
        <f>#REF!+K565</f>
        <v>#REF!</v>
      </c>
      <c r="N565" s="258" t="e">
        <f>#REF!+L565</f>
        <v>#REF!</v>
      </c>
      <c r="O565" s="258" t="e">
        <f>#REF!+M565</f>
        <v>#REF!</v>
      </c>
      <c r="P565" s="258" t="e">
        <f>#REF!+N565</f>
        <v>#REF!</v>
      </c>
      <c r="Q565" s="258" t="e">
        <f>#REF!+O565</f>
        <v>#REF!</v>
      </c>
      <c r="R565" s="258" t="e">
        <f>#REF!+P565</f>
        <v>#REF!</v>
      </c>
      <c r="S565" s="258" t="e">
        <f>#REF!+Q565</f>
        <v>#REF!</v>
      </c>
      <c r="T565" s="258" t="e">
        <f>#REF!+R565</f>
        <v>#REF!</v>
      </c>
      <c r="U565" s="258" t="e">
        <f>#REF!+S565</f>
        <v>#REF!</v>
      </c>
      <c r="V565" s="258" t="e">
        <f>#REF!+T565</f>
        <v>#REF!</v>
      </c>
      <c r="W565" s="258" t="e">
        <f>#REF!+U565</f>
        <v>#REF!</v>
      </c>
      <c r="X565" s="258" t="e">
        <f>#REF!+V565</f>
        <v>#REF!</v>
      </c>
      <c r="Y565" s="258" t="e">
        <f>#REF!+W565</f>
        <v>#REF!</v>
      </c>
      <c r="Z565" s="258" t="e">
        <f>#REF!+X565</f>
        <v>#REF!</v>
      </c>
      <c r="AA565" s="258" t="e">
        <f>#REF!+Y565</f>
        <v>#REF!</v>
      </c>
      <c r="AB565" s="258" t="e">
        <f>#REF!+Z565</f>
        <v>#REF!</v>
      </c>
      <c r="AC565" s="258" t="e">
        <f>#REF!+AA565</f>
        <v>#REF!</v>
      </c>
      <c r="AD565" s="258" t="e">
        <f>#REF!+AB565</f>
        <v>#REF!</v>
      </c>
    </row>
    <row r="566" spans="1:30" s="435" customFormat="1" ht="16.5" hidden="1" customHeight="1" x14ac:dyDescent="0.2">
      <c r="A566" s="260" t="s">
        <v>103</v>
      </c>
      <c r="B566" s="272">
        <v>801</v>
      </c>
      <c r="C566" s="272" t="s">
        <v>312</v>
      </c>
      <c r="D566" s="253" t="s">
        <v>196</v>
      </c>
      <c r="E566" s="261" t="s">
        <v>467</v>
      </c>
      <c r="F566" s="253" t="s">
        <v>104</v>
      </c>
      <c r="G566" s="258"/>
      <c r="H566" s="258"/>
      <c r="I566" s="258">
        <v>-210</v>
      </c>
      <c r="J566" s="258" t="e">
        <f>#REF!+I566</f>
        <v>#REF!</v>
      </c>
      <c r="K566" s="258">
        <v>-210</v>
      </c>
      <c r="L566" s="258" t="e">
        <f>#REF!+J566</f>
        <v>#REF!</v>
      </c>
      <c r="M566" s="258" t="e">
        <f>#REF!+K566</f>
        <v>#REF!</v>
      </c>
      <c r="N566" s="258" t="e">
        <f>#REF!+L566</f>
        <v>#REF!</v>
      </c>
      <c r="O566" s="258" t="e">
        <f>#REF!+M566</f>
        <v>#REF!</v>
      </c>
      <c r="P566" s="258" t="e">
        <f>#REF!+N566</f>
        <v>#REF!</v>
      </c>
      <c r="Q566" s="258" t="e">
        <f>#REF!+O566</f>
        <v>#REF!</v>
      </c>
      <c r="R566" s="258" t="e">
        <f>#REF!+P566</f>
        <v>#REF!</v>
      </c>
      <c r="S566" s="258" t="e">
        <f>#REF!+Q566</f>
        <v>#REF!</v>
      </c>
      <c r="T566" s="258" t="e">
        <f>#REF!+R566</f>
        <v>#REF!</v>
      </c>
      <c r="U566" s="258" t="e">
        <f>#REF!+S566</f>
        <v>#REF!</v>
      </c>
      <c r="V566" s="258" t="e">
        <f>#REF!+T566</f>
        <v>#REF!</v>
      </c>
      <c r="W566" s="258" t="e">
        <f>#REF!+U566</f>
        <v>#REF!</v>
      </c>
      <c r="X566" s="258" t="e">
        <f>#REF!+V566</f>
        <v>#REF!</v>
      </c>
      <c r="Y566" s="258" t="e">
        <f>#REF!+W566</f>
        <v>#REF!</v>
      </c>
      <c r="Z566" s="258" t="e">
        <f>#REF!+X566</f>
        <v>#REF!</v>
      </c>
      <c r="AA566" s="258" t="e">
        <f>#REF!+Y566</f>
        <v>#REF!</v>
      </c>
      <c r="AB566" s="258" t="e">
        <f>#REF!+Z566</f>
        <v>#REF!</v>
      </c>
      <c r="AC566" s="258" t="e">
        <f>#REF!+AA566</f>
        <v>#REF!</v>
      </c>
      <c r="AD566" s="258" t="e">
        <f>#REF!+AB566</f>
        <v>#REF!</v>
      </c>
    </row>
    <row r="567" spans="1:30" s="435" customFormat="1" ht="15.75" hidden="1" customHeight="1" x14ac:dyDescent="0.2">
      <c r="A567" s="260" t="s">
        <v>105</v>
      </c>
      <c r="B567" s="272">
        <v>801</v>
      </c>
      <c r="C567" s="272" t="s">
        <v>312</v>
      </c>
      <c r="D567" s="253" t="s">
        <v>196</v>
      </c>
      <c r="E567" s="261" t="s">
        <v>467</v>
      </c>
      <c r="F567" s="253" t="s">
        <v>106</v>
      </c>
      <c r="G567" s="258"/>
      <c r="H567" s="258"/>
      <c r="I567" s="258">
        <v>-40</v>
      </c>
      <c r="J567" s="258" t="e">
        <f>#REF!+I567</f>
        <v>#REF!</v>
      </c>
      <c r="K567" s="258">
        <v>-40</v>
      </c>
      <c r="L567" s="258" t="e">
        <f>#REF!+J567</f>
        <v>#REF!</v>
      </c>
      <c r="M567" s="258" t="e">
        <f>#REF!+K567</f>
        <v>#REF!</v>
      </c>
      <c r="N567" s="258" t="e">
        <f>#REF!+L567</f>
        <v>#REF!</v>
      </c>
      <c r="O567" s="258" t="e">
        <f>#REF!+M567</f>
        <v>#REF!</v>
      </c>
      <c r="P567" s="258" t="e">
        <f>#REF!+N567</f>
        <v>#REF!</v>
      </c>
      <c r="Q567" s="258" t="e">
        <f>#REF!+O567</f>
        <v>#REF!</v>
      </c>
      <c r="R567" s="258" t="e">
        <f>#REF!+P567</f>
        <v>#REF!</v>
      </c>
      <c r="S567" s="258" t="e">
        <f>#REF!+Q567</f>
        <v>#REF!</v>
      </c>
      <c r="T567" s="258" t="e">
        <f>#REF!+R567</f>
        <v>#REF!</v>
      </c>
      <c r="U567" s="258" t="e">
        <f>#REF!+S567</f>
        <v>#REF!</v>
      </c>
      <c r="V567" s="258" t="e">
        <f>#REF!+T567</f>
        <v>#REF!</v>
      </c>
      <c r="W567" s="258" t="e">
        <f>#REF!+U567</f>
        <v>#REF!</v>
      </c>
      <c r="X567" s="258" t="e">
        <f>#REF!+V567</f>
        <v>#REF!</v>
      </c>
      <c r="Y567" s="258" t="e">
        <f>#REF!+W567</f>
        <v>#REF!</v>
      </c>
      <c r="Z567" s="258" t="e">
        <f>#REF!+X567</f>
        <v>#REF!</v>
      </c>
      <c r="AA567" s="258" t="e">
        <f>#REF!+Y567</f>
        <v>#REF!</v>
      </c>
      <c r="AB567" s="258" t="e">
        <f>#REF!+Z567</f>
        <v>#REF!</v>
      </c>
      <c r="AC567" s="258" t="e">
        <f>#REF!+AA567</f>
        <v>#REF!</v>
      </c>
      <c r="AD567" s="258" t="e">
        <f>#REF!+AB567</f>
        <v>#REF!</v>
      </c>
    </row>
    <row r="568" spans="1:30" s="435" customFormat="1" ht="21.75" customHeight="1" x14ac:dyDescent="0.2">
      <c r="A568" s="260" t="s">
        <v>506</v>
      </c>
      <c r="B568" s="272">
        <v>801</v>
      </c>
      <c r="C568" s="272" t="s">
        <v>312</v>
      </c>
      <c r="D568" s="253" t="s">
        <v>196</v>
      </c>
      <c r="E568" s="261" t="s">
        <v>868</v>
      </c>
      <c r="F568" s="253"/>
      <c r="G568" s="258" t="e">
        <f>#REF!+#REF!+#REF!+#REF!+#REF!+#REF!</f>
        <v>#REF!</v>
      </c>
      <c r="H568" s="258">
        <f t="shared" ref="H568:Q568" si="1284">H569+H570+H571+H574+H575+H578+H579+H580</f>
        <v>13783</v>
      </c>
      <c r="I568" s="258">
        <f t="shared" si="1284"/>
        <v>-1216.6000000000001</v>
      </c>
      <c r="J568" s="258">
        <f t="shared" si="1284"/>
        <v>12566.4</v>
      </c>
      <c r="K568" s="258">
        <f t="shared" si="1284"/>
        <v>4.0000000000000036E-2</v>
      </c>
      <c r="L568" s="258">
        <f t="shared" si="1284"/>
        <v>12984</v>
      </c>
      <c r="M568" s="258">
        <f t="shared" si="1284"/>
        <v>12984</v>
      </c>
      <c r="N568" s="258">
        <f t="shared" si="1284"/>
        <v>233</v>
      </c>
      <c r="O568" s="258">
        <f t="shared" si="1284"/>
        <v>13217</v>
      </c>
      <c r="P568" s="258">
        <f t="shared" si="1284"/>
        <v>13217</v>
      </c>
      <c r="Q568" s="258">
        <f t="shared" si="1284"/>
        <v>0</v>
      </c>
      <c r="R568" s="258">
        <f>R569+R570+R571+R574+R575+R578+R579+R580+R572+R573</f>
        <v>13217</v>
      </c>
      <c r="S568" s="258">
        <f t="shared" ref="S568" si="1285">S569+S570+S571+S574+S575+S578+S579+S580+S572+S573</f>
        <v>2003.1999999999998</v>
      </c>
      <c r="T568" s="258">
        <f>T569+T570+T571+T574+T575+T578+T579+T580+T572+T573+T576</f>
        <v>15455</v>
      </c>
      <c r="U568" s="258">
        <f t="shared" ref="U568:V568" si="1286">U569+U570+U571+U574+U575+U578+U579+U580+U572+U573+U576</f>
        <v>-1051</v>
      </c>
      <c r="V568" s="258">
        <f t="shared" si="1286"/>
        <v>13505</v>
      </c>
      <c r="W568" s="258">
        <f t="shared" ref="W568:X568" si="1287">W569+W570+W571+W574+W575+W578+W579+W580+W572+W573+W576</f>
        <v>2502.31</v>
      </c>
      <c r="X568" s="258">
        <f t="shared" si="1287"/>
        <v>15020</v>
      </c>
      <c r="Y568" s="258">
        <f>Y569+Y570+Y571+Y574+Y575+Y578+Y579+Y580+Y572+Y573+Y576+Y577</f>
        <v>-1352.5</v>
      </c>
      <c r="Z568" s="258">
        <f t="shared" ref="Z568:AA568" si="1288">Z569+Z570+Z571+Z574+Z575+Z578+Z579+Z580+Z572+Z573+Z576+Z577</f>
        <v>13667.5</v>
      </c>
      <c r="AA568" s="258">
        <f t="shared" si="1288"/>
        <v>5284.6090000000004</v>
      </c>
      <c r="AB568" s="258">
        <f>AB569+AB570+AB571+AB574+AB575+AB578+AB579+AB580+AB572+AB573+AB576+AB577+AB581</f>
        <v>18952.109</v>
      </c>
      <c r="AC568" s="258">
        <f t="shared" ref="AC568:AD568" si="1289">AC569+AC570+AC571+AC574+AC575+AC578+AC579+AC580+AC572+AC573+AC576+AC577+AC581</f>
        <v>2038.3500000000001</v>
      </c>
      <c r="AD568" s="258">
        <f t="shared" si="1289"/>
        <v>20990.458999999999</v>
      </c>
    </row>
    <row r="569" spans="1:30" s="435" customFormat="1" ht="18.75" customHeight="1" x14ac:dyDescent="0.2">
      <c r="A569" s="377" t="s">
        <v>907</v>
      </c>
      <c r="B569" s="272">
        <v>801</v>
      </c>
      <c r="C569" s="272" t="s">
        <v>312</v>
      </c>
      <c r="D569" s="253" t="s">
        <v>196</v>
      </c>
      <c r="E569" s="261" t="s">
        <v>868</v>
      </c>
      <c r="F569" s="253" t="s">
        <v>96</v>
      </c>
      <c r="G569" s="258"/>
      <c r="H569" s="258">
        <v>8163</v>
      </c>
      <c r="I569" s="258">
        <v>-2300.4</v>
      </c>
      <c r="J569" s="258">
        <f>H569+I569</f>
        <v>5862.6</v>
      </c>
      <c r="K569" s="258">
        <v>0.05</v>
      </c>
      <c r="L569" s="258">
        <f>5161+68</f>
        <v>5229</v>
      </c>
      <c r="M569" s="258">
        <f>5161+68</f>
        <v>5229</v>
      </c>
      <c r="N569" s="258">
        <v>211</v>
      </c>
      <c r="O569" s="258">
        <f>M569+N569</f>
        <v>5440</v>
      </c>
      <c r="P569" s="258">
        <v>5440</v>
      </c>
      <c r="Q569" s="258">
        <v>0</v>
      </c>
      <c r="R569" s="258">
        <f t="shared" si="1206"/>
        <v>5440</v>
      </c>
      <c r="S569" s="258">
        <f>3670-338.6</f>
        <v>3331.4</v>
      </c>
      <c r="T569" s="258">
        <v>9110</v>
      </c>
      <c r="U569" s="258">
        <v>-965</v>
      </c>
      <c r="V569" s="258">
        <v>9110</v>
      </c>
      <c r="W569" s="258">
        <v>487</v>
      </c>
      <c r="X569" s="258">
        <v>10430</v>
      </c>
      <c r="Y569" s="258">
        <v>-2982.5</v>
      </c>
      <c r="Z569" s="258">
        <f t="shared" ref="Z569:Z580" si="1290">X569+Y569</f>
        <v>7447.5</v>
      </c>
      <c r="AA569" s="258">
        <v>0</v>
      </c>
      <c r="AB569" s="258">
        <f t="shared" ref="AB569:AB580" si="1291">Z569+AA569</f>
        <v>7447.5</v>
      </c>
      <c r="AC569" s="258">
        <v>398</v>
      </c>
      <c r="AD569" s="258">
        <f t="shared" ref="AD569:AD580" si="1292">AB569+AC569</f>
        <v>7845.5</v>
      </c>
    </row>
    <row r="570" spans="1:30" s="435" customFormat="1" ht="15.75" customHeight="1" x14ac:dyDescent="0.2">
      <c r="A570" s="260" t="s">
        <v>97</v>
      </c>
      <c r="B570" s="272">
        <v>801</v>
      </c>
      <c r="C570" s="253" t="s">
        <v>190</v>
      </c>
      <c r="D570" s="253" t="s">
        <v>196</v>
      </c>
      <c r="E570" s="261" t="s">
        <v>868</v>
      </c>
      <c r="F570" s="253" t="s">
        <v>98</v>
      </c>
      <c r="G570" s="258"/>
      <c r="H570" s="258">
        <v>480</v>
      </c>
      <c r="I570" s="258">
        <v>0</v>
      </c>
      <c r="J570" s="258">
        <f t="shared" ref="J570:J579" si="1293">H570+I570</f>
        <v>480</v>
      </c>
      <c r="K570" s="258">
        <v>0</v>
      </c>
      <c r="L570" s="258">
        <v>480</v>
      </c>
      <c r="M570" s="258">
        <v>480</v>
      </c>
      <c r="N570" s="258">
        <v>0</v>
      </c>
      <c r="O570" s="258">
        <f t="shared" ref="O570:O579" si="1294">M570+N570</f>
        <v>480</v>
      </c>
      <c r="P570" s="258">
        <v>480</v>
      </c>
      <c r="Q570" s="258">
        <v>0</v>
      </c>
      <c r="R570" s="258">
        <f t="shared" si="1206"/>
        <v>480</v>
      </c>
      <c r="S570" s="258">
        <v>-180</v>
      </c>
      <c r="T570" s="258">
        <f t="shared" ref="T570:T579" si="1295">R570+S570</f>
        <v>300</v>
      </c>
      <c r="U570" s="258">
        <v>0</v>
      </c>
      <c r="V570" s="258">
        <v>300</v>
      </c>
      <c r="W570" s="258">
        <v>-300</v>
      </c>
      <c r="X570" s="258">
        <v>100</v>
      </c>
      <c r="Y570" s="258">
        <v>200</v>
      </c>
      <c r="Z570" s="258">
        <f t="shared" si="1290"/>
        <v>300</v>
      </c>
      <c r="AA570" s="258">
        <v>0</v>
      </c>
      <c r="AB570" s="258">
        <f t="shared" si="1291"/>
        <v>300</v>
      </c>
      <c r="AC570" s="258">
        <v>-65.89</v>
      </c>
      <c r="AD570" s="258">
        <f t="shared" si="1292"/>
        <v>234.11</v>
      </c>
    </row>
    <row r="571" spans="1:30" s="435" customFormat="1" ht="35.25" customHeight="1" x14ac:dyDescent="0.2">
      <c r="A571" s="377" t="s">
        <v>898</v>
      </c>
      <c r="B571" s="272">
        <v>801</v>
      </c>
      <c r="C571" s="253" t="s">
        <v>190</v>
      </c>
      <c r="D571" s="253" t="s">
        <v>196</v>
      </c>
      <c r="E571" s="261" t="s">
        <v>868</v>
      </c>
      <c r="F571" s="253" t="s">
        <v>896</v>
      </c>
      <c r="G571" s="258"/>
      <c r="H571" s="258"/>
      <c r="I571" s="258">
        <v>1508.1</v>
      </c>
      <c r="J571" s="258">
        <f t="shared" si="1293"/>
        <v>1508.1</v>
      </c>
      <c r="K571" s="258">
        <v>0.02</v>
      </c>
      <c r="L571" s="258">
        <f>1559+62</f>
        <v>1621</v>
      </c>
      <c r="M571" s="258">
        <f>1559+62</f>
        <v>1621</v>
      </c>
      <c r="N571" s="258">
        <v>22</v>
      </c>
      <c r="O571" s="258">
        <f t="shared" si="1294"/>
        <v>1643</v>
      </c>
      <c r="P571" s="258">
        <v>1643</v>
      </c>
      <c r="Q571" s="258">
        <v>0</v>
      </c>
      <c r="R571" s="258">
        <f t="shared" si="1206"/>
        <v>1643</v>
      </c>
      <c r="S571" s="258">
        <f>1112-102.2</f>
        <v>1009.8</v>
      </c>
      <c r="T571" s="258">
        <v>2755</v>
      </c>
      <c r="U571" s="258">
        <v>-292</v>
      </c>
      <c r="V571" s="258">
        <v>2755</v>
      </c>
      <c r="W571" s="258">
        <v>147</v>
      </c>
      <c r="X571" s="258">
        <v>3150</v>
      </c>
      <c r="Y571" s="258">
        <v>-900</v>
      </c>
      <c r="Z571" s="258">
        <f t="shared" si="1290"/>
        <v>2250</v>
      </c>
      <c r="AA571" s="258">
        <v>0</v>
      </c>
      <c r="AB571" s="258">
        <f t="shared" si="1291"/>
        <v>2250</v>
      </c>
      <c r="AC571" s="258">
        <v>150.62</v>
      </c>
      <c r="AD571" s="258">
        <f t="shared" si="1292"/>
        <v>2400.62</v>
      </c>
    </row>
    <row r="572" spans="1:30" s="435" customFormat="1" ht="20.25" customHeight="1" x14ac:dyDescent="0.2">
      <c r="A572" s="377" t="s">
        <v>907</v>
      </c>
      <c r="B572" s="272">
        <v>801</v>
      </c>
      <c r="C572" s="272" t="s">
        <v>312</v>
      </c>
      <c r="D572" s="253" t="s">
        <v>196</v>
      </c>
      <c r="E572" s="261" t="s">
        <v>1092</v>
      </c>
      <c r="F572" s="253" t="s">
        <v>96</v>
      </c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>
        <f>1500</f>
        <v>1500</v>
      </c>
      <c r="T572" s="258">
        <f t="shared" si="1295"/>
        <v>1500</v>
      </c>
      <c r="U572" s="258">
        <v>0</v>
      </c>
      <c r="V572" s="258">
        <v>0</v>
      </c>
      <c r="W572" s="258">
        <v>1500</v>
      </c>
      <c r="X572" s="258">
        <v>0</v>
      </c>
      <c r="Y572" s="258">
        <v>1500</v>
      </c>
      <c r="Z572" s="258">
        <f t="shared" si="1290"/>
        <v>1500</v>
      </c>
      <c r="AA572" s="258">
        <v>3752.5</v>
      </c>
      <c r="AB572" s="258">
        <f t="shared" si="1291"/>
        <v>5252.5</v>
      </c>
      <c r="AC572" s="258">
        <v>817.39</v>
      </c>
      <c r="AD572" s="258">
        <f t="shared" si="1292"/>
        <v>6069.89</v>
      </c>
    </row>
    <row r="573" spans="1:30" s="435" customFormat="1" ht="35.25" customHeight="1" x14ac:dyDescent="0.2">
      <c r="A573" s="377" t="s">
        <v>898</v>
      </c>
      <c r="B573" s="272">
        <v>801</v>
      </c>
      <c r="C573" s="272" t="s">
        <v>312</v>
      </c>
      <c r="D573" s="253" t="s">
        <v>196</v>
      </c>
      <c r="E573" s="261" t="s">
        <v>1092</v>
      </c>
      <c r="F573" s="253" t="s">
        <v>896</v>
      </c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>
        <f>450</f>
        <v>450</v>
      </c>
      <c r="T573" s="258">
        <f t="shared" si="1295"/>
        <v>450</v>
      </c>
      <c r="U573" s="258">
        <v>0</v>
      </c>
      <c r="V573" s="258">
        <v>0</v>
      </c>
      <c r="W573" s="258">
        <v>450</v>
      </c>
      <c r="X573" s="258">
        <v>0</v>
      </c>
      <c r="Y573" s="258">
        <v>450</v>
      </c>
      <c r="Z573" s="258">
        <f t="shared" si="1290"/>
        <v>450</v>
      </c>
      <c r="AA573" s="258">
        <v>1132</v>
      </c>
      <c r="AB573" s="258">
        <f t="shared" si="1291"/>
        <v>1582</v>
      </c>
      <c r="AC573" s="258">
        <v>421.98</v>
      </c>
      <c r="AD573" s="258">
        <f t="shared" si="1292"/>
        <v>2003.98</v>
      </c>
    </row>
    <row r="574" spans="1:30" s="435" customFormat="1" ht="12.75" hidden="1" customHeight="1" x14ac:dyDescent="0.2">
      <c r="A574" s="260" t="s">
        <v>99</v>
      </c>
      <c r="B574" s="272">
        <v>801</v>
      </c>
      <c r="C574" s="253" t="s">
        <v>190</v>
      </c>
      <c r="D574" s="253" t="s">
        <v>196</v>
      </c>
      <c r="E574" s="261" t="s">
        <v>868</v>
      </c>
      <c r="F574" s="253" t="s">
        <v>100</v>
      </c>
      <c r="G574" s="258"/>
      <c r="H574" s="258">
        <v>850</v>
      </c>
      <c r="I574" s="258">
        <v>0</v>
      </c>
      <c r="J574" s="258">
        <f t="shared" si="1293"/>
        <v>850</v>
      </c>
      <c r="K574" s="258">
        <v>0</v>
      </c>
      <c r="L574" s="258">
        <v>850</v>
      </c>
      <c r="M574" s="258">
        <v>850</v>
      </c>
      <c r="N574" s="258">
        <v>0</v>
      </c>
      <c r="O574" s="258">
        <f t="shared" si="1294"/>
        <v>850</v>
      </c>
      <c r="P574" s="258">
        <v>850</v>
      </c>
      <c r="Q574" s="258">
        <v>0</v>
      </c>
      <c r="R574" s="258">
        <f t="shared" si="1206"/>
        <v>850</v>
      </c>
      <c r="S574" s="258">
        <v>-310</v>
      </c>
      <c r="T574" s="258">
        <f t="shared" si="1295"/>
        <v>540</v>
      </c>
      <c r="U574" s="258">
        <v>0</v>
      </c>
      <c r="V574" s="258">
        <v>540</v>
      </c>
      <c r="W574" s="258">
        <v>-540</v>
      </c>
      <c r="X574" s="258">
        <v>0</v>
      </c>
      <c r="Y574" s="258">
        <v>0</v>
      </c>
      <c r="Z574" s="258">
        <f t="shared" si="1290"/>
        <v>0</v>
      </c>
      <c r="AA574" s="258">
        <v>0</v>
      </c>
      <c r="AB574" s="258">
        <f t="shared" si="1291"/>
        <v>0</v>
      </c>
      <c r="AC574" s="258">
        <v>0</v>
      </c>
      <c r="AD574" s="258">
        <f t="shared" si="1292"/>
        <v>0</v>
      </c>
    </row>
    <row r="575" spans="1:30" s="435" customFormat="1" ht="21.75" customHeight="1" x14ac:dyDescent="0.2">
      <c r="A575" s="260" t="s">
        <v>1296</v>
      </c>
      <c r="B575" s="272">
        <v>801</v>
      </c>
      <c r="C575" s="272" t="s">
        <v>312</v>
      </c>
      <c r="D575" s="253" t="s">
        <v>196</v>
      </c>
      <c r="E575" s="261" t="s">
        <v>868</v>
      </c>
      <c r="F575" s="253" t="s">
        <v>94</v>
      </c>
      <c r="G575" s="258"/>
      <c r="H575" s="258">
        <v>4000</v>
      </c>
      <c r="I575" s="258">
        <v>-437.6</v>
      </c>
      <c r="J575" s="258">
        <f t="shared" si="1293"/>
        <v>3562.4</v>
      </c>
      <c r="K575" s="258">
        <v>-0.03</v>
      </c>
      <c r="L575" s="258">
        <v>4500</v>
      </c>
      <c r="M575" s="258">
        <v>4500</v>
      </c>
      <c r="N575" s="258">
        <v>0</v>
      </c>
      <c r="O575" s="258">
        <f t="shared" si="1294"/>
        <v>4500</v>
      </c>
      <c r="P575" s="258">
        <v>4500</v>
      </c>
      <c r="Q575" s="258">
        <v>0</v>
      </c>
      <c r="R575" s="258">
        <f t="shared" si="1206"/>
        <v>4500</v>
      </c>
      <c r="S575" s="258">
        <f>-3300-600</f>
        <v>-3900</v>
      </c>
      <c r="T575" s="258">
        <f t="shared" si="1295"/>
        <v>600</v>
      </c>
      <c r="U575" s="258">
        <v>-400</v>
      </c>
      <c r="V575" s="258">
        <v>600</v>
      </c>
      <c r="W575" s="258">
        <f>140+12.31</f>
        <v>152.31</v>
      </c>
      <c r="X575" s="258">
        <v>740</v>
      </c>
      <c r="Y575" s="258">
        <v>0</v>
      </c>
      <c r="Z575" s="258">
        <f t="shared" si="1290"/>
        <v>740</v>
      </c>
      <c r="AA575" s="258">
        <v>-23.890999999999998</v>
      </c>
      <c r="AB575" s="258">
        <f t="shared" si="1291"/>
        <v>716.10900000000004</v>
      </c>
      <c r="AC575" s="258">
        <v>31.26</v>
      </c>
      <c r="AD575" s="258">
        <f t="shared" si="1292"/>
        <v>747.36900000000003</v>
      </c>
    </row>
    <row r="576" spans="1:30" s="435" customFormat="1" ht="21.75" customHeight="1" x14ac:dyDescent="0.2">
      <c r="A576" s="260" t="s">
        <v>1183</v>
      </c>
      <c r="B576" s="272">
        <v>801</v>
      </c>
      <c r="C576" s="272" t="s">
        <v>312</v>
      </c>
      <c r="D576" s="253" t="s">
        <v>196</v>
      </c>
      <c r="E576" s="261" t="s">
        <v>868</v>
      </c>
      <c r="F576" s="253" t="s">
        <v>1182</v>
      </c>
      <c r="G576" s="258"/>
      <c r="H576" s="258">
        <v>4000</v>
      </c>
      <c r="I576" s="258">
        <v>-437.6</v>
      </c>
      <c r="J576" s="258">
        <f t="shared" ref="J576:J577" si="1296">H576+I576</f>
        <v>3562.4</v>
      </c>
      <c r="K576" s="258">
        <v>-0.03</v>
      </c>
      <c r="L576" s="258">
        <v>4500</v>
      </c>
      <c r="M576" s="258">
        <v>4500</v>
      </c>
      <c r="N576" s="258">
        <v>0</v>
      </c>
      <c r="O576" s="258">
        <f t="shared" ref="O576:O577" si="1297">M576+N576</f>
        <v>4500</v>
      </c>
      <c r="P576" s="258">
        <v>4500</v>
      </c>
      <c r="Q576" s="258">
        <v>0</v>
      </c>
      <c r="R576" s="258">
        <f t="shared" ref="R576:R577" si="1298">P576+Q576</f>
        <v>4500</v>
      </c>
      <c r="S576" s="258">
        <f>-3300-600</f>
        <v>-3900</v>
      </c>
      <c r="T576" s="258">
        <v>0</v>
      </c>
      <c r="U576" s="258">
        <v>400</v>
      </c>
      <c r="V576" s="258">
        <v>0</v>
      </c>
      <c r="W576" s="258">
        <v>400</v>
      </c>
      <c r="X576" s="258">
        <v>400</v>
      </c>
      <c r="Y576" s="258">
        <v>0</v>
      </c>
      <c r="Z576" s="258">
        <f t="shared" si="1290"/>
        <v>400</v>
      </c>
      <c r="AA576" s="258">
        <v>0</v>
      </c>
      <c r="AB576" s="258">
        <f t="shared" si="1291"/>
        <v>400</v>
      </c>
      <c r="AC576" s="258">
        <v>-25.29</v>
      </c>
      <c r="AD576" s="258">
        <f t="shared" si="1292"/>
        <v>374.71</v>
      </c>
    </row>
    <row r="577" spans="1:30" s="435" customFormat="1" ht="21.75" customHeight="1" x14ac:dyDescent="0.2">
      <c r="A577" s="260" t="s">
        <v>1265</v>
      </c>
      <c r="B577" s="272">
        <v>801</v>
      </c>
      <c r="C577" s="272" t="s">
        <v>312</v>
      </c>
      <c r="D577" s="253" t="s">
        <v>196</v>
      </c>
      <c r="E577" s="261" t="s">
        <v>868</v>
      </c>
      <c r="F577" s="253" t="s">
        <v>1264</v>
      </c>
      <c r="G577" s="258"/>
      <c r="H577" s="258">
        <v>210</v>
      </c>
      <c r="I577" s="258">
        <v>-5</v>
      </c>
      <c r="J577" s="258">
        <f t="shared" si="1296"/>
        <v>205</v>
      </c>
      <c r="K577" s="258">
        <v>-5</v>
      </c>
      <c r="L577" s="258">
        <v>230</v>
      </c>
      <c r="M577" s="258">
        <v>230</v>
      </c>
      <c r="N577" s="258">
        <v>0</v>
      </c>
      <c r="O577" s="258">
        <f t="shared" si="1297"/>
        <v>230</v>
      </c>
      <c r="P577" s="258">
        <v>230</v>
      </c>
      <c r="Q577" s="258">
        <v>0</v>
      </c>
      <c r="R577" s="258">
        <f t="shared" si="1298"/>
        <v>230</v>
      </c>
      <c r="S577" s="258">
        <v>-30</v>
      </c>
      <c r="T577" s="258">
        <f t="shared" ref="T577" si="1299">R577+S577</f>
        <v>200</v>
      </c>
      <c r="U577" s="258">
        <v>0</v>
      </c>
      <c r="V577" s="258">
        <v>200</v>
      </c>
      <c r="W577" s="258">
        <v>0</v>
      </c>
      <c r="X577" s="258">
        <v>200</v>
      </c>
      <c r="Y577" s="258">
        <v>0</v>
      </c>
      <c r="Z577" s="258">
        <v>0</v>
      </c>
      <c r="AA577" s="258">
        <v>1</v>
      </c>
      <c r="AB577" s="258">
        <f t="shared" ref="AB577" si="1300">Z577+AA577</f>
        <v>1</v>
      </c>
      <c r="AC577" s="258">
        <v>37.950000000000003</v>
      </c>
      <c r="AD577" s="258">
        <f t="shared" si="1292"/>
        <v>38.950000000000003</v>
      </c>
    </row>
    <row r="578" spans="1:30" s="435" customFormat="1" ht="15.75" customHeight="1" x14ac:dyDescent="0.2">
      <c r="A578" s="260" t="s">
        <v>103</v>
      </c>
      <c r="B578" s="272">
        <v>801</v>
      </c>
      <c r="C578" s="272" t="s">
        <v>312</v>
      </c>
      <c r="D578" s="253" t="s">
        <v>196</v>
      </c>
      <c r="E578" s="261" t="s">
        <v>868</v>
      </c>
      <c r="F578" s="253" t="s">
        <v>104</v>
      </c>
      <c r="G578" s="258"/>
      <c r="H578" s="258">
        <v>210</v>
      </c>
      <c r="I578" s="258">
        <v>-5</v>
      </c>
      <c r="J578" s="258">
        <f t="shared" si="1293"/>
        <v>205</v>
      </c>
      <c r="K578" s="258">
        <v>-5</v>
      </c>
      <c r="L578" s="258">
        <v>230</v>
      </c>
      <c r="M578" s="258">
        <v>230</v>
      </c>
      <c r="N578" s="258">
        <v>0</v>
      </c>
      <c r="O578" s="258">
        <f t="shared" si="1294"/>
        <v>230</v>
      </c>
      <c r="P578" s="258">
        <v>230</v>
      </c>
      <c r="Q578" s="258">
        <v>0</v>
      </c>
      <c r="R578" s="258">
        <f t="shared" si="1206"/>
        <v>230</v>
      </c>
      <c r="S578" s="258">
        <v>-30</v>
      </c>
      <c r="T578" s="258">
        <f t="shared" si="1295"/>
        <v>200</v>
      </c>
      <c r="U578" s="258">
        <v>0</v>
      </c>
      <c r="V578" s="258">
        <v>200</v>
      </c>
      <c r="W578" s="258">
        <v>0</v>
      </c>
      <c r="X578" s="258">
        <v>200</v>
      </c>
      <c r="Y578" s="258">
        <v>0</v>
      </c>
      <c r="Z578" s="258">
        <f t="shared" si="1290"/>
        <v>200</v>
      </c>
      <c r="AA578" s="258">
        <v>336.83300000000003</v>
      </c>
      <c r="AB578" s="258">
        <f t="shared" si="1291"/>
        <v>536.83300000000008</v>
      </c>
      <c r="AC578" s="258">
        <v>361.17</v>
      </c>
      <c r="AD578" s="258">
        <f t="shared" si="1292"/>
        <v>898.00300000000016</v>
      </c>
    </row>
    <row r="579" spans="1:30" s="435" customFormat="1" ht="14.25" customHeight="1" x14ac:dyDescent="0.2">
      <c r="A579" s="260" t="s">
        <v>105</v>
      </c>
      <c r="B579" s="272">
        <v>801</v>
      </c>
      <c r="C579" s="272" t="s">
        <v>312</v>
      </c>
      <c r="D579" s="253" t="s">
        <v>196</v>
      </c>
      <c r="E579" s="261" t="s">
        <v>868</v>
      </c>
      <c r="F579" s="253" t="s">
        <v>106</v>
      </c>
      <c r="G579" s="258"/>
      <c r="H579" s="258">
        <v>80</v>
      </c>
      <c r="I579" s="258">
        <v>13.3</v>
      </c>
      <c r="J579" s="258">
        <f t="shared" si="1293"/>
        <v>93.3</v>
      </c>
      <c r="K579" s="258">
        <v>0</v>
      </c>
      <c r="L579" s="258">
        <v>74</v>
      </c>
      <c r="M579" s="258">
        <v>74</v>
      </c>
      <c r="N579" s="258">
        <v>0</v>
      </c>
      <c r="O579" s="258">
        <f t="shared" si="1294"/>
        <v>74</v>
      </c>
      <c r="P579" s="258">
        <v>74</v>
      </c>
      <c r="Q579" s="258">
        <v>0</v>
      </c>
      <c r="R579" s="258">
        <f t="shared" si="1206"/>
        <v>74</v>
      </c>
      <c r="S579" s="258">
        <v>-74</v>
      </c>
      <c r="T579" s="258">
        <f t="shared" si="1295"/>
        <v>0</v>
      </c>
      <c r="U579" s="258">
        <v>0</v>
      </c>
      <c r="V579" s="258">
        <f t="shared" ref="V579" si="1301">T579+U579</f>
        <v>0</v>
      </c>
      <c r="W579" s="258">
        <v>0</v>
      </c>
      <c r="X579" s="258">
        <f t="shared" ref="X579" si="1302">V579+W579</f>
        <v>0</v>
      </c>
      <c r="Y579" s="258">
        <v>30</v>
      </c>
      <c r="Z579" s="258">
        <f t="shared" si="1290"/>
        <v>30</v>
      </c>
      <c r="AA579" s="258">
        <v>30.167000000000002</v>
      </c>
      <c r="AB579" s="258">
        <f t="shared" si="1291"/>
        <v>60.167000000000002</v>
      </c>
      <c r="AC579" s="258">
        <v>20.16</v>
      </c>
      <c r="AD579" s="258">
        <f t="shared" si="1292"/>
        <v>80.326999999999998</v>
      </c>
    </row>
    <row r="580" spans="1:30" s="435" customFormat="1" ht="18" customHeight="1" x14ac:dyDescent="0.2">
      <c r="A580" s="377" t="s">
        <v>906</v>
      </c>
      <c r="B580" s="272">
        <v>801</v>
      </c>
      <c r="C580" s="272" t="s">
        <v>312</v>
      </c>
      <c r="D580" s="253" t="s">
        <v>196</v>
      </c>
      <c r="E580" s="261" t="s">
        <v>868</v>
      </c>
      <c r="F580" s="253" t="s">
        <v>905</v>
      </c>
      <c r="G580" s="258"/>
      <c r="H580" s="258">
        <v>0</v>
      </c>
      <c r="I580" s="258">
        <v>5</v>
      </c>
      <c r="J580" s="258">
        <f>H580+I580</f>
        <v>5</v>
      </c>
      <c r="K580" s="258">
        <v>5</v>
      </c>
      <c r="L580" s="258">
        <v>0</v>
      </c>
      <c r="M580" s="258">
        <v>0</v>
      </c>
      <c r="N580" s="258">
        <v>0</v>
      </c>
      <c r="O580" s="258">
        <v>0</v>
      </c>
      <c r="P580" s="258">
        <v>0</v>
      </c>
      <c r="Q580" s="258">
        <v>0</v>
      </c>
      <c r="R580" s="258">
        <f t="shared" si="1206"/>
        <v>0</v>
      </c>
      <c r="S580" s="258">
        <v>206</v>
      </c>
      <c r="T580" s="258">
        <v>0</v>
      </c>
      <c r="U580" s="258">
        <v>206</v>
      </c>
      <c r="V580" s="258">
        <v>0</v>
      </c>
      <c r="W580" s="258">
        <v>206</v>
      </c>
      <c r="X580" s="258">
        <v>0</v>
      </c>
      <c r="Y580" s="258">
        <v>350</v>
      </c>
      <c r="Z580" s="258">
        <f t="shared" si="1290"/>
        <v>350</v>
      </c>
      <c r="AA580" s="258">
        <v>56</v>
      </c>
      <c r="AB580" s="258">
        <f t="shared" si="1291"/>
        <v>406</v>
      </c>
      <c r="AC580" s="258">
        <v>-130</v>
      </c>
      <c r="AD580" s="258">
        <f t="shared" si="1292"/>
        <v>276</v>
      </c>
    </row>
    <row r="581" spans="1:30" s="435" customFormat="1" ht="33" customHeight="1" x14ac:dyDescent="0.2">
      <c r="A581" s="260" t="s">
        <v>1201</v>
      </c>
      <c r="B581" s="272">
        <v>801</v>
      </c>
      <c r="C581" s="272" t="s">
        <v>312</v>
      </c>
      <c r="D581" s="253" t="s">
        <v>196</v>
      </c>
      <c r="E581" s="253" t="s">
        <v>1292</v>
      </c>
      <c r="F581" s="253" t="s">
        <v>94</v>
      </c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>
        <v>945</v>
      </c>
      <c r="T581" s="258">
        <f>R581+S581</f>
        <v>945</v>
      </c>
      <c r="U581" s="258">
        <v>0</v>
      </c>
      <c r="V581" s="258">
        <v>945</v>
      </c>
      <c r="W581" s="258">
        <v>0</v>
      </c>
      <c r="X581" s="258">
        <v>945</v>
      </c>
      <c r="Y581" s="258">
        <v>0</v>
      </c>
      <c r="Z581" s="258">
        <f>X581+Y581</f>
        <v>945</v>
      </c>
      <c r="AA581" s="258">
        <v>0</v>
      </c>
      <c r="AB581" s="258">
        <v>0</v>
      </c>
      <c r="AC581" s="258">
        <v>21</v>
      </c>
      <c r="AD581" s="258">
        <f>AB581+AC581</f>
        <v>21</v>
      </c>
    </row>
    <row r="582" spans="1:30" s="435" customFormat="1" ht="36" customHeight="1" x14ac:dyDescent="0.2">
      <c r="A582" s="260" t="s">
        <v>811</v>
      </c>
      <c r="B582" s="272">
        <v>801</v>
      </c>
      <c r="C582" s="272" t="s">
        <v>312</v>
      </c>
      <c r="D582" s="253" t="s">
        <v>196</v>
      </c>
      <c r="E582" s="261" t="s">
        <v>810</v>
      </c>
      <c r="F582" s="253"/>
      <c r="G582" s="258"/>
      <c r="H582" s="258">
        <f t="shared" ref="H582:AD582" si="1303">H583</f>
        <v>31</v>
      </c>
      <c r="I582" s="258">
        <f t="shared" si="1303"/>
        <v>0</v>
      </c>
      <c r="J582" s="258">
        <f t="shared" si="1303"/>
        <v>31</v>
      </c>
      <c r="K582" s="258">
        <f t="shared" si="1303"/>
        <v>0</v>
      </c>
      <c r="L582" s="258">
        <f t="shared" si="1303"/>
        <v>33.5</v>
      </c>
      <c r="M582" s="258">
        <f t="shared" si="1303"/>
        <v>33.5</v>
      </c>
      <c r="N582" s="258">
        <f t="shared" si="1303"/>
        <v>2.2999999999999998</v>
      </c>
      <c r="O582" s="258">
        <f t="shared" si="1303"/>
        <v>35.799999999999997</v>
      </c>
      <c r="P582" s="258">
        <f t="shared" si="1303"/>
        <v>35.799999999999997</v>
      </c>
      <c r="Q582" s="258">
        <f t="shared" si="1303"/>
        <v>2.1</v>
      </c>
      <c r="R582" s="258">
        <f t="shared" si="1303"/>
        <v>37.9</v>
      </c>
      <c r="S582" s="258">
        <f t="shared" si="1303"/>
        <v>17.5</v>
      </c>
      <c r="T582" s="258">
        <f t="shared" si="1303"/>
        <v>55.4</v>
      </c>
      <c r="U582" s="258">
        <f t="shared" si="1303"/>
        <v>4.0999999999999996</v>
      </c>
      <c r="V582" s="258">
        <f t="shared" si="1303"/>
        <v>59.5</v>
      </c>
      <c r="W582" s="258">
        <f t="shared" si="1303"/>
        <v>2.2999999999999998</v>
      </c>
      <c r="X582" s="258">
        <f t="shared" si="1303"/>
        <v>61.8</v>
      </c>
      <c r="Y582" s="258">
        <f t="shared" si="1303"/>
        <v>2.5</v>
      </c>
      <c r="Z582" s="258">
        <f t="shared" si="1303"/>
        <v>64.3</v>
      </c>
      <c r="AA582" s="258">
        <f t="shared" si="1303"/>
        <v>0</v>
      </c>
      <c r="AB582" s="258">
        <f t="shared" si="1303"/>
        <v>64.3</v>
      </c>
      <c r="AC582" s="258">
        <f t="shared" si="1303"/>
        <v>0</v>
      </c>
      <c r="AD582" s="258">
        <f t="shared" si="1303"/>
        <v>64.3</v>
      </c>
    </row>
    <row r="583" spans="1:30" s="435" customFormat="1" ht="17.25" customHeight="1" x14ac:dyDescent="0.2">
      <c r="A583" s="260" t="s">
        <v>1296</v>
      </c>
      <c r="B583" s="272">
        <v>801</v>
      </c>
      <c r="C583" s="272" t="s">
        <v>312</v>
      </c>
      <c r="D583" s="253" t="s">
        <v>196</v>
      </c>
      <c r="E583" s="261" t="s">
        <v>810</v>
      </c>
      <c r="F583" s="253" t="s">
        <v>94</v>
      </c>
      <c r="G583" s="258"/>
      <c r="H583" s="258">
        <v>31</v>
      </c>
      <c r="I583" s="258">
        <v>0</v>
      </c>
      <c r="J583" s="258">
        <f>H583+I583</f>
        <v>31</v>
      </c>
      <c r="K583" s="258">
        <v>0</v>
      </c>
      <c r="L583" s="258">
        <v>33.5</v>
      </c>
      <c r="M583" s="258">
        <v>33.5</v>
      </c>
      <c r="N583" s="258">
        <v>2.2999999999999998</v>
      </c>
      <c r="O583" s="258">
        <f>M583+N583</f>
        <v>35.799999999999997</v>
      </c>
      <c r="P583" s="258">
        <v>35.799999999999997</v>
      </c>
      <c r="Q583" s="258">
        <v>2.1</v>
      </c>
      <c r="R583" s="258">
        <f t="shared" si="1206"/>
        <v>37.9</v>
      </c>
      <c r="S583" s="258">
        <v>17.5</v>
      </c>
      <c r="T583" s="258">
        <f t="shared" ref="T583" si="1304">R583+S583</f>
        <v>55.4</v>
      </c>
      <c r="U583" s="258">
        <v>4.0999999999999996</v>
      </c>
      <c r="V583" s="258">
        <v>59.5</v>
      </c>
      <c r="W583" s="258">
        <v>2.2999999999999998</v>
      </c>
      <c r="X583" s="258">
        <v>61.8</v>
      </c>
      <c r="Y583" s="258">
        <v>2.5</v>
      </c>
      <c r="Z583" s="258">
        <f t="shared" ref="Z583" si="1305">X583+Y583</f>
        <v>64.3</v>
      </c>
      <c r="AA583" s="258">
        <v>0</v>
      </c>
      <c r="AB583" s="258">
        <f t="shared" ref="AB583" si="1306">Z583+AA583</f>
        <v>64.3</v>
      </c>
      <c r="AC583" s="258">
        <v>0</v>
      </c>
      <c r="AD583" s="258">
        <f t="shared" ref="AD583" si="1307">AB583+AC583</f>
        <v>64.3</v>
      </c>
    </row>
    <row r="584" spans="1:30" s="435" customFormat="1" ht="37.5" customHeight="1" x14ac:dyDescent="0.2">
      <c r="A584" s="260" t="s">
        <v>943</v>
      </c>
      <c r="B584" s="250">
        <v>801</v>
      </c>
      <c r="C584" s="250" t="s">
        <v>312</v>
      </c>
      <c r="D584" s="251" t="s">
        <v>196</v>
      </c>
      <c r="E584" s="367" t="s">
        <v>871</v>
      </c>
      <c r="F584" s="251"/>
      <c r="G584" s="276">
        <f>G585+G586+G588+G589</f>
        <v>0</v>
      </c>
      <c r="H584" s="276">
        <f t="shared" ref="H584:Z584" si="1308">H585+H586+H587+H588+H589</f>
        <v>1331</v>
      </c>
      <c r="I584" s="276">
        <f t="shared" si="1308"/>
        <v>0</v>
      </c>
      <c r="J584" s="276">
        <f t="shared" si="1308"/>
        <v>1331</v>
      </c>
      <c r="K584" s="276">
        <f t="shared" si="1308"/>
        <v>0</v>
      </c>
      <c r="L584" s="276">
        <f t="shared" si="1308"/>
        <v>1369</v>
      </c>
      <c r="M584" s="276">
        <f t="shared" si="1308"/>
        <v>1369</v>
      </c>
      <c r="N584" s="276">
        <f t="shared" si="1308"/>
        <v>21.7</v>
      </c>
      <c r="O584" s="276">
        <f t="shared" si="1308"/>
        <v>1390.7</v>
      </c>
      <c r="P584" s="276">
        <f t="shared" si="1308"/>
        <v>1390.7</v>
      </c>
      <c r="Q584" s="276">
        <f t="shared" si="1308"/>
        <v>1005.3</v>
      </c>
      <c r="R584" s="276">
        <f t="shared" si="1308"/>
        <v>2396</v>
      </c>
      <c r="S584" s="276">
        <f t="shared" si="1308"/>
        <v>-10</v>
      </c>
      <c r="T584" s="276">
        <f t="shared" si="1308"/>
        <v>2386</v>
      </c>
      <c r="U584" s="276">
        <f t="shared" si="1308"/>
        <v>103</v>
      </c>
      <c r="V584" s="276">
        <f t="shared" si="1308"/>
        <v>2489</v>
      </c>
      <c r="W584" s="276">
        <f t="shared" si="1308"/>
        <v>-69.300000000000011</v>
      </c>
      <c r="X584" s="276">
        <f t="shared" si="1308"/>
        <v>2419.6999999999998</v>
      </c>
      <c r="Y584" s="276">
        <f t="shared" si="1308"/>
        <v>208.8</v>
      </c>
      <c r="Z584" s="276">
        <f t="shared" si="1308"/>
        <v>2628.5</v>
      </c>
      <c r="AA584" s="276">
        <f t="shared" ref="AA584:AB584" si="1309">AA585+AA586+AA587+AA588+AA589</f>
        <v>0</v>
      </c>
      <c r="AB584" s="276">
        <f t="shared" si="1309"/>
        <v>2628.5</v>
      </c>
      <c r="AC584" s="276">
        <f t="shared" ref="AC584:AD584" si="1310">AC585+AC586+AC587+AC588+AC589</f>
        <v>0</v>
      </c>
      <c r="AD584" s="276">
        <f t="shared" si="1310"/>
        <v>2628.5</v>
      </c>
    </row>
    <row r="585" spans="1:30" s="435" customFormat="1" ht="18.75" customHeight="1" x14ac:dyDescent="0.2">
      <c r="A585" s="260" t="s">
        <v>95</v>
      </c>
      <c r="B585" s="272">
        <v>801</v>
      </c>
      <c r="C585" s="272" t="s">
        <v>312</v>
      </c>
      <c r="D585" s="253" t="s">
        <v>196</v>
      </c>
      <c r="E585" s="261" t="s">
        <v>871</v>
      </c>
      <c r="F585" s="253" t="s">
        <v>96</v>
      </c>
      <c r="G585" s="258"/>
      <c r="H585" s="258">
        <v>1300</v>
      </c>
      <c r="I585" s="258">
        <v>-286.79000000000002</v>
      </c>
      <c r="J585" s="258">
        <f>H585+I585</f>
        <v>1013.21</v>
      </c>
      <c r="K585" s="258">
        <v>0</v>
      </c>
      <c r="L585" s="258">
        <v>1014</v>
      </c>
      <c r="M585" s="258">
        <v>1014</v>
      </c>
      <c r="N585" s="258">
        <v>12</v>
      </c>
      <c r="O585" s="258">
        <f>M585+N585</f>
        <v>1026</v>
      </c>
      <c r="P585" s="258">
        <v>1026</v>
      </c>
      <c r="Q585" s="258">
        <v>262</v>
      </c>
      <c r="R585" s="258">
        <f t="shared" si="1206"/>
        <v>1288</v>
      </c>
      <c r="S585" s="258">
        <v>100</v>
      </c>
      <c r="T585" s="258">
        <f t="shared" ref="T585:T589" si="1311">R585+S585</f>
        <v>1388</v>
      </c>
      <c r="U585" s="258">
        <f>63+235</f>
        <v>298</v>
      </c>
      <c r="V585" s="258">
        <v>1388</v>
      </c>
      <c r="W585" s="258">
        <v>362.9</v>
      </c>
      <c r="X585" s="258">
        <v>1750.9</v>
      </c>
      <c r="Y585" s="258">
        <v>106.7</v>
      </c>
      <c r="Z585" s="258">
        <f t="shared" ref="Z585:Z589" si="1312">X585+Y585</f>
        <v>1857.6000000000001</v>
      </c>
      <c r="AA585" s="258">
        <v>0</v>
      </c>
      <c r="AB585" s="258">
        <f t="shared" ref="AB585:AB589" si="1313">Z585+AA585</f>
        <v>1857.6000000000001</v>
      </c>
      <c r="AC585" s="258">
        <v>99.62</v>
      </c>
      <c r="AD585" s="258">
        <f t="shared" ref="AD585:AD589" si="1314">AB585+AC585</f>
        <v>1957.2200000000003</v>
      </c>
    </row>
    <row r="586" spans="1:30" s="435" customFormat="1" ht="15.75" customHeight="1" x14ac:dyDescent="0.2">
      <c r="A586" s="260" t="s">
        <v>97</v>
      </c>
      <c r="B586" s="272">
        <v>801</v>
      </c>
      <c r="C586" s="272" t="s">
        <v>312</v>
      </c>
      <c r="D586" s="253" t="s">
        <v>196</v>
      </c>
      <c r="E586" s="261" t="s">
        <v>871</v>
      </c>
      <c r="F586" s="253" t="s">
        <v>98</v>
      </c>
      <c r="G586" s="258"/>
      <c r="H586" s="258">
        <v>6</v>
      </c>
      <c r="I586" s="258">
        <v>0</v>
      </c>
      <c r="J586" s="258">
        <f>H586+I586</f>
        <v>6</v>
      </c>
      <c r="K586" s="258">
        <v>0</v>
      </c>
      <c r="L586" s="258">
        <f t="shared" ref="L586:M588" si="1315">I586+J586</f>
        <v>6</v>
      </c>
      <c r="M586" s="258">
        <f t="shared" si="1315"/>
        <v>6</v>
      </c>
      <c r="N586" s="258">
        <v>0</v>
      </c>
      <c r="O586" s="258">
        <f t="shared" ref="O586:O589" si="1316">M586+N586</f>
        <v>6</v>
      </c>
      <c r="P586" s="258">
        <v>6</v>
      </c>
      <c r="Q586" s="258">
        <v>4</v>
      </c>
      <c r="R586" s="258">
        <f t="shared" si="1206"/>
        <v>10</v>
      </c>
      <c r="S586" s="258">
        <v>0</v>
      </c>
      <c r="T586" s="258">
        <f t="shared" si="1311"/>
        <v>10</v>
      </c>
      <c r="U586" s="258">
        <v>0</v>
      </c>
      <c r="V586" s="258">
        <v>10</v>
      </c>
      <c r="W586" s="258">
        <v>0</v>
      </c>
      <c r="X586" s="258">
        <v>10</v>
      </c>
      <c r="Y586" s="258">
        <v>120</v>
      </c>
      <c r="Z586" s="258">
        <f t="shared" si="1312"/>
        <v>130</v>
      </c>
      <c r="AA586" s="258">
        <v>0</v>
      </c>
      <c r="AB586" s="258">
        <f t="shared" si="1313"/>
        <v>130</v>
      </c>
      <c r="AC586" s="258">
        <v>-130</v>
      </c>
      <c r="AD586" s="258">
        <f t="shared" si="1314"/>
        <v>0</v>
      </c>
    </row>
    <row r="587" spans="1:30" s="435" customFormat="1" ht="37.5" customHeight="1" x14ac:dyDescent="0.2">
      <c r="A587" s="377" t="s">
        <v>898</v>
      </c>
      <c r="B587" s="272">
        <v>801</v>
      </c>
      <c r="C587" s="272" t="s">
        <v>312</v>
      </c>
      <c r="D587" s="253" t="s">
        <v>196</v>
      </c>
      <c r="E587" s="261" t="s">
        <v>871</v>
      </c>
      <c r="F587" s="253" t="s">
        <v>896</v>
      </c>
      <c r="G587" s="258"/>
      <c r="H587" s="258">
        <v>0</v>
      </c>
      <c r="I587" s="258">
        <v>286.79000000000002</v>
      </c>
      <c r="J587" s="258">
        <f>H587+I587</f>
        <v>286.79000000000002</v>
      </c>
      <c r="K587" s="258">
        <v>0</v>
      </c>
      <c r="L587" s="258">
        <v>306</v>
      </c>
      <c r="M587" s="258">
        <v>306</v>
      </c>
      <c r="N587" s="258">
        <v>4</v>
      </c>
      <c r="O587" s="258">
        <f t="shared" si="1316"/>
        <v>310</v>
      </c>
      <c r="P587" s="258">
        <v>310</v>
      </c>
      <c r="Q587" s="258">
        <v>88</v>
      </c>
      <c r="R587" s="258">
        <f t="shared" si="1206"/>
        <v>398</v>
      </c>
      <c r="S587" s="258">
        <v>21</v>
      </c>
      <c r="T587" s="258">
        <f t="shared" si="1311"/>
        <v>419</v>
      </c>
      <c r="U587" s="258">
        <f>19+71</f>
        <v>90</v>
      </c>
      <c r="V587" s="258">
        <v>419</v>
      </c>
      <c r="W587" s="258">
        <v>109.8</v>
      </c>
      <c r="X587" s="258">
        <v>528.79999999999995</v>
      </c>
      <c r="Y587" s="258">
        <v>32.1</v>
      </c>
      <c r="Z587" s="258">
        <f t="shared" si="1312"/>
        <v>560.9</v>
      </c>
      <c r="AA587" s="258">
        <v>0</v>
      </c>
      <c r="AB587" s="258">
        <f t="shared" si="1313"/>
        <v>560.9</v>
      </c>
      <c r="AC587" s="258">
        <v>48.8</v>
      </c>
      <c r="AD587" s="258">
        <f t="shared" si="1314"/>
        <v>609.69999999999993</v>
      </c>
    </row>
    <row r="588" spans="1:30" s="435" customFormat="1" ht="18" hidden="1" customHeight="1" x14ac:dyDescent="0.2">
      <c r="A588" s="260" t="s">
        <v>99</v>
      </c>
      <c r="B588" s="272">
        <v>801</v>
      </c>
      <c r="C588" s="272" t="s">
        <v>312</v>
      </c>
      <c r="D588" s="253" t="s">
        <v>196</v>
      </c>
      <c r="E588" s="261" t="s">
        <v>871</v>
      </c>
      <c r="F588" s="253" t="s">
        <v>100</v>
      </c>
      <c r="G588" s="258"/>
      <c r="H588" s="258">
        <v>10</v>
      </c>
      <c r="I588" s="258">
        <v>0</v>
      </c>
      <c r="J588" s="258">
        <f>H588+I588</f>
        <v>10</v>
      </c>
      <c r="K588" s="258">
        <v>0</v>
      </c>
      <c r="L588" s="258">
        <f t="shared" si="1315"/>
        <v>10</v>
      </c>
      <c r="M588" s="258">
        <f t="shared" si="1315"/>
        <v>10</v>
      </c>
      <c r="N588" s="258">
        <v>0</v>
      </c>
      <c r="O588" s="258">
        <f t="shared" si="1316"/>
        <v>10</v>
      </c>
      <c r="P588" s="258">
        <v>10</v>
      </c>
      <c r="Q588" s="258">
        <v>0</v>
      </c>
      <c r="R588" s="258">
        <f t="shared" si="1206"/>
        <v>10</v>
      </c>
      <c r="S588" s="258">
        <v>0</v>
      </c>
      <c r="T588" s="258">
        <f t="shared" si="1311"/>
        <v>10</v>
      </c>
      <c r="U588" s="258">
        <v>0</v>
      </c>
      <c r="V588" s="258">
        <v>10</v>
      </c>
      <c r="W588" s="258">
        <v>-10</v>
      </c>
      <c r="X588" s="258">
        <v>0</v>
      </c>
      <c r="Y588" s="258">
        <v>0</v>
      </c>
      <c r="Z588" s="258">
        <f t="shared" si="1312"/>
        <v>0</v>
      </c>
      <c r="AA588" s="258">
        <v>0</v>
      </c>
      <c r="AB588" s="258">
        <f t="shared" si="1313"/>
        <v>0</v>
      </c>
      <c r="AC588" s="258">
        <v>0</v>
      </c>
      <c r="AD588" s="258">
        <f t="shared" si="1314"/>
        <v>0</v>
      </c>
    </row>
    <row r="589" spans="1:30" s="435" customFormat="1" ht="20.25" customHeight="1" x14ac:dyDescent="0.2">
      <c r="A589" s="260" t="s">
        <v>1296</v>
      </c>
      <c r="B589" s="272">
        <v>801</v>
      </c>
      <c r="C589" s="272" t="s">
        <v>312</v>
      </c>
      <c r="D589" s="253" t="s">
        <v>196</v>
      </c>
      <c r="E589" s="261" t="s">
        <v>871</v>
      </c>
      <c r="F589" s="253" t="s">
        <v>94</v>
      </c>
      <c r="G589" s="258"/>
      <c r="H589" s="258">
        <v>15</v>
      </c>
      <c r="I589" s="258">
        <v>0</v>
      </c>
      <c r="J589" s="258">
        <f>H589+I589</f>
        <v>15</v>
      </c>
      <c r="K589" s="258">
        <v>0</v>
      </c>
      <c r="L589" s="258">
        <v>33</v>
      </c>
      <c r="M589" s="258">
        <v>33</v>
      </c>
      <c r="N589" s="258">
        <v>5.7</v>
      </c>
      <c r="O589" s="258">
        <f t="shared" si="1316"/>
        <v>38.700000000000003</v>
      </c>
      <c r="P589" s="258">
        <v>38.700000000000003</v>
      </c>
      <c r="Q589" s="258">
        <v>651.29999999999995</v>
      </c>
      <c r="R589" s="258">
        <f t="shared" si="1206"/>
        <v>690</v>
      </c>
      <c r="S589" s="258">
        <v>-131</v>
      </c>
      <c r="T589" s="258">
        <f t="shared" si="1311"/>
        <v>559</v>
      </c>
      <c r="U589" s="258">
        <f>21-306</f>
        <v>-285</v>
      </c>
      <c r="V589" s="258">
        <v>662</v>
      </c>
      <c r="W589" s="258">
        <v>-532</v>
      </c>
      <c r="X589" s="258">
        <v>130</v>
      </c>
      <c r="Y589" s="258">
        <v>-50</v>
      </c>
      <c r="Z589" s="258">
        <f t="shared" si="1312"/>
        <v>80</v>
      </c>
      <c r="AA589" s="258">
        <v>0</v>
      </c>
      <c r="AB589" s="258">
        <f t="shared" si="1313"/>
        <v>80</v>
      </c>
      <c r="AC589" s="258">
        <v>-18.420000000000002</v>
      </c>
      <c r="AD589" s="258">
        <f t="shared" si="1314"/>
        <v>61.58</v>
      </c>
    </row>
    <row r="590" spans="1:30" s="436" customFormat="1" ht="15.75" customHeight="1" x14ac:dyDescent="0.2">
      <c r="A590" s="462" t="s">
        <v>197</v>
      </c>
      <c r="B590" s="250">
        <v>801</v>
      </c>
      <c r="C590" s="250" t="s">
        <v>190</v>
      </c>
      <c r="D590" s="251" t="s">
        <v>198</v>
      </c>
      <c r="E590" s="367"/>
      <c r="F590" s="251"/>
      <c r="G590" s="276"/>
      <c r="H590" s="276">
        <f>H591</f>
        <v>8.8000000000000007</v>
      </c>
      <c r="I590" s="276">
        <f t="shared" ref="I590:AC591" si="1317">I591</f>
        <v>0</v>
      </c>
      <c r="J590" s="276">
        <f t="shared" si="1317"/>
        <v>8.8049999999999997</v>
      </c>
      <c r="K590" s="276">
        <f t="shared" si="1317"/>
        <v>0</v>
      </c>
      <c r="L590" s="276">
        <f t="shared" si="1317"/>
        <v>0</v>
      </c>
      <c r="M590" s="276">
        <f t="shared" si="1317"/>
        <v>0</v>
      </c>
      <c r="N590" s="276">
        <f t="shared" si="1317"/>
        <v>6.2</v>
      </c>
      <c r="O590" s="276">
        <f t="shared" si="1317"/>
        <v>6.2</v>
      </c>
      <c r="P590" s="276">
        <f t="shared" si="1317"/>
        <v>10</v>
      </c>
      <c r="Q590" s="276">
        <f t="shared" si="1317"/>
        <v>-2.1</v>
      </c>
      <c r="R590" s="276">
        <f t="shared" si="1317"/>
        <v>7.9</v>
      </c>
      <c r="S590" s="276">
        <f t="shared" si="1317"/>
        <v>0</v>
      </c>
      <c r="T590" s="276">
        <f t="shared" si="1317"/>
        <v>8.4</v>
      </c>
      <c r="U590" s="276">
        <f t="shared" si="1317"/>
        <v>-0.9</v>
      </c>
      <c r="V590" s="276">
        <f t="shared" si="1317"/>
        <v>63.4</v>
      </c>
      <c r="W590" s="276">
        <f t="shared" si="1317"/>
        <v>5.3</v>
      </c>
      <c r="X590" s="276">
        <f t="shared" si="1317"/>
        <v>3.1</v>
      </c>
      <c r="Y590" s="276">
        <f t="shared" si="1317"/>
        <v>-1.8</v>
      </c>
      <c r="Z590" s="276">
        <f t="shared" ref="Y590:AD591" si="1318">Z591</f>
        <v>1.3</v>
      </c>
      <c r="AA590" s="276">
        <f t="shared" si="1317"/>
        <v>0</v>
      </c>
      <c r="AB590" s="276">
        <f t="shared" si="1318"/>
        <v>1.3</v>
      </c>
      <c r="AC590" s="276">
        <f t="shared" si="1317"/>
        <v>0</v>
      </c>
      <c r="AD590" s="276">
        <f t="shared" si="1318"/>
        <v>1.3</v>
      </c>
    </row>
    <row r="591" spans="1:30" s="435" customFormat="1" ht="33" customHeight="1" x14ac:dyDescent="0.2">
      <c r="A591" s="260" t="s">
        <v>843</v>
      </c>
      <c r="B591" s="272">
        <v>801</v>
      </c>
      <c r="C591" s="272" t="s">
        <v>312</v>
      </c>
      <c r="D591" s="253" t="s">
        <v>198</v>
      </c>
      <c r="E591" s="261" t="s">
        <v>844</v>
      </c>
      <c r="F591" s="253"/>
      <c r="G591" s="258"/>
      <c r="H591" s="258">
        <f>H592</f>
        <v>8.8000000000000007</v>
      </c>
      <c r="I591" s="258">
        <f t="shared" si="1317"/>
        <v>0</v>
      </c>
      <c r="J591" s="258">
        <f t="shared" si="1317"/>
        <v>8.8049999999999997</v>
      </c>
      <c r="K591" s="258">
        <f t="shared" si="1317"/>
        <v>0</v>
      </c>
      <c r="L591" s="258">
        <f t="shared" si="1317"/>
        <v>0</v>
      </c>
      <c r="M591" s="258">
        <f t="shared" si="1317"/>
        <v>0</v>
      </c>
      <c r="N591" s="258">
        <f t="shared" si="1317"/>
        <v>6.2</v>
      </c>
      <c r="O591" s="258">
        <f t="shared" si="1317"/>
        <v>6.2</v>
      </c>
      <c r="P591" s="258">
        <f t="shared" si="1317"/>
        <v>10</v>
      </c>
      <c r="Q591" s="258">
        <f t="shared" si="1317"/>
        <v>-2.1</v>
      </c>
      <c r="R591" s="258">
        <f t="shared" si="1317"/>
        <v>7.9</v>
      </c>
      <c r="S591" s="258">
        <f t="shared" si="1317"/>
        <v>0</v>
      </c>
      <c r="T591" s="258">
        <f t="shared" si="1317"/>
        <v>8.4</v>
      </c>
      <c r="U591" s="258">
        <f t="shared" si="1317"/>
        <v>-0.9</v>
      </c>
      <c r="V591" s="258">
        <f t="shared" si="1317"/>
        <v>63.4</v>
      </c>
      <c r="W591" s="258">
        <f t="shared" si="1317"/>
        <v>5.3</v>
      </c>
      <c r="X591" s="258">
        <f t="shared" si="1317"/>
        <v>3.1</v>
      </c>
      <c r="Y591" s="258">
        <f t="shared" si="1318"/>
        <v>-1.8</v>
      </c>
      <c r="Z591" s="258">
        <f t="shared" si="1318"/>
        <v>1.3</v>
      </c>
      <c r="AA591" s="258">
        <f t="shared" si="1318"/>
        <v>0</v>
      </c>
      <c r="AB591" s="258">
        <f>AB592</f>
        <v>1.3</v>
      </c>
      <c r="AC591" s="258">
        <f t="shared" si="1318"/>
        <v>0</v>
      </c>
      <c r="AD591" s="258">
        <f>AD592</f>
        <v>1.3</v>
      </c>
    </row>
    <row r="592" spans="1:30" s="435" customFormat="1" ht="16.5" customHeight="1" x14ac:dyDescent="0.2">
      <c r="A592" s="260" t="s">
        <v>1296</v>
      </c>
      <c r="B592" s="272">
        <v>801</v>
      </c>
      <c r="C592" s="272" t="s">
        <v>312</v>
      </c>
      <c r="D592" s="253" t="s">
        <v>198</v>
      </c>
      <c r="E592" s="261" t="s">
        <v>844</v>
      </c>
      <c r="F592" s="253" t="s">
        <v>94</v>
      </c>
      <c r="G592" s="258"/>
      <c r="H592" s="258">
        <v>8.8000000000000007</v>
      </c>
      <c r="I592" s="258">
        <v>0</v>
      </c>
      <c r="J592" s="258">
        <v>8.8049999999999997</v>
      </c>
      <c r="K592" s="258">
        <v>0</v>
      </c>
      <c r="L592" s="258">
        <v>0</v>
      </c>
      <c r="M592" s="258">
        <v>0</v>
      </c>
      <c r="N592" s="258">
        <v>6.2</v>
      </c>
      <c r="O592" s="258">
        <f>M592+N592</f>
        <v>6.2</v>
      </c>
      <c r="P592" s="258">
        <v>10</v>
      </c>
      <c r="Q592" s="258">
        <v>-2.1</v>
      </c>
      <c r="R592" s="258">
        <f t="shared" si="1206"/>
        <v>7.9</v>
      </c>
      <c r="S592" s="258">
        <v>0</v>
      </c>
      <c r="T592" s="258">
        <v>8.4</v>
      </c>
      <c r="U592" s="258">
        <v>-0.9</v>
      </c>
      <c r="V592" s="258">
        <v>63.4</v>
      </c>
      <c r="W592" s="258">
        <v>5.3</v>
      </c>
      <c r="X592" s="258">
        <v>3.1</v>
      </c>
      <c r="Y592" s="258">
        <v>-1.8</v>
      </c>
      <c r="Z592" s="258">
        <f t="shared" ref="Z592:Z595" si="1319">X592+Y592</f>
        <v>1.3</v>
      </c>
      <c r="AA592" s="258">
        <v>0</v>
      </c>
      <c r="AB592" s="258">
        <f t="shared" ref="AB592" si="1320">Z592+AA592</f>
        <v>1.3</v>
      </c>
      <c r="AC592" s="258">
        <v>0</v>
      </c>
      <c r="AD592" s="258">
        <f t="shared" ref="AD592" si="1321">AB592+AC592</f>
        <v>1.3</v>
      </c>
    </row>
    <row r="593" spans="1:30" s="436" customFormat="1" ht="24" customHeight="1" x14ac:dyDescent="0.2">
      <c r="A593" s="462" t="s">
        <v>201</v>
      </c>
      <c r="B593" s="250">
        <v>801</v>
      </c>
      <c r="C593" s="250" t="s">
        <v>312</v>
      </c>
      <c r="D593" s="251" t="s">
        <v>202</v>
      </c>
      <c r="E593" s="367"/>
      <c r="F593" s="251"/>
      <c r="G593" s="276"/>
      <c r="H593" s="276">
        <f t="shared" ref="H593:Q594" si="1322">H594</f>
        <v>175.25</v>
      </c>
      <c r="I593" s="276">
        <f t="shared" si="1322"/>
        <v>-83.87</v>
      </c>
      <c r="J593" s="276">
        <f t="shared" si="1322"/>
        <v>91.38</v>
      </c>
      <c r="K593" s="276">
        <f t="shared" si="1322"/>
        <v>0</v>
      </c>
      <c r="L593" s="276">
        <f t="shared" si="1322"/>
        <v>0</v>
      </c>
      <c r="M593" s="276">
        <f t="shared" si="1322"/>
        <v>0</v>
      </c>
      <c r="N593" s="276">
        <f t="shared" si="1322"/>
        <v>1</v>
      </c>
      <c r="O593" s="276">
        <f t="shared" si="1322"/>
        <v>2</v>
      </c>
      <c r="P593" s="276">
        <f t="shared" si="1322"/>
        <v>3</v>
      </c>
      <c r="Q593" s="276">
        <f t="shared" si="1322"/>
        <v>4</v>
      </c>
      <c r="R593" s="258">
        <f t="shared" si="1206"/>
        <v>7</v>
      </c>
      <c r="S593" s="258">
        <f t="shared" ref="S593:S595" si="1323">Q593+R593</f>
        <v>11</v>
      </c>
      <c r="T593" s="258">
        <f t="shared" ref="T593:T595" si="1324">R593+S593</f>
        <v>18</v>
      </c>
      <c r="U593" s="258">
        <f t="shared" ref="U593:U595" si="1325">S593+T593</f>
        <v>29</v>
      </c>
      <c r="V593" s="258">
        <f t="shared" ref="V593:V595" si="1326">T593+U593</f>
        <v>47</v>
      </c>
      <c r="W593" s="258">
        <f t="shared" ref="W593:W595" si="1327">U593+V593</f>
        <v>76</v>
      </c>
      <c r="X593" s="258">
        <f>X594</f>
        <v>0</v>
      </c>
      <c r="Y593" s="276">
        <f t="shared" ref="Y593:AD594" si="1328">Y594</f>
        <v>2804.1</v>
      </c>
      <c r="Z593" s="276">
        <f t="shared" si="1328"/>
        <v>2804.1</v>
      </c>
      <c r="AA593" s="276">
        <f t="shared" si="1328"/>
        <v>0</v>
      </c>
      <c r="AB593" s="276">
        <f t="shared" si="1328"/>
        <v>2804.1</v>
      </c>
      <c r="AC593" s="276">
        <f t="shared" si="1328"/>
        <v>-346.18</v>
      </c>
      <c r="AD593" s="276">
        <f t="shared" si="1328"/>
        <v>2457.92</v>
      </c>
    </row>
    <row r="594" spans="1:30" s="435" customFormat="1" ht="20.25" customHeight="1" x14ac:dyDescent="0.2">
      <c r="A594" s="260" t="s">
        <v>452</v>
      </c>
      <c r="B594" s="272">
        <v>801</v>
      </c>
      <c r="C594" s="272" t="s">
        <v>312</v>
      </c>
      <c r="D594" s="253" t="s">
        <v>202</v>
      </c>
      <c r="E594" s="261" t="s">
        <v>867</v>
      </c>
      <c r="F594" s="253"/>
      <c r="G594" s="258"/>
      <c r="H594" s="258">
        <f>H595</f>
        <v>175.25</v>
      </c>
      <c r="I594" s="258">
        <f>I595</f>
        <v>-83.87</v>
      </c>
      <c r="J594" s="258">
        <f>H594+I594</f>
        <v>91.38</v>
      </c>
      <c r="K594" s="258">
        <f>K595</f>
        <v>0</v>
      </c>
      <c r="L594" s="258">
        <f>L595</f>
        <v>0</v>
      </c>
      <c r="M594" s="258">
        <f>M595</f>
        <v>0</v>
      </c>
      <c r="N594" s="258">
        <f t="shared" si="1322"/>
        <v>1</v>
      </c>
      <c r="O594" s="258">
        <f t="shared" si="1322"/>
        <v>2</v>
      </c>
      <c r="P594" s="258">
        <f t="shared" si="1322"/>
        <v>3</v>
      </c>
      <c r="Q594" s="258">
        <f t="shared" si="1322"/>
        <v>4</v>
      </c>
      <c r="R594" s="258">
        <f t="shared" si="1206"/>
        <v>7</v>
      </c>
      <c r="S594" s="258">
        <f t="shared" si="1323"/>
        <v>11</v>
      </c>
      <c r="T594" s="258">
        <f t="shared" si="1324"/>
        <v>18</v>
      </c>
      <c r="U594" s="258">
        <f t="shared" si="1325"/>
        <v>29</v>
      </c>
      <c r="V594" s="258">
        <f t="shared" si="1326"/>
        <v>47</v>
      </c>
      <c r="W594" s="258">
        <f t="shared" si="1327"/>
        <v>76</v>
      </c>
      <c r="X594" s="258">
        <f>X595</f>
        <v>0</v>
      </c>
      <c r="Y594" s="258">
        <f t="shared" si="1328"/>
        <v>2804.1</v>
      </c>
      <c r="Z594" s="258">
        <f t="shared" si="1328"/>
        <v>2804.1</v>
      </c>
      <c r="AA594" s="258">
        <f t="shared" si="1328"/>
        <v>0</v>
      </c>
      <c r="AB594" s="258">
        <f t="shared" si="1328"/>
        <v>2804.1</v>
      </c>
      <c r="AC594" s="258">
        <f t="shared" si="1328"/>
        <v>-346.18</v>
      </c>
      <c r="AD594" s="258">
        <f t="shared" si="1328"/>
        <v>2457.92</v>
      </c>
    </row>
    <row r="595" spans="1:30" s="435" customFormat="1" ht="24" customHeight="1" x14ac:dyDescent="0.2">
      <c r="A595" s="260" t="s">
        <v>1296</v>
      </c>
      <c r="B595" s="272">
        <v>801</v>
      </c>
      <c r="C595" s="272" t="s">
        <v>312</v>
      </c>
      <c r="D595" s="253" t="s">
        <v>202</v>
      </c>
      <c r="E595" s="261" t="s">
        <v>867</v>
      </c>
      <c r="F595" s="253" t="s">
        <v>94</v>
      </c>
      <c r="G595" s="258"/>
      <c r="H595" s="258">
        <v>175.25</v>
      </c>
      <c r="I595" s="258">
        <v>-83.87</v>
      </c>
      <c r="J595" s="258">
        <f>H595+I595</f>
        <v>91.38</v>
      </c>
      <c r="K595" s="258">
        <v>0</v>
      </c>
      <c r="L595" s="258">
        <v>0</v>
      </c>
      <c r="M595" s="258">
        <v>0</v>
      </c>
      <c r="N595" s="258">
        <v>1</v>
      </c>
      <c r="O595" s="258">
        <v>2</v>
      </c>
      <c r="P595" s="258">
        <v>3</v>
      </c>
      <c r="Q595" s="258">
        <v>4</v>
      </c>
      <c r="R595" s="258">
        <f t="shared" ref="R595:R600" si="1329">P595+Q595</f>
        <v>7</v>
      </c>
      <c r="S595" s="258">
        <f t="shared" si="1323"/>
        <v>11</v>
      </c>
      <c r="T595" s="258">
        <f t="shared" si="1324"/>
        <v>18</v>
      </c>
      <c r="U595" s="258">
        <f t="shared" si="1325"/>
        <v>29</v>
      </c>
      <c r="V595" s="258">
        <f t="shared" si="1326"/>
        <v>47</v>
      </c>
      <c r="W595" s="258">
        <f t="shared" si="1327"/>
        <v>76</v>
      </c>
      <c r="X595" s="258">
        <v>0</v>
      </c>
      <c r="Y595" s="258">
        <v>2804.1</v>
      </c>
      <c r="Z595" s="258">
        <f t="shared" si="1319"/>
        <v>2804.1</v>
      </c>
      <c r="AA595" s="258">
        <v>0</v>
      </c>
      <c r="AB595" s="258">
        <f t="shared" ref="AB595" si="1330">Z595+AA595</f>
        <v>2804.1</v>
      </c>
      <c r="AC595" s="258">
        <v>-346.18</v>
      </c>
      <c r="AD595" s="258">
        <f t="shared" ref="AD595" si="1331">AB595+AC595</f>
        <v>2457.92</v>
      </c>
    </row>
    <row r="596" spans="1:30" s="434" customFormat="1" ht="15.75" customHeight="1" x14ac:dyDescent="0.2">
      <c r="A596" s="462" t="s">
        <v>203</v>
      </c>
      <c r="B596" s="251" t="s">
        <v>146</v>
      </c>
      <c r="C596" s="251" t="s">
        <v>190</v>
      </c>
      <c r="D596" s="251" t="s">
        <v>204</v>
      </c>
      <c r="E596" s="251"/>
      <c r="F596" s="251"/>
      <c r="G596" s="276" t="e">
        <f>#REF!+G599</f>
        <v>#REF!</v>
      </c>
      <c r="H596" s="276">
        <f t="shared" ref="H596:L596" si="1332">H599</f>
        <v>3000</v>
      </c>
      <c r="I596" s="276">
        <f t="shared" si="1332"/>
        <v>0</v>
      </c>
      <c r="J596" s="276">
        <f t="shared" si="1332"/>
        <v>3000</v>
      </c>
      <c r="K596" s="276">
        <f t="shared" si="1332"/>
        <v>-887.51</v>
      </c>
      <c r="L596" s="276">
        <f t="shared" si="1332"/>
        <v>2000</v>
      </c>
      <c r="M596" s="276">
        <f>M599+M597</f>
        <v>2000</v>
      </c>
      <c r="N596" s="276">
        <f t="shared" ref="N596:R596" si="1333">N599+N597</f>
        <v>650</v>
      </c>
      <c r="O596" s="276">
        <f t="shared" si="1333"/>
        <v>2650</v>
      </c>
      <c r="P596" s="276">
        <f t="shared" si="1333"/>
        <v>2650</v>
      </c>
      <c r="Q596" s="276">
        <f t="shared" si="1333"/>
        <v>0</v>
      </c>
      <c r="R596" s="276">
        <f t="shared" si="1333"/>
        <v>2650</v>
      </c>
      <c r="S596" s="276">
        <f t="shared" ref="S596:T596" si="1334">S599+S597</f>
        <v>-500</v>
      </c>
      <c r="T596" s="276">
        <f t="shared" si="1334"/>
        <v>2650</v>
      </c>
      <c r="U596" s="276">
        <f t="shared" ref="U596:V596" si="1335">U599+U597</f>
        <v>0</v>
      </c>
      <c r="V596" s="276">
        <f t="shared" si="1335"/>
        <v>2650</v>
      </c>
      <c r="W596" s="276">
        <f t="shared" ref="W596:X596" si="1336">W599+W597</f>
        <v>-500</v>
      </c>
      <c r="X596" s="276">
        <f t="shared" si="1336"/>
        <v>2650</v>
      </c>
      <c r="Y596" s="276">
        <f t="shared" ref="Y596:Z596" si="1337">Y599+Y597</f>
        <v>200</v>
      </c>
      <c r="Z596" s="276">
        <f t="shared" si="1337"/>
        <v>2850</v>
      </c>
      <c r="AA596" s="276">
        <f t="shared" ref="AA596:AB596" si="1338">AA599+AA597</f>
        <v>-2223.69</v>
      </c>
      <c r="AB596" s="276">
        <f t="shared" si="1338"/>
        <v>626.31000000000006</v>
      </c>
      <c r="AC596" s="276">
        <f t="shared" ref="AC596:AD596" si="1339">AC599+AC597</f>
        <v>-626.30999999999995</v>
      </c>
      <c r="AD596" s="276">
        <f t="shared" si="1339"/>
        <v>1.1368683772161603E-13</v>
      </c>
    </row>
    <row r="597" spans="1:30" ht="18.75" customHeight="1" x14ac:dyDescent="0.2">
      <c r="A597" s="260" t="s">
        <v>466</v>
      </c>
      <c r="B597" s="253" t="s">
        <v>146</v>
      </c>
      <c r="C597" s="253" t="s">
        <v>190</v>
      </c>
      <c r="D597" s="253" t="s">
        <v>204</v>
      </c>
      <c r="E597" s="253" t="s">
        <v>874</v>
      </c>
      <c r="F597" s="253"/>
      <c r="G597" s="258"/>
      <c r="H597" s="258"/>
      <c r="I597" s="258">
        <f>I598</f>
        <v>-900</v>
      </c>
      <c r="J597" s="258">
        <f>J598</f>
        <v>-900</v>
      </c>
      <c r="K597" s="258">
        <f>K598</f>
        <v>-900</v>
      </c>
      <c r="L597" s="258">
        <f>L598</f>
        <v>-900</v>
      </c>
      <c r="M597" s="258">
        <f>M598</f>
        <v>0</v>
      </c>
      <c r="N597" s="258">
        <f t="shared" ref="N597:AD597" si="1340">N598</f>
        <v>650</v>
      </c>
      <c r="O597" s="258">
        <f t="shared" si="1340"/>
        <v>650</v>
      </c>
      <c r="P597" s="258">
        <f t="shared" si="1340"/>
        <v>650</v>
      </c>
      <c r="Q597" s="258">
        <f t="shared" si="1340"/>
        <v>0</v>
      </c>
      <c r="R597" s="258">
        <f t="shared" si="1340"/>
        <v>650</v>
      </c>
      <c r="S597" s="258">
        <f t="shared" si="1340"/>
        <v>0</v>
      </c>
      <c r="T597" s="258">
        <f t="shared" si="1340"/>
        <v>650</v>
      </c>
      <c r="U597" s="258">
        <f t="shared" si="1340"/>
        <v>0</v>
      </c>
      <c r="V597" s="258">
        <f t="shared" si="1340"/>
        <v>650</v>
      </c>
      <c r="W597" s="258">
        <f t="shared" si="1340"/>
        <v>0</v>
      </c>
      <c r="X597" s="258">
        <f t="shared" si="1340"/>
        <v>650</v>
      </c>
      <c r="Y597" s="258">
        <f t="shared" si="1340"/>
        <v>0</v>
      </c>
      <c r="Z597" s="258">
        <f t="shared" si="1340"/>
        <v>650</v>
      </c>
      <c r="AA597" s="258">
        <f t="shared" si="1340"/>
        <v>-613.25300000000004</v>
      </c>
      <c r="AB597" s="258">
        <f t="shared" si="1340"/>
        <v>36.746999999999957</v>
      </c>
      <c r="AC597" s="258">
        <f t="shared" si="1340"/>
        <v>-36.75</v>
      </c>
      <c r="AD597" s="258">
        <f t="shared" si="1340"/>
        <v>-3.0000000000427463E-3</v>
      </c>
    </row>
    <row r="598" spans="1:30" x14ac:dyDescent="0.2">
      <c r="A598" s="260" t="s">
        <v>318</v>
      </c>
      <c r="B598" s="253" t="s">
        <v>146</v>
      </c>
      <c r="C598" s="253" t="s">
        <v>353</v>
      </c>
      <c r="D598" s="253" t="s">
        <v>204</v>
      </c>
      <c r="E598" s="253" t="s">
        <v>874</v>
      </c>
      <c r="F598" s="253" t="s">
        <v>319</v>
      </c>
      <c r="G598" s="258"/>
      <c r="H598" s="258"/>
      <c r="I598" s="258">
        <v>-900</v>
      </c>
      <c r="J598" s="258">
        <f>G598+I598</f>
        <v>-900</v>
      </c>
      <c r="K598" s="258">
        <v>-900</v>
      </c>
      <c r="L598" s="258">
        <f>H598+J598</f>
        <v>-900</v>
      </c>
      <c r="M598" s="258">
        <v>0</v>
      </c>
      <c r="N598" s="258">
        <v>650</v>
      </c>
      <c r="O598" s="258">
        <f>M598+N598</f>
        <v>650</v>
      </c>
      <c r="P598" s="258">
        <v>650</v>
      </c>
      <c r="Q598" s="258">
        <v>0</v>
      </c>
      <c r="R598" s="258">
        <f t="shared" si="1329"/>
        <v>650</v>
      </c>
      <c r="S598" s="258">
        <v>0</v>
      </c>
      <c r="T598" s="258">
        <f t="shared" ref="T598" si="1341">R598+S598</f>
        <v>650</v>
      </c>
      <c r="U598" s="258">
        <v>0</v>
      </c>
      <c r="V598" s="258">
        <v>650</v>
      </c>
      <c r="W598" s="258">
        <v>0</v>
      </c>
      <c r="X598" s="258">
        <f t="shared" ref="X598" si="1342">V598+W598</f>
        <v>650</v>
      </c>
      <c r="Y598" s="258">
        <v>0</v>
      </c>
      <c r="Z598" s="258">
        <f t="shared" ref="Z598" si="1343">X598+Y598</f>
        <v>650</v>
      </c>
      <c r="AA598" s="258">
        <v>-613.25300000000004</v>
      </c>
      <c r="AB598" s="258">
        <f t="shared" ref="AB598" si="1344">Z598+AA598</f>
        <v>36.746999999999957</v>
      </c>
      <c r="AC598" s="258">
        <v>-36.75</v>
      </c>
      <c r="AD598" s="258">
        <f t="shared" ref="AD598" si="1345">AB598+AC598</f>
        <v>-3.0000000000427463E-3</v>
      </c>
    </row>
    <row r="599" spans="1:30" x14ac:dyDescent="0.2">
      <c r="A599" s="260" t="s">
        <v>352</v>
      </c>
      <c r="B599" s="253" t="s">
        <v>146</v>
      </c>
      <c r="C599" s="253" t="s">
        <v>353</v>
      </c>
      <c r="D599" s="253" t="s">
        <v>204</v>
      </c>
      <c r="E599" s="253" t="s">
        <v>875</v>
      </c>
      <c r="F599" s="253"/>
      <c r="G599" s="258"/>
      <c r="H599" s="258">
        <f>H600</f>
        <v>3000</v>
      </c>
      <c r="I599" s="258">
        <f>I600</f>
        <v>0</v>
      </c>
      <c r="J599" s="258">
        <f>H599+I599</f>
        <v>3000</v>
      </c>
      <c r="K599" s="258">
        <f>K600</f>
        <v>-887.51</v>
      </c>
      <c r="L599" s="258">
        <f>L600</f>
        <v>2000</v>
      </c>
      <c r="M599" s="258">
        <f>M600</f>
        <v>2000</v>
      </c>
      <c r="N599" s="258">
        <f t="shared" ref="N599:AD599" si="1346">N600</f>
        <v>0</v>
      </c>
      <c r="O599" s="258">
        <f t="shared" si="1346"/>
        <v>2000</v>
      </c>
      <c r="P599" s="258">
        <f t="shared" si="1346"/>
        <v>2000</v>
      </c>
      <c r="Q599" s="258">
        <f t="shared" si="1346"/>
        <v>0</v>
      </c>
      <c r="R599" s="258">
        <f t="shared" si="1346"/>
        <v>2000</v>
      </c>
      <c r="S599" s="258">
        <f t="shared" si="1346"/>
        <v>-500</v>
      </c>
      <c r="T599" s="258">
        <f t="shared" si="1346"/>
        <v>2000</v>
      </c>
      <c r="U599" s="258">
        <f t="shared" si="1346"/>
        <v>0</v>
      </c>
      <c r="V599" s="258">
        <f t="shared" si="1346"/>
        <v>2000</v>
      </c>
      <c r="W599" s="258">
        <f t="shared" si="1346"/>
        <v>-500</v>
      </c>
      <c r="X599" s="258">
        <f t="shared" si="1346"/>
        <v>2000</v>
      </c>
      <c r="Y599" s="258">
        <f t="shared" si="1346"/>
        <v>200</v>
      </c>
      <c r="Z599" s="258">
        <f t="shared" si="1346"/>
        <v>2200</v>
      </c>
      <c r="AA599" s="258">
        <f t="shared" si="1346"/>
        <v>-1610.4369999999999</v>
      </c>
      <c r="AB599" s="258">
        <f t="shared" si="1346"/>
        <v>589.5630000000001</v>
      </c>
      <c r="AC599" s="258">
        <f t="shared" si="1346"/>
        <v>-589.55999999999995</v>
      </c>
      <c r="AD599" s="258">
        <f t="shared" si="1346"/>
        <v>3.0000000001564331E-3</v>
      </c>
    </row>
    <row r="600" spans="1:30" x14ac:dyDescent="0.2">
      <c r="A600" s="260" t="s">
        <v>318</v>
      </c>
      <c r="B600" s="253" t="s">
        <v>146</v>
      </c>
      <c r="C600" s="253" t="s">
        <v>190</v>
      </c>
      <c r="D600" s="253" t="s">
        <v>204</v>
      </c>
      <c r="E600" s="253" t="s">
        <v>875</v>
      </c>
      <c r="F600" s="253" t="s">
        <v>319</v>
      </c>
      <c r="G600" s="258"/>
      <c r="H600" s="258">
        <v>3000</v>
      </c>
      <c r="I600" s="258">
        <v>0</v>
      </c>
      <c r="J600" s="258">
        <f>H600+I600</f>
        <v>3000</v>
      </c>
      <c r="K600" s="258">
        <v>-887.51</v>
      </c>
      <c r="L600" s="258">
        <v>2000</v>
      </c>
      <c r="M600" s="258">
        <v>2000</v>
      </c>
      <c r="N600" s="258">
        <v>0</v>
      </c>
      <c r="O600" s="258">
        <f>M600+N600</f>
        <v>2000</v>
      </c>
      <c r="P600" s="258">
        <v>2000</v>
      </c>
      <c r="Q600" s="258">
        <v>0</v>
      </c>
      <c r="R600" s="258">
        <f t="shared" si="1329"/>
        <v>2000</v>
      </c>
      <c r="S600" s="258">
        <v>-500</v>
      </c>
      <c r="T600" s="258">
        <v>2000</v>
      </c>
      <c r="U600" s="258">
        <v>0</v>
      </c>
      <c r="V600" s="258">
        <v>2000</v>
      </c>
      <c r="W600" s="258">
        <v>-500</v>
      </c>
      <c r="X600" s="258">
        <v>2000</v>
      </c>
      <c r="Y600" s="258">
        <v>200</v>
      </c>
      <c r="Z600" s="258">
        <f t="shared" ref="Z600" si="1347">X600+Y600</f>
        <v>2200</v>
      </c>
      <c r="AA600" s="258">
        <v>-1610.4369999999999</v>
      </c>
      <c r="AB600" s="258">
        <f t="shared" ref="AB600" si="1348">Z600+AA600</f>
        <v>589.5630000000001</v>
      </c>
      <c r="AC600" s="258">
        <v>-589.55999999999995</v>
      </c>
      <c r="AD600" s="258">
        <f t="shared" ref="AD600" si="1349">AB600+AC600</f>
        <v>3.0000000001564331E-3</v>
      </c>
    </row>
    <row r="601" spans="1:30" s="434" customFormat="1" ht="14.25" x14ac:dyDescent="0.2">
      <c r="A601" s="462" t="s">
        <v>206</v>
      </c>
      <c r="B601" s="250">
        <v>801</v>
      </c>
      <c r="C601" s="251" t="s">
        <v>190</v>
      </c>
      <c r="D601" s="251" t="s">
        <v>207</v>
      </c>
      <c r="E601" s="251"/>
      <c r="F601" s="251"/>
      <c r="G601" s="262" t="e">
        <f>G602+G604+G608+#REF!+#REF!+#REF!+#REF!+#REF!+#REF!+#REF!+#REF!+#REF!+#REF!+G627</f>
        <v>#REF!</v>
      </c>
      <c r="H601" s="262" t="e">
        <f>#REF!+#REF!+#REF!+H627+#REF!+#REF!+#REF!+#REF!+#REF!+#REF!</f>
        <v>#REF!</v>
      </c>
      <c r="I601" s="262" t="e">
        <f>#REF!+#REF!+#REF!+I627+#REF!+#REF!+#REF!+#REF!+#REF!+#REF!</f>
        <v>#REF!</v>
      </c>
      <c r="J601" s="262" t="e">
        <f>#REF!+#REF!+#REF!+J627+#REF!+#REF!+#REF!+#REF!+#REF!+#REF!</f>
        <v>#REF!</v>
      </c>
      <c r="K601" s="262" t="e">
        <f>#REF!+#REF!+#REF!+K627+#REF!+#REF!+#REF!+#REF!+#REF!+#REF!</f>
        <v>#REF!</v>
      </c>
      <c r="L601" s="262" t="e">
        <f>#REF!+#REF!+#REF!+L627+#REF!+#REF!+#REF!+#REF!+#REF!+#REF!</f>
        <v>#REF!</v>
      </c>
      <c r="M601" s="262" t="e">
        <f>#REF!+#REF!+#REF!+M627+#REF!+#REF!+#REF!+#REF!+#REF!+#REF!</f>
        <v>#REF!</v>
      </c>
      <c r="N601" s="262" t="e">
        <f>#REF!+#REF!+#REF!+N627+#REF!+#REF!+#REF!+#REF!+#REF!+#REF!</f>
        <v>#REF!</v>
      </c>
      <c r="O601" s="262" t="e">
        <f>#REF!+#REF!+#REF!+O627+#REF!+#REF!+#REF!+#REF!+#REF!+#REF!</f>
        <v>#REF!</v>
      </c>
      <c r="P601" s="262" t="e">
        <f>#REF!+#REF!+#REF!+P627+#REF!+#REF!+#REF!+#REF!+#REF!+#REF!</f>
        <v>#REF!</v>
      </c>
      <c r="Q601" s="262" t="e">
        <f>#REF!+#REF!+#REF!+Q627+#REF!+#REF!+#REF!+#REF!+#REF!+#REF!</f>
        <v>#REF!</v>
      </c>
      <c r="R601" s="262" t="e">
        <f>R602+R605+R613+R616+R622+R624+R627+#REF!+R620+R629</f>
        <v>#REF!</v>
      </c>
      <c r="S601" s="262" t="e">
        <f>S602+S605+S613+S616+S622+S624+S627+#REF!+S620+S629</f>
        <v>#REF!</v>
      </c>
      <c r="T601" s="262" t="e">
        <f>T602+T605+T613+T616+T622+T624+T627+#REF!+T620+T629+T631</f>
        <v>#REF!</v>
      </c>
      <c r="U601" s="262" t="e">
        <f>U602+U605+U613+U616+U622+U624+U627+#REF!+U620+U629+U631</f>
        <v>#REF!</v>
      </c>
      <c r="V601" s="262" t="e">
        <f>V602+V605+V613+V616+V622+V624+V627+#REF!+V620+V629+V631</f>
        <v>#REF!</v>
      </c>
      <c r="W601" s="262" t="e">
        <f>W602+W605+W613+W616+W622+W624+W627+#REF!+W620+W629+W631</f>
        <v>#REF!</v>
      </c>
      <c r="X601" s="262" t="e">
        <f>X602+X605+X613+X616+X622+X624+X627+#REF!+X620+X629+X631</f>
        <v>#REF!</v>
      </c>
      <c r="Y601" s="262" t="e">
        <f>Y602+Y605+Y613+Y616+Y622+Y624+Y627+#REF!+Y620+Y629+Y631+Y628</f>
        <v>#REF!</v>
      </c>
      <c r="Z601" s="262" t="e">
        <f>Z602+Z605+Z613+Z616+Z622+Z624+Z627+#REF!+Z620+Z629+Z631+Z628</f>
        <v>#REF!</v>
      </c>
      <c r="AA601" s="262" t="e">
        <f>AA602+AA605+AA613+AA616+AA622+AA624+AA627+#REF!+AA620+AA629+AA631+AA628</f>
        <v>#REF!</v>
      </c>
      <c r="AB601" s="262">
        <f>AB602+AB605+AB613+AB616+AB622+AB624+AB627+AB620+AB629+AB631+AB628+AB630</f>
        <v>27261.237000000001</v>
      </c>
      <c r="AC601" s="262">
        <f t="shared" ref="AC601:AD601" si="1350">AC602+AC605+AC613+AC616+AC622+AC624+AC627+AC620+AC629+AC631+AC628+AC630</f>
        <v>8518.8860000000004</v>
      </c>
      <c r="AD601" s="262">
        <f t="shared" si="1350"/>
        <v>35780.122999999992</v>
      </c>
    </row>
    <row r="602" spans="1:30" ht="39" customHeight="1" x14ac:dyDescent="0.2">
      <c r="A602" s="260" t="s">
        <v>1093</v>
      </c>
      <c r="B602" s="272">
        <v>801</v>
      </c>
      <c r="C602" s="253" t="s">
        <v>190</v>
      </c>
      <c r="D602" s="253" t="s">
        <v>207</v>
      </c>
      <c r="E602" s="253" t="s">
        <v>841</v>
      </c>
      <c r="F602" s="253"/>
      <c r="G602" s="258"/>
      <c r="H602" s="258"/>
      <c r="I602" s="258"/>
      <c r="J602" s="258"/>
      <c r="K602" s="258"/>
      <c r="L602" s="258"/>
      <c r="M602" s="258"/>
      <c r="N602" s="258"/>
      <c r="O602" s="258" t="e">
        <f>#REF!+#REF!</f>
        <v>#REF!</v>
      </c>
      <c r="P602" s="258" t="e">
        <f>#REF!+#REF!</f>
        <v>#REF!</v>
      </c>
      <c r="Q602" s="258" t="e">
        <f>#REF!+#REF!</f>
        <v>#REF!</v>
      </c>
      <c r="R602" s="258">
        <f>R603+R604</f>
        <v>0</v>
      </c>
      <c r="S602" s="258">
        <f t="shared" ref="S602:T602" si="1351">S603+S604</f>
        <v>20.21</v>
      </c>
      <c r="T602" s="258">
        <f t="shared" si="1351"/>
        <v>20.21</v>
      </c>
      <c r="U602" s="258">
        <f t="shared" ref="U602:V602" si="1352">U603+U604</f>
        <v>-0.2</v>
      </c>
      <c r="V602" s="258">
        <f t="shared" si="1352"/>
        <v>0</v>
      </c>
      <c r="W602" s="258">
        <f t="shared" ref="W602:X602" si="1353">W603+W604</f>
        <v>20</v>
      </c>
      <c r="X602" s="258">
        <f t="shared" si="1353"/>
        <v>20</v>
      </c>
      <c r="Y602" s="258">
        <f t="shared" ref="Y602:Z602" si="1354">Y603+Y604</f>
        <v>0</v>
      </c>
      <c r="Z602" s="258">
        <f t="shared" si="1354"/>
        <v>20</v>
      </c>
      <c r="AA602" s="258">
        <f t="shared" ref="AA602:AB602" si="1355">AA603+AA604</f>
        <v>0</v>
      </c>
      <c r="AB602" s="258">
        <f t="shared" si="1355"/>
        <v>20</v>
      </c>
      <c r="AC602" s="258">
        <f t="shared" ref="AC602:AD602" si="1356">AC603+AC604</f>
        <v>-14</v>
      </c>
      <c r="AD602" s="258">
        <f t="shared" si="1356"/>
        <v>6.0000000000000009</v>
      </c>
    </row>
    <row r="603" spans="1:30" ht="18.75" customHeight="1" x14ac:dyDescent="0.2">
      <c r="A603" s="260" t="s">
        <v>1094</v>
      </c>
      <c r="B603" s="272">
        <v>801</v>
      </c>
      <c r="C603" s="253" t="s">
        <v>190</v>
      </c>
      <c r="D603" s="253" t="s">
        <v>207</v>
      </c>
      <c r="E603" s="253" t="s">
        <v>841</v>
      </c>
      <c r="F603" s="253" t="s">
        <v>1095</v>
      </c>
      <c r="G603" s="258"/>
      <c r="H603" s="258"/>
      <c r="I603" s="258"/>
      <c r="J603" s="258"/>
      <c r="K603" s="258"/>
      <c r="L603" s="258"/>
      <c r="M603" s="258"/>
      <c r="N603" s="258"/>
      <c r="O603" s="258">
        <v>0</v>
      </c>
      <c r="P603" s="258">
        <v>20</v>
      </c>
      <c r="Q603" s="258">
        <v>0</v>
      </c>
      <c r="R603" s="258">
        <v>0</v>
      </c>
      <c r="S603" s="258">
        <v>20</v>
      </c>
      <c r="T603" s="258">
        <f>R603+S603</f>
        <v>20</v>
      </c>
      <c r="U603" s="258">
        <v>-0.2</v>
      </c>
      <c r="V603" s="258">
        <v>0</v>
      </c>
      <c r="W603" s="258">
        <v>19.8</v>
      </c>
      <c r="X603" s="258">
        <f>V603+W603</f>
        <v>19.8</v>
      </c>
      <c r="Y603" s="258">
        <v>0</v>
      </c>
      <c r="Z603" s="258">
        <f>X603+Y603</f>
        <v>19.8</v>
      </c>
      <c r="AA603" s="258">
        <v>0</v>
      </c>
      <c r="AB603" s="258">
        <f>Z603+AA603</f>
        <v>19.8</v>
      </c>
      <c r="AC603" s="258">
        <v>-13.86</v>
      </c>
      <c r="AD603" s="258">
        <f>AB603+AC603</f>
        <v>5.9400000000000013</v>
      </c>
    </row>
    <row r="604" spans="1:30" ht="16.5" customHeight="1" x14ac:dyDescent="0.2">
      <c r="A604" s="260" t="s">
        <v>1096</v>
      </c>
      <c r="B604" s="272">
        <v>801</v>
      </c>
      <c r="C604" s="253" t="s">
        <v>190</v>
      </c>
      <c r="D604" s="253" t="s">
        <v>207</v>
      </c>
      <c r="E604" s="253" t="s">
        <v>841</v>
      </c>
      <c r="F604" s="253" t="s">
        <v>1095</v>
      </c>
      <c r="G604" s="258"/>
      <c r="H604" s="258"/>
      <c r="I604" s="258"/>
      <c r="J604" s="258"/>
      <c r="K604" s="258"/>
      <c r="L604" s="258"/>
      <c r="M604" s="258"/>
      <c r="N604" s="258"/>
      <c r="O604" s="258">
        <v>0</v>
      </c>
      <c r="P604" s="258">
        <v>0.21</v>
      </c>
      <c r="Q604" s="258">
        <v>0</v>
      </c>
      <c r="R604" s="258">
        <v>0</v>
      </c>
      <c r="S604" s="258">
        <v>0.21</v>
      </c>
      <c r="T604" s="258">
        <f>R604+S604</f>
        <v>0.21</v>
      </c>
      <c r="U604" s="258">
        <v>0</v>
      </c>
      <c r="V604" s="258">
        <v>0</v>
      </c>
      <c r="W604" s="258">
        <v>0.2</v>
      </c>
      <c r="X604" s="258">
        <f>V604+W604</f>
        <v>0.2</v>
      </c>
      <c r="Y604" s="258">
        <v>0</v>
      </c>
      <c r="Z604" s="258">
        <f>X604+Y604</f>
        <v>0.2</v>
      </c>
      <c r="AA604" s="258">
        <v>0</v>
      </c>
      <c r="AB604" s="258">
        <f>Z604+AA604</f>
        <v>0.2</v>
      </c>
      <c r="AC604" s="258">
        <v>-0.14000000000000001</v>
      </c>
      <c r="AD604" s="258">
        <f>AB604+AC604</f>
        <v>0.06</v>
      </c>
    </row>
    <row r="605" spans="1:30" ht="22.5" customHeight="1" x14ac:dyDescent="0.2">
      <c r="A605" s="260" t="s">
        <v>809</v>
      </c>
      <c r="B605" s="272">
        <v>801</v>
      </c>
      <c r="C605" s="253" t="s">
        <v>190</v>
      </c>
      <c r="D605" s="253" t="s">
        <v>207</v>
      </c>
      <c r="E605" s="253" t="s">
        <v>870</v>
      </c>
      <c r="F605" s="253"/>
      <c r="G605" s="258"/>
      <c r="H605" s="258"/>
      <c r="I605" s="258">
        <f t="shared" ref="I605:Q605" si="1357">I606</f>
        <v>-50</v>
      </c>
      <c r="J605" s="258" t="e">
        <f t="shared" si="1357"/>
        <v>#REF!</v>
      </c>
      <c r="K605" s="258">
        <f t="shared" si="1357"/>
        <v>-50</v>
      </c>
      <c r="L605" s="258" t="e">
        <f t="shared" si="1357"/>
        <v>#REF!</v>
      </c>
      <c r="M605" s="258" t="e">
        <f t="shared" si="1357"/>
        <v>#REF!</v>
      </c>
      <c r="N605" s="258" t="e">
        <f t="shared" si="1357"/>
        <v>#REF!</v>
      </c>
      <c r="O605" s="258" t="e">
        <f t="shared" si="1357"/>
        <v>#REF!</v>
      </c>
      <c r="P605" s="258" t="e">
        <f t="shared" si="1357"/>
        <v>#REF!</v>
      </c>
      <c r="Q605" s="258" t="e">
        <f t="shared" si="1357"/>
        <v>#REF!</v>
      </c>
      <c r="R605" s="258">
        <f>R606+R608+R610+R611+R612</f>
        <v>1090.8</v>
      </c>
      <c r="S605" s="258">
        <f t="shared" ref="S605:T605" si="1358">S606+S608+S610+S611+S612</f>
        <v>-147.19999999999999</v>
      </c>
      <c r="T605" s="258">
        <f t="shared" si="1358"/>
        <v>788.6</v>
      </c>
      <c r="U605" s="258">
        <f t="shared" ref="U605" si="1359">U606+U608+U610+U611+U612</f>
        <v>144.4</v>
      </c>
      <c r="V605" s="258">
        <f>V606+V608+V610+V611+V612+V607+V609</f>
        <v>933</v>
      </c>
      <c r="W605" s="258">
        <f t="shared" ref="W605:Y605" si="1360">W606+W608+W610+W611+W612+W607+W609</f>
        <v>54.9</v>
      </c>
      <c r="X605" s="258">
        <f>X606+X608+X610+X611+X612+X607+X609</f>
        <v>987.9</v>
      </c>
      <c r="Y605" s="258">
        <f t="shared" si="1360"/>
        <v>18.5</v>
      </c>
      <c r="Z605" s="258">
        <f>Z606+Z608+Z610+Z611+Z612+Z607+Z609</f>
        <v>1006.4</v>
      </c>
      <c r="AA605" s="258">
        <f t="shared" ref="AA605:AC605" si="1361">AA606+AA608+AA610+AA611+AA612+AA607+AA609</f>
        <v>0</v>
      </c>
      <c r="AB605" s="258">
        <f>AB606+AB608+AB610+AB611+AB612+AB607+AB609</f>
        <v>1006.4</v>
      </c>
      <c r="AC605" s="258">
        <f t="shared" si="1361"/>
        <v>2.886579864025407E-15</v>
      </c>
      <c r="AD605" s="258">
        <f>AD606+AD608+AD610+AD611+AD612+AD607+AD609</f>
        <v>1006.4</v>
      </c>
    </row>
    <row r="606" spans="1:30" ht="15" customHeight="1" x14ac:dyDescent="0.2">
      <c r="A606" s="377" t="s">
        <v>907</v>
      </c>
      <c r="B606" s="272">
        <v>801</v>
      </c>
      <c r="C606" s="253" t="s">
        <v>190</v>
      </c>
      <c r="D606" s="253" t="s">
        <v>207</v>
      </c>
      <c r="E606" s="253" t="s">
        <v>870</v>
      </c>
      <c r="F606" s="384" t="s">
        <v>96</v>
      </c>
      <c r="G606" s="258"/>
      <c r="H606" s="258"/>
      <c r="I606" s="258">
        <v>-50</v>
      </c>
      <c r="J606" s="258" t="e">
        <f>#REF!+I606</f>
        <v>#REF!</v>
      </c>
      <c r="K606" s="258">
        <v>-50</v>
      </c>
      <c r="L606" s="258" t="e">
        <f>#REF!+J606</f>
        <v>#REF!</v>
      </c>
      <c r="M606" s="258" t="e">
        <f>#REF!+K606</f>
        <v>#REF!</v>
      </c>
      <c r="N606" s="258" t="e">
        <f>#REF!+L606</f>
        <v>#REF!</v>
      </c>
      <c r="O606" s="258" t="e">
        <f>#REF!+M606</f>
        <v>#REF!</v>
      </c>
      <c r="P606" s="258" t="e">
        <f>#REF!+N606</f>
        <v>#REF!</v>
      </c>
      <c r="Q606" s="258" t="e">
        <f>#REF!+O606</f>
        <v>#REF!</v>
      </c>
      <c r="R606" s="258">
        <v>718.74</v>
      </c>
      <c r="S606" s="258">
        <v>-113.04</v>
      </c>
      <c r="T606" s="258">
        <f>R606+S606</f>
        <v>605.70000000000005</v>
      </c>
      <c r="U606" s="258">
        <v>110.9</v>
      </c>
      <c r="V606" s="258">
        <v>716.6</v>
      </c>
      <c r="W606" s="258">
        <v>26.8</v>
      </c>
      <c r="X606" s="258">
        <v>743.4</v>
      </c>
      <c r="Y606" s="258">
        <v>-39.6</v>
      </c>
      <c r="Z606" s="258">
        <f>X606+Y606</f>
        <v>703.8</v>
      </c>
      <c r="AA606" s="258">
        <v>0</v>
      </c>
      <c r="AB606" s="258">
        <f>Z606+AA606</f>
        <v>703.8</v>
      </c>
      <c r="AC606" s="258">
        <v>37.21</v>
      </c>
      <c r="AD606" s="258">
        <f>AB606+AC606</f>
        <v>741.01</v>
      </c>
    </row>
    <row r="607" spans="1:30" ht="15" customHeight="1" x14ac:dyDescent="0.2">
      <c r="A607" s="377" t="s">
        <v>97</v>
      </c>
      <c r="B607" s="272">
        <v>801</v>
      </c>
      <c r="C607" s="253" t="s">
        <v>190</v>
      </c>
      <c r="D607" s="253" t="s">
        <v>207</v>
      </c>
      <c r="E607" s="253" t="s">
        <v>870</v>
      </c>
      <c r="F607" s="384" t="s">
        <v>98</v>
      </c>
      <c r="G607" s="258"/>
      <c r="H607" s="258"/>
      <c r="I607" s="258">
        <v>-50</v>
      </c>
      <c r="J607" s="258" t="e">
        <v>#REF!</v>
      </c>
      <c r="K607" s="258">
        <v>-50</v>
      </c>
      <c r="L607" s="258" t="e">
        <v>#REF!</v>
      </c>
      <c r="M607" s="258" t="e">
        <v>#REF!</v>
      </c>
      <c r="N607" s="258" t="e">
        <v>#REF!</v>
      </c>
      <c r="O607" s="258" t="e">
        <v>#REF!</v>
      </c>
      <c r="P607" s="258" t="e">
        <v>#REF!</v>
      </c>
      <c r="Q607" s="258" t="e">
        <v>#REF!</v>
      </c>
      <c r="R607" s="258">
        <v>718.74</v>
      </c>
      <c r="S607" s="258">
        <v>-113.04</v>
      </c>
      <c r="T607" s="258">
        <v>605.70000000000005</v>
      </c>
      <c r="U607" s="258">
        <v>110.9</v>
      </c>
      <c r="V607" s="258">
        <v>0</v>
      </c>
      <c r="W607" s="258">
        <v>0</v>
      </c>
      <c r="X607" s="258">
        <v>0</v>
      </c>
      <c r="Y607" s="258">
        <v>20</v>
      </c>
      <c r="Z607" s="258">
        <f t="shared" ref="Z607:Z612" si="1362">X607+Y607</f>
        <v>20</v>
      </c>
      <c r="AA607" s="258">
        <v>0</v>
      </c>
      <c r="AB607" s="258">
        <f t="shared" ref="AB607:AB612" si="1363">Z607+AA607</f>
        <v>20</v>
      </c>
      <c r="AC607" s="258">
        <v>1.05</v>
      </c>
      <c r="AD607" s="258">
        <f t="shared" ref="AD607:AD612" si="1364">AB607+AC607</f>
        <v>21.05</v>
      </c>
    </row>
    <row r="608" spans="1:30" ht="39.75" customHeight="1" x14ac:dyDescent="0.2">
      <c r="A608" s="377" t="s">
        <v>898</v>
      </c>
      <c r="B608" s="272">
        <v>801</v>
      </c>
      <c r="C608" s="253" t="s">
        <v>190</v>
      </c>
      <c r="D608" s="253" t="s">
        <v>207</v>
      </c>
      <c r="E608" s="253" t="s">
        <v>870</v>
      </c>
      <c r="F608" s="253" t="s">
        <v>896</v>
      </c>
      <c r="G608" s="258"/>
      <c r="H608" s="258"/>
      <c r="I608" s="258">
        <f t="shared" ref="I608:Q608" si="1365">I610</f>
        <v>-530.1</v>
      </c>
      <c r="J608" s="258" t="e">
        <f t="shared" si="1365"/>
        <v>#REF!</v>
      </c>
      <c r="K608" s="258">
        <f t="shared" si="1365"/>
        <v>-530.1</v>
      </c>
      <c r="L608" s="258" t="e">
        <f t="shared" si="1365"/>
        <v>#REF!</v>
      </c>
      <c r="M608" s="258" t="e">
        <f t="shared" si="1365"/>
        <v>#REF!</v>
      </c>
      <c r="N608" s="258" t="e">
        <f t="shared" si="1365"/>
        <v>#REF!</v>
      </c>
      <c r="O608" s="258" t="e">
        <f t="shared" si="1365"/>
        <v>#REF!</v>
      </c>
      <c r="P608" s="258" t="e">
        <f t="shared" si="1365"/>
        <v>#REF!</v>
      </c>
      <c r="Q608" s="258" t="e">
        <f t="shared" si="1365"/>
        <v>#REF!</v>
      </c>
      <c r="R608" s="258">
        <v>217.06</v>
      </c>
      <c r="S608" s="258">
        <v>-34.159999999999997</v>
      </c>
      <c r="T608" s="258">
        <f t="shared" ref="T608:T610" si="1366">R608+S608</f>
        <v>182.9</v>
      </c>
      <c r="U608" s="258">
        <v>33.5</v>
      </c>
      <c r="V608" s="258">
        <v>216.4</v>
      </c>
      <c r="W608" s="258">
        <v>8.1</v>
      </c>
      <c r="X608" s="258">
        <v>224.5</v>
      </c>
      <c r="Y608" s="258">
        <v>-11.9</v>
      </c>
      <c r="Z608" s="258">
        <f t="shared" si="1362"/>
        <v>212.6</v>
      </c>
      <c r="AA608" s="258">
        <v>0</v>
      </c>
      <c r="AB608" s="258">
        <f t="shared" si="1363"/>
        <v>212.6</v>
      </c>
      <c r="AC608" s="258">
        <v>11.24</v>
      </c>
      <c r="AD608" s="258">
        <f t="shared" si="1364"/>
        <v>223.84</v>
      </c>
    </row>
    <row r="609" spans="1:30" ht="17.25" hidden="1" customHeight="1" x14ac:dyDescent="0.2">
      <c r="A609" s="377" t="s">
        <v>99</v>
      </c>
      <c r="B609" s="272">
        <v>801</v>
      </c>
      <c r="C609" s="253" t="s">
        <v>190</v>
      </c>
      <c r="D609" s="253" t="s">
        <v>207</v>
      </c>
      <c r="E609" s="253" t="s">
        <v>870</v>
      </c>
      <c r="F609" s="253" t="s">
        <v>100</v>
      </c>
      <c r="G609" s="258"/>
      <c r="H609" s="258"/>
      <c r="I609" s="258">
        <v>-50</v>
      </c>
      <c r="J609" s="258" t="e">
        <v>#REF!</v>
      </c>
      <c r="K609" s="258">
        <v>-50</v>
      </c>
      <c r="L609" s="258" t="e">
        <v>#REF!</v>
      </c>
      <c r="M609" s="258" t="e">
        <v>#REF!</v>
      </c>
      <c r="N609" s="258" t="e">
        <v>#REF!</v>
      </c>
      <c r="O609" s="258" t="e">
        <v>#REF!</v>
      </c>
      <c r="P609" s="258" t="e">
        <v>#REF!</v>
      </c>
      <c r="Q609" s="258" t="e">
        <v>#REF!</v>
      </c>
      <c r="R609" s="258">
        <v>718.74</v>
      </c>
      <c r="S609" s="258">
        <v>-113.04</v>
      </c>
      <c r="T609" s="258">
        <v>605.70000000000005</v>
      </c>
      <c r="U609" s="258">
        <v>110.9</v>
      </c>
      <c r="V609" s="258">
        <v>0</v>
      </c>
      <c r="W609" s="258">
        <v>0</v>
      </c>
      <c r="X609" s="258">
        <f t="shared" ref="X609:X612" si="1367">V609+W609</f>
        <v>0</v>
      </c>
      <c r="Y609" s="258">
        <v>0</v>
      </c>
      <c r="Z609" s="258">
        <f t="shared" si="1362"/>
        <v>0</v>
      </c>
      <c r="AA609" s="258">
        <v>0</v>
      </c>
      <c r="AB609" s="258">
        <f t="shared" si="1363"/>
        <v>0</v>
      </c>
      <c r="AC609" s="258">
        <v>0</v>
      </c>
      <c r="AD609" s="258">
        <f t="shared" si="1364"/>
        <v>0</v>
      </c>
    </row>
    <row r="610" spans="1:30" ht="28.5" customHeight="1" x14ac:dyDescent="0.2">
      <c r="A610" s="260" t="s">
        <v>1296</v>
      </c>
      <c r="B610" s="272">
        <v>801</v>
      </c>
      <c r="C610" s="253" t="s">
        <v>190</v>
      </c>
      <c r="D610" s="253" t="s">
        <v>207</v>
      </c>
      <c r="E610" s="253" t="s">
        <v>870</v>
      </c>
      <c r="F610" s="253" t="s">
        <v>94</v>
      </c>
      <c r="G610" s="258"/>
      <c r="H610" s="258"/>
      <c r="I610" s="258">
        <f t="shared" ref="I610:Q610" si="1368">I613</f>
        <v>-530.1</v>
      </c>
      <c r="J610" s="258" t="e">
        <f t="shared" si="1368"/>
        <v>#REF!</v>
      </c>
      <c r="K610" s="258">
        <f t="shared" si="1368"/>
        <v>-530.1</v>
      </c>
      <c r="L610" s="258" t="e">
        <f t="shared" si="1368"/>
        <v>#REF!</v>
      </c>
      <c r="M610" s="258" t="e">
        <f t="shared" si="1368"/>
        <v>#REF!</v>
      </c>
      <c r="N610" s="258" t="e">
        <f t="shared" si="1368"/>
        <v>#REF!</v>
      </c>
      <c r="O610" s="258" t="e">
        <f t="shared" si="1368"/>
        <v>#REF!</v>
      </c>
      <c r="P610" s="258" t="e">
        <f t="shared" si="1368"/>
        <v>#REF!</v>
      </c>
      <c r="Q610" s="258" t="e">
        <f t="shared" si="1368"/>
        <v>#REF!</v>
      </c>
      <c r="R610" s="258">
        <v>0</v>
      </c>
      <c r="S610" s="258">
        <v>0</v>
      </c>
      <c r="T610" s="258">
        <f t="shared" si="1366"/>
        <v>0</v>
      </c>
      <c r="U610" s="258">
        <v>0</v>
      </c>
      <c r="V610" s="258">
        <f t="shared" ref="V610" si="1369">T610+U610</f>
        <v>0</v>
      </c>
      <c r="W610" s="258">
        <v>20</v>
      </c>
      <c r="X610" s="258">
        <f t="shared" si="1367"/>
        <v>20</v>
      </c>
      <c r="Y610" s="258">
        <v>50</v>
      </c>
      <c r="Z610" s="258">
        <f t="shared" si="1362"/>
        <v>70</v>
      </c>
      <c r="AA610" s="258">
        <v>0</v>
      </c>
      <c r="AB610" s="258">
        <f t="shared" si="1363"/>
        <v>70</v>
      </c>
      <c r="AC610" s="258">
        <v>-49.5</v>
      </c>
      <c r="AD610" s="258">
        <f t="shared" si="1364"/>
        <v>20.5</v>
      </c>
    </row>
    <row r="611" spans="1:30" ht="28.5" hidden="1" customHeight="1" x14ac:dyDescent="0.2">
      <c r="A611" s="377" t="s">
        <v>907</v>
      </c>
      <c r="B611" s="272">
        <v>801</v>
      </c>
      <c r="C611" s="253" t="s">
        <v>190</v>
      </c>
      <c r="D611" s="253" t="s">
        <v>207</v>
      </c>
      <c r="E611" s="253" t="s">
        <v>872</v>
      </c>
      <c r="F611" s="253" t="s">
        <v>96</v>
      </c>
      <c r="G611" s="258"/>
      <c r="H611" s="258">
        <v>122.9</v>
      </c>
      <c r="I611" s="258">
        <v>-122.9</v>
      </c>
      <c r="J611" s="258">
        <f t="shared" ref="J611:J612" si="1370">H611+I611</f>
        <v>0</v>
      </c>
      <c r="K611" s="258">
        <v>0</v>
      </c>
      <c r="L611" s="258">
        <f>I611+J611</f>
        <v>-122.9</v>
      </c>
      <c r="M611" s="258">
        <v>0</v>
      </c>
      <c r="N611" s="258">
        <v>106.4</v>
      </c>
      <c r="O611" s="258">
        <f>M611+N611</f>
        <v>106.4</v>
      </c>
      <c r="P611" s="258">
        <f t="shared" ref="P611" si="1371">M611+N611</f>
        <v>106.4</v>
      </c>
      <c r="Q611" s="258">
        <v>0</v>
      </c>
      <c r="R611" s="258">
        <v>106.4</v>
      </c>
      <c r="S611" s="258">
        <v>0</v>
      </c>
      <c r="T611" s="258">
        <v>0</v>
      </c>
      <c r="U611" s="258">
        <v>0</v>
      </c>
      <c r="V611" s="258">
        <v>0</v>
      </c>
      <c r="W611" s="258">
        <v>0</v>
      </c>
      <c r="X611" s="258">
        <f t="shared" si="1367"/>
        <v>0</v>
      </c>
      <c r="Y611" s="258">
        <v>0</v>
      </c>
      <c r="Z611" s="258">
        <f t="shared" si="1362"/>
        <v>0</v>
      </c>
      <c r="AA611" s="258">
        <v>0</v>
      </c>
      <c r="AB611" s="258">
        <f t="shared" si="1363"/>
        <v>0</v>
      </c>
      <c r="AC611" s="258">
        <v>0</v>
      </c>
      <c r="AD611" s="258">
        <f t="shared" si="1364"/>
        <v>0</v>
      </c>
    </row>
    <row r="612" spans="1:30" ht="28.5" hidden="1" customHeight="1" x14ac:dyDescent="0.2">
      <c r="A612" s="377" t="s">
        <v>898</v>
      </c>
      <c r="B612" s="272">
        <v>801</v>
      </c>
      <c r="C612" s="253" t="s">
        <v>190</v>
      </c>
      <c r="D612" s="253" t="s">
        <v>207</v>
      </c>
      <c r="E612" s="253" t="s">
        <v>872</v>
      </c>
      <c r="F612" s="253" t="s">
        <v>896</v>
      </c>
      <c r="G612" s="258"/>
      <c r="H612" s="258">
        <v>0</v>
      </c>
      <c r="I612" s="258">
        <v>122.9</v>
      </c>
      <c r="J612" s="258">
        <f t="shared" si="1370"/>
        <v>122.9</v>
      </c>
      <c r="K612" s="258">
        <v>0</v>
      </c>
      <c r="L612" s="258">
        <v>217.9</v>
      </c>
      <c r="M612" s="258">
        <v>217.9</v>
      </c>
      <c r="N612" s="258">
        <v>-169.3</v>
      </c>
      <c r="O612" s="258">
        <f>M612+N612</f>
        <v>48.599999999999994</v>
      </c>
      <c r="P612" s="258">
        <v>48.6</v>
      </c>
      <c r="Q612" s="258">
        <v>0</v>
      </c>
      <c r="R612" s="258">
        <v>48.6</v>
      </c>
      <c r="S612" s="258">
        <v>0</v>
      </c>
      <c r="T612" s="258">
        <v>0</v>
      </c>
      <c r="U612" s="258">
        <v>0</v>
      </c>
      <c r="V612" s="258">
        <v>0</v>
      </c>
      <c r="W612" s="258">
        <v>0</v>
      </c>
      <c r="X612" s="258">
        <f t="shared" si="1367"/>
        <v>0</v>
      </c>
      <c r="Y612" s="258">
        <v>0</v>
      </c>
      <c r="Z612" s="258">
        <f t="shared" si="1362"/>
        <v>0</v>
      </c>
      <c r="AA612" s="258">
        <v>0</v>
      </c>
      <c r="AB612" s="258">
        <f t="shared" si="1363"/>
        <v>0</v>
      </c>
      <c r="AC612" s="258">
        <v>0</v>
      </c>
      <c r="AD612" s="258">
        <f t="shared" si="1364"/>
        <v>0</v>
      </c>
    </row>
    <row r="613" spans="1:30" ht="30" x14ac:dyDescent="0.2">
      <c r="A613" s="260" t="s">
        <v>1097</v>
      </c>
      <c r="B613" s="272">
        <v>801</v>
      </c>
      <c r="C613" s="253" t="s">
        <v>190</v>
      </c>
      <c r="D613" s="253" t="s">
        <v>207</v>
      </c>
      <c r="E613" s="253" t="s">
        <v>807</v>
      </c>
      <c r="F613" s="253"/>
      <c r="G613" s="258"/>
      <c r="H613" s="258"/>
      <c r="I613" s="258">
        <v>-530.1</v>
      </c>
      <c r="J613" s="258" t="e">
        <f>#REF!+I613</f>
        <v>#REF!</v>
      </c>
      <c r="K613" s="258">
        <v>-530.1</v>
      </c>
      <c r="L613" s="258" t="e">
        <f>#REF!+J613</f>
        <v>#REF!</v>
      </c>
      <c r="M613" s="258" t="e">
        <f>#REF!+K613</f>
        <v>#REF!</v>
      </c>
      <c r="N613" s="258" t="e">
        <f>#REF!+L613</f>
        <v>#REF!</v>
      </c>
      <c r="O613" s="258" t="e">
        <f>#REF!+M613</f>
        <v>#REF!</v>
      </c>
      <c r="P613" s="258" t="e">
        <f>#REF!+N613</f>
        <v>#REF!</v>
      </c>
      <c r="Q613" s="258" t="e">
        <f>#REF!+O613</f>
        <v>#REF!</v>
      </c>
      <c r="R613" s="258">
        <f t="shared" ref="R613:X613" si="1372">R614+R615</f>
        <v>42.099999999999994</v>
      </c>
      <c r="S613" s="258">
        <f t="shared" si="1372"/>
        <v>0.4</v>
      </c>
      <c r="T613" s="258">
        <f t="shared" si="1372"/>
        <v>42.499999999999993</v>
      </c>
      <c r="U613" s="258">
        <f t="shared" si="1372"/>
        <v>0.3</v>
      </c>
      <c r="V613" s="258">
        <f t="shared" si="1372"/>
        <v>42.8</v>
      </c>
      <c r="W613" s="258">
        <f t="shared" si="1372"/>
        <v>21</v>
      </c>
      <c r="X613" s="258">
        <f t="shared" si="1372"/>
        <v>63.8</v>
      </c>
      <c r="Y613" s="258">
        <f t="shared" ref="Y613:Z613" si="1373">Y614+Y615</f>
        <v>27</v>
      </c>
      <c r="Z613" s="258">
        <f t="shared" si="1373"/>
        <v>90.8</v>
      </c>
      <c r="AA613" s="258">
        <f t="shared" ref="AA613:AB613" si="1374">AA614+AA615</f>
        <v>0</v>
      </c>
      <c r="AB613" s="258">
        <f t="shared" si="1374"/>
        <v>90.8</v>
      </c>
      <c r="AC613" s="258">
        <f t="shared" ref="AC613:AD613" si="1375">AC614+AC615</f>
        <v>0</v>
      </c>
      <c r="AD613" s="258">
        <f t="shared" si="1375"/>
        <v>90.8</v>
      </c>
    </row>
    <row r="614" spans="1:30" ht="20.25" hidden="1" customHeight="1" x14ac:dyDescent="0.2">
      <c r="A614" s="260" t="s">
        <v>99</v>
      </c>
      <c r="B614" s="272">
        <v>801</v>
      </c>
      <c r="C614" s="253" t="s">
        <v>190</v>
      </c>
      <c r="D614" s="253" t="s">
        <v>207</v>
      </c>
      <c r="E614" s="253" t="s">
        <v>807</v>
      </c>
      <c r="F614" s="253" t="s">
        <v>100</v>
      </c>
      <c r="G614" s="258"/>
      <c r="H614" s="258"/>
      <c r="I614" s="258">
        <f>I615</f>
        <v>-7046.4</v>
      </c>
      <c r="J614" s="258" t="e">
        <f>J615</f>
        <v>#REF!</v>
      </c>
      <c r="K614" s="258">
        <f>K615</f>
        <v>-7046.4</v>
      </c>
      <c r="L614" s="258" t="e">
        <f>L615</f>
        <v>#REF!</v>
      </c>
      <c r="M614" s="258" t="e">
        <f>M615</f>
        <v>#REF!</v>
      </c>
      <c r="N614" s="258" t="e">
        <f t="shared" ref="N614:Q614" si="1376">N615</f>
        <v>#REF!</v>
      </c>
      <c r="O614" s="258" t="e">
        <f t="shared" si="1376"/>
        <v>#REF!</v>
      </c>
      <c r="P614" s="258" t="e">
        <f t="shared" si="1376"/>
        <v>#REF!</v>
      </c>
      <c r="Q614" s="258" t="e">
        <f t="shared" si="1376"/>
        <v>#REF!</v>
      </c>
      <c r="R614" s="258">
        <v>0</v>
      </c>
      <c r="S614" s="258">
        <v>0</v>
      </c>
      <c r="T614" s="258">
        <f>R614+S614</f>
        <v>0</v>
      </c>
      <c r="U614" s="258">
        <v>0</v>
      </c>
      <c r="V614" s="258">
        <f>T614+U614</f>
        <v>0</v>
      </c>
      <c r="W614" s="258">
        <v>0</v>
      </c>
      <c r="X614" s="258">
        <f>V614+W614</f>
        <v>0</v>
      </c>
      <c r="Y614" s="258">
        <v>0</v>
      </c>
      <c r="Z614" s="258">
        <f>X614+Y614</f>
        <v>0</v>
      </c>
      <c r="AA614" s="258">
        <v>0</v>
      </c>
      <c r="AB614" s="258">
        <f>Z614+AA614</f>
        <v>0</v>
      </c>
      <c r="AC614" s="258">
        <v>0</v>
      </c>
      <c r="AD614" s="258">
        <f>AB614+AC614</f>
        <v>0</v>
      </c>
    </row>
    <row r="615" spans="1:30" x14ac:dyDescent="0.2">
      <c r="A615" s="260" t="s">
        <v>1296</v>
      </c>
      <c r="B615" s="272">
        <v>801</v>
      </c>
      <c r="C615" s="253" t="s">
        <v>190</v>
      </c>
      <c r="D615" s="253" t="s">
        <v>207</v>
      </c>
      <c r="E615" s="253" t="s">
        <v>807</v>
      </c>
      <c r="F615" s="253" t="s">
        <v>94</v>
      </c>
      <c r="G615" s="258"/>
      <c r="H615" s="258"/>
      <c r="I615" s="258">
        <f>I618</f>
        <v>-7046.4</v>
      </c>
      <c r="J615" s="258" t="e">
        <f>J616+J617+J618+J622+J623+J624+J625+J626+#REF!</f>
        <v>#REF!</v>
      </c>
      <c r="K615" s="258">
        <f>K618</f>
        <v>-7046.4</v>
      </c>
      <c r="L615" s="258" t="e">
        <f>L616+L617+L618+L622+L623+L624+L625+L626+#REF!</f>
        <v>#REF!</v>
      </c>
      <c r="M615" s="258" t="e">
        <f>M616+M617+M618+M622+M623+M624+M625+M626+#REF!</f>
        <v>#REF!</v>
      </c>
      <c r="N615" s="258" t="e">
        <f>N616+N617+N618+N622+N623+N624+N625+N626+#REF!</f>
        <v>#REF!</v>
      </c>
      <c r="O615" s="258" t="e">
        <f>O616+O617+O618+O622+O623+O624+O625+O626+#REF!</f>
        <v>#REF!</v>
      </c>
      <c r="P615" s="258" t="e">
        <f>P616+P617+P618+P622+P623+P624+P625+P626+#REF!</f>
        <v>#REF!</v>
      </c>
      <c r="Q615" s="258" t="e">
        <f>Q616+Q617+Q618+Q622+Q623+Q624+Q625+Q626+#REF!</f>
        <v>#REF!</v>
      </c>
      <c r="R615" s="258">
        <v>42.099999999999994</v>
      </c>
      <c r="S615" s="258">
        <v>0.4</v>
      </c>
      <c r="T615" s="258">
        <f>R615+S615</f>
        <v>42.499999999999993</v>
      </c>
      <c r="U615" s="258">
        <v>0.3</v>
      </c>
      <c r="V615" s="258">
        <v>42.8</v>
      </c>
      <c r="W615" s="258">
        <v>21</v>
      </c>
      <c r="X615" s="258">
        <v>63.8</v>
      </c>
      <c r="Y615" s="258">
        <v>27</v>
      </c>
      <c r="Z615" s="258">
        <f>X615+Y615</f>
        <v>90.8</v>
      </c>
      <c r="AA615" s="258">
        <v>0</v>
      </c>
      <c r="AB615" s="258">
        <f>Z615+AA615</f>
        <v>90.8</v>
      </c>
      <c r="AC615" s="258">
        <v>0</v>
      </c>
      <c r="AD615" s="258">
        <f>AB615+AC615</f>
        <v>90.8</v>
      </c>
    </row>
    <row r="616" spans="1:30" ht="51" customHeight="1" x14ac:dyDescent="0.2">
      <c r="A616" s="260" t="s">
        <v>1098</v>
      </c>
      <c r="B616" s="272">
        <v>801</v>
      </c>
      <c r="C616" s="253" t="s">
        <v>190</v>
      </c>
      <c r="D616" s="253" t="s">
        <v>207</v>
      </c>
      <c r="E616" s="253" t="s">
        <v>805</v>
      </c>
      <c r="F616" s="253"/>
      <c r="G616" s="258"/>
      <c r="H616" s="258"/>
      <c r="I616" s="258"/>
      <c r="J616" s="258">
        <f>G616+I616</f>
        <v>0</v>
      </c>
      <c r="K616" s="258"/>
      <c r="L616" s="258">
        <f t="shared" ref="L616:Q618" si="1377">H616+J616</f>
        <v>0</v>
      </c>
      <c r="M616" s="258">
        <f t="shared" si="1377"/>
        <v>0</v>
      </c>
      <c r="N616" s="258">
        <f t="shared" si="1377"/>
        <v>0</v>
      </c>
      <c r="O616" s="258">
        <f t="shared" si="1377"/>
        <v>0</v>
      </c>
      <c r="P616" s="258">
        <f t="shared" si="1377"/>
        <v>0</v>
      </c>
      <c r="Q616" s="258">
        <f t="shared" si="1377"/>
        <v>0</v>
      </c>
      <c r="R616" s="258">
        <f>R618+R617</f>
        <v>221</v>
      </c>
      <c r="S616" s="258">
        <f t="shared" ref="S616:T616" si="1378">S618+S617</f>
        <v>29.2</v>
      </c>
      <c r="T616" s="258">
        <f t="shared" si="1378"/>
        <v>250.2</v>
      </c>
      <c r="U616" s="258">
        <f t="shared" ref="U616:V616" si="1379">U618+U617</f>
        <v>-9.6</v>
      </c>
      <c r="V616" s="258">
        <f t="shared" si="1379"/>
        <v>240.6</v>
      </c>
      <c r="W616" s="258">
        <f t="shared" ref="W616" si="1380">W618+W617</f>
        <v>40</v>
      </c>
      <c r="X616" s="258">
        <f>X618+X617+X619</f>
        <v>280.60000000000002</v>
      </c>
      <c r="Y616" s="258">
        <f t="shared" ref="Y616:Z616" si="1381">Y618+Y617+Y619</f>
        <v>54.3</v>
      </c>
      <c r="Z616" s="258">
        <f t="shared" si="1381"/>
        <v>334.9</v>
      </c>
      <c r="AA616" s="258">
        <f t="shared" ref="AA616:AB616" si="1382">AA618+AA617+AA619</f>
        <v>0</v>
      </c>
      <c r="AB616" s="258">
        <f t="shared" si="1382"/>
        <v>334.9</v>
      </c>
      <c r="AC616" s="258">
        <f t="shared" ref="AC616:AD616" si="1383">AC618+AC617+AC619</f>
        <v>0</v>
      </c>
      <c r="AD616" s="258">
        <f t="shared" si="1383"/>
        <v>334.9</v>
      </c>
    </row>
    <row r="617" spans="1:30" ht="12.75" customHeight="1" x14ac:dyDescent="0.2">
      <c r="A617" s="260" t="s">
        <v>907</v>
      </c>
      <c r="B617" s="272">
        <v>801</v>
      </c>
      <c r="C617" s="253" t="s">
        <v>190</v>
      </c>
      <c r="D617" s="253" t="s">
        <v>207</v>
      </c>
      <c r="E617" s="253" t="s">
        <v>805</v>
      </c>
      <c r="F617" s="253" t="s">
        <v>96</v>
      </c>
      <c r="G617" s="258"/>
      <c r="H617" s="258"/>
      <c r="I617" s="258"/>
      <c r="J617" s="258">
        <f>G617+I617</f>
        <v>0</v>
      </c>
      <c r="K617" s="258"/>
      <c r="L617" s="258">
        <f t="shared" si="1377"/>
        <v>0</v>
      </c>
      <c r="M617" s="258">
        <f t="shared" si="1377"/>
        <v>0</v>
      </c>
      <c r="N617" s="258">
        <f t="shared" si="1377"/>
        <v>0</v>
      </c>
      <c r="O617" s="258">
        <f t="shared" si="1377"/>
        <v>0</v>
      </c>
      <c r="P617" s="258">
        <f t="shared" si="1377"/>
        <v>0</v>
      </c>
      <c r="Q617" s="258">
        <f t="shared" si="1377"/>
        <v>0</v>
      </c>
      <c r="R617" s="258">
        <v>170</v>
      </c>
      <c r="S617" s="258">
        <v>22.2</v>
      </c>
      <c r="T617" s="258">
        <f>R617+S617</f>
        <v>192.2</v>
      </c>
      <c r="U617" s="258">
        <v>-7.41</v>
      </c>
      <c r="V617" s="258">
        <v>184.79</v>
      </c>
      <c r="W617" s="258">
        <v>30.71</v>
      </c>
      <c r="X617" s="258">
        <v>215.5</v>
      </c>
      <c r="Y617" s="258">
        <v>34.1</v>
      </c>
      <c r="Z617" s="258">
        <f>X617+Y617</f>
        <v>249.6</v>
      </c>
      <c r="AA617" s="258">
        <v>0</v>
      </c>
      <c r="AB617" s="258">
        <f>Z617+AA617</f>
        <v>249.6</v>
      </c>
      <c r="AC617" s="258">
        <v>-22.1</v>
      </c>
      <c r="AD617" s="258">
        <f>AB617+AC617</f>
        <v>227.5</v>
      </c>
    </row>
    <row r="618" spans="1:30" ht="30" x14ac:dyDescent="0.2">
      <c r="A618" s="377" t="s">
        <v>898</v>
      </c>
      <c r="B618" s="272">
        <v>801</v>
      </c>
      <c r="C618" s="253" t="s">
        <v>190</v>
      </c>
      <c r="D618" s="253" t="s">
        <v>207</v>
      </c>
      <c r="E618" s="253" t="s">
        <v>805</v>
      </c>
      <c r="F618" s="253" t="s">
        <v>896</v>
      </c>
      <c r="G618" s="258"/>
      <c r="H618" s="258"/>
      <c r="I618" s="258">
        <v>-7046.4</v>
      </c>
      <c r="J618" s="258">
        <f>G618+I618</f>
        <v>-7046.4</v>
      </c>
      <c r="K618" s="258">
        <v>-7046.4</v>
      </c>
      <c r="L618" s="258">
        <f t="shared" si="1377"/>
        <v>-7046.4</v>
      </c>
      <c r="M618" s="258">
        <f t="shared" si="1377"/>
        <v>-14092.8</v>
      </c>
      <c r="N618" s="258">
        <f t="shared" si="1377"/>
        <v>-14092.8</v>
      </c>
      <c r="O618" s="258">
        <f t="shared" si="1377"/>
        <v>-21139.199999999997</v>
      </c>
      <c r="P618" s="258">
        <f t="shared" si="1377"/>
        <v>-21139.199999999997</v>
      </c>
      <c r="Q618" s="258">
        <f t="shared" si="1377"/>
        <v>-35232</v>
      </c>
      <c r="R618" s="258">
        <v>51</v>
      </c>
      <c r="S618" s="258">
        <v>7</v>
      </c>
      <c r="T618" s="258">
        <f>R618+S618</f>
        <v>58</v>
      </c>
      <c r="U618" s="258">
        <v>-2.19</v>
      </c>
      <c r="V618" s="258">
        <v>55.81</v>
      </c>
      <c r="W618" s="258">
        <v>9.2899999999999991</v>
      </c>
      <c r="X618" s="258">
        <v>65.099999999999994</v>
      </c>
      <c r="Y618" s="258">
        <v>10.199999999999999</v>
      </c>
      <c r="Z618" s="258">
        <f>X618+Y618</f>
        <v>75.3</v>
      </c>
      <c r="AA618" s="258">
        <v>0</v>
      </c>
      <c r="AB618" s="258">
        <f>Z618+AA618</f>
        <v>75.3</v>
      </c>
      <c r="AC618" s="258">
        <v>-9.1</v>
      </c>
      <c r="AD618" s="258">
        <f>AB618+AC618</f>
        <v>66.2</v>
      </c>
    </row>
    <row r="619" spans="1:30" x14ac:dyDescent="0.2">
      <c r="A619" s="260" t="s">
        <v>1296</v>
      </c>
      <c r="B619" s="272">
        <v>801</v>
      </c>
      <c r="C619" s="253" t="s">
        <v>190</v>
      </c>
      <c r="D619" s="253" t="s">
        <v>207</v>
      </c>
      <c r="E619" s="253" t="s">
        <v>805</v>
      </c>
      <c r="F619" s="253" t="s">
        <v>94</v>
      </c>
      <c r="G619" s="258"/>
      <c r="H619" s="258"/>
      <c r="I619" s="258">
        <f>I622</f>
        <v>0</v>
      </c>
      <c r="J619" s="258" t="e">
        <f>J620+J621+J622+J626+J627+J628+J629+J631+#REF!</f>
        <v>#REF!</v>
      </c>
      <c r="K619" s="258">
        <f>K622</f>
        <v>0</v>
      </c>
      <c r="L619" s="258" t="e">
        <f>L620+L621+L622+L626+L627+L628+L629+L631+#REF!</f>
        <v>#REF!</v>
      </c>
      <c r="M619" s="258" t="e">
        <f>M620+M621+M622+M626+M627+M628+M629+M631+#REF!</f>
        <v>#REF!</v>
      </c>
      <c r="N619" s="258" t="e">
        <f>N620+N621+N622+N626+N627+N628+N629+N631+#REF!</f>
        <v>#REF!</v>
      </c>
      <c r="O619" s="258" t="e">
        <f>O620+O621+O622+O626+O627+O628+O629+O631+#REF!</f>
        <v>#REF!</v>
      </c>
      <c r="P619" s="258" t="e">
        <f>P620+P621+P622+P626+P627+P628+P629+P631+#REF!</f>
        <v>#REF!</v>
      </c>
      <c r="Q619" s="258" t="e">
        <f>Q620+Q621+Q622+Q626+Q627+Q628+Q629+Q631+#REF!</f>
        <v>#REF!</v>
      </c>
      <c r="R619" s="258">
        <v>42.099999999999994</v>
      </c>
      <c r="S619" s="258">
        <v>0.4</v>
      </c>
      <c r="T619" s="258">
        <f>R619+S619</f>
        <v>42.499999999999993</v>
      </c>
      <c r="U619" s="258">
        <v>0.3</v>
      </c>
      <c r="V619" s="258">
        <v>42.8</v>
      </c>
      <c r="W619" s="258">
        <v>21</v>
      </c>
      <c r="X619" s="258">
        <v>0</v>
      </c>
      <c r="Y619" s="258">
        <v>10</v>
      </c>
      <c r="Z619" s="258">
        <f>X619+Y619</f>
        <v>10</v>
      </c>
      <c r="AA619" s="258">
        <v>0</v>
      </c>
      <c r="AB619" s="258">
        <f>Z619+AA619</f>
        <v>10</v>
      </c>
      <c r="AC619" s="258">
        <v>31.2</v>
      </c>
      <c r="AD619" s="258">
        <f>AB619+AC619</f>
        <v>41.2</v>
      </c>
    </row>
    <row r="620" spans="1:30" hidden="1" x14ac:dyDescent="0.2">
      <c r="A620" s="377" t="s">
        <v>1139</v>
      </c>
      <c r="B620" s="272">
        <v>801</v>
      </c>
      <c r="C620" s="253" t="s">
        <v>190</v>
      </c>
      <c r="D620" s="253" t="s">
        <v>207</v>
      </c>
      <c r="E620" s="253" t="s">
        <v>1140</v>
      </c>
      <c r="F620" s="253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f>R621</f>
        <v>0</v>
      </c>
      <c r="S620" s="258">
        <f t="shared" ref="S620:AD620" si="1384">S621</f>
        <v>150.80000000000001</v>
      </c>
      <c r="T620" s="258">
        <f t="shared" si="1384"/>
        <v>0</v>
      </c>
      <c r="U620" s="258">
        <f t="shared" si="1384"/>
        <v>159.4</v>
      </c>
      <c r="V620" s="258">
        <f t="shared" si="1384"/>
        <v>0</v>
      </c>
      <c r="W620" s="258">
        <f t="shared" si="1384"/>
        <v>0</v>
      </c>
      <c r="X620" s="258">
        <f t="shared" si="1384"/>
        <v>0</v>
      </c>
      <c r="Y620" s="258">
        <f t="shared" si="1384"/>
        <v>0</v>
      </c>
      <c r="Z620" s="258">
        <f t="shared" si="1384"/>
        <v>0</v>
      </c>
      <c r="AA620" s="258">
        <f t="shared" si="1384"/>
        <v>0</v>
      </c>
      <c r="AB620" s="258">
        <f t="shared" si="1384"/>
        <v>0</v>
      </c>
      <c r="AC620" s="258">
        <f t="shared" si="1384"/>
        <v>0</v>
      </c>
      <c r="AD620" s="258">
        <f t="shared" si="1384"/>
        <v>0</v>
      </c>
    </row>
    <row r="621" spans="1:30" hidden="1" x14ac:dyDescent="0.2">
      <c r="A621" s="260" t="s">
        <v>121</v>
      </c>
      <c r="B621" s="272">
        <v>801</v>
      </c>
      <c r="C621" s="253" t="s">
        <v>190</v>
      </c>
      <c r="D621" s="253" t="s">
        <v>207</v>
      </c>
      <c r="E621" s="253" t="s">
        <v>1140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150.80000000000001</v>
      </c>
      <c r="T621" s="258">
        <v>0</v>
      </c>
      <c r="U621" s="258">
        <v>159.4</v>
      </c>
      <c r="V621" s="258">
        <v>0</v>
      </c>
      <c r="W621" s="258">
        <v>0</v>
      </c>
      <c r="X621" s="258">
        <f>V621+W621</f>
        <v>0</v>
      </c>
      <c r="Y621" s="258">
        <v>0</v>
      </c>
      <c r="Z621" s="258">
        <f>X621+Y621</f>
        <v>0</v>
      </c>
      <c r="AA621" s="258">
        <v>0</v>
      </c>
      <c r="AB621" s="258">
        <f>Z621+AA621</f>
        <v>0</v>
      </c>
      <c r="AC621" s="258">
        <v>0</v>
      </c>
      <c r="AD621" s="258">
        <f>AB621+AC621</f>
        <v>0</v>
      </c>
    </row>
    <row r="622" spans="1:30" ht="17.25" customHeight="1" x14ac:dyDescent="0.2">
      <c r="A622" s="260" t="s">
        <v>509</v>
      </c>
      <c r="B622" s="272">
        <v>801</v>
      </c>
      <c r="C622" s="253" t="s">
        <v>190</v>
      </c>
      <c r="D622" s="253" t="s">
        <v>207</v>
      </c>
      <c r="E622" s="253" t="s">
        <v>818</v>
      </c>
      <c r="F622" s="253"/>
      <c r="G622" s="258"/>
      <c r="H622" s="258"/>
      <c r="I622" s="258"/>
      <c r="J622" s="258" t="e">
        <f>#REF!+I622</f>
        <v>#REF!</v>
      </c>
      <c r="K622" s="258"/>
      <c r="L622" s="258" t="e">
        <f t="shared" ref="L622:Q626" si="1385">F622+J622</f>
        <v>#REF!</v>
      </c>
      <c r="M622" s="258">
        <f t="shared" si="1385"/>
        <v>0</v>
      </c>
      <c r="N622" s="258" t="e">
        <f t="shared" si="1385"/>
        <v>#REF!</v>
      </c>
      <c r="O622" s="258">
        <f t="shared" si="1385"/>
        <v>0</v>
      </c>
      <c r="P622" s="258" t="e">
        <f t="shared" si="1385"/>
        <v>#REF!</v>
      </c>
      <c r="Q622" s="258">
        <f t="shared" si="1385"/>
        <v>0</v>
      </c>
      <c r="R622" s="258">
        <f>R623</f>
        <v>53</v>
      </c>
      <c r="S622" s="258">
        <f t="shared" ref="S622:AD622" si="1386">S623</f>
        <v>-43</v>
      </c>
      <c r="T622" s="258">
        <f t="shared" si="1386"/>
        <v>10</v>
      </c>
      <c r="U622" s="258">
        <f t="shared" si="1386"/>
        <v>20</v>
      </c>
      <c r="V622" s="258">
        <f t="shared" si="1386"/>
        <v>10</v>
      </c>
      <c r="W622" s="258">
        <f t="shared" si="1386"/>
        <v>0</v>
      </c>
      <c r="X622" s="258">
        <f t="shared" si="1386"/>
        <v>10</v>
      </c>
      <c r="Y622" s="258">
        <f t="shared" si="1386"/>
        <v>0</v>
      </c>
      <c r="Z622" s="258">
        <f t="shared" si="1386"/>
        <v>10</v>
      </c>
      <c r="AA622" s="258">
        <f t="shared" si="1386"/>
        <v>0</v>
      </c>
      <c r="AB622" s="258">
        <f t="shared" si="1386"/>
        <v>10</v>
      </c>
      <c r="AC622" s="258">
        <f t="shared" si="1386"/>
        <v>-10</v>
      </c>
      <c r="AD622" s="258">
        <f t="shared" si="1386"/>
        <v>0</v>
      </c>
    </row>
    <row r="623" spans="1:30" ht="17.25" customHeight="1" x14ac:dyDescent="0.2">
      <c r="A623" s="260" t="s">
        <v>1296</v>
      </c>
      <c r="B623" s="272">
        <v>801</v>
      </c>
      <c r="C623" s="253" t="s">
        <v>190</v>
      </c>
      <c r="D623" s="253" t="s">
        <v>207</v>
      </c>
      <c r="E623" s="253" t="s">
        <v>818</v>
      </c>
      <c r="F623" s="253" t="s">
        <v>94</v>
      </c>
      <c r="G623" s="258"/>
      <c r="H623" s="258"/>
      <c r="I623" s="258"/>
      <c r="J623" s="258" t="e">
        <f>#REF!+I623</f>
        <v>#REF!</v>
      </c>
      <c r="K623" s="258"/>
      <c r="L623" s="258" t="e">
        <f t="shared" si="1385"/>
        <v>#REF!</v>
      </c>
      <c r="M623" s="258">
        <f t="shared" si="1385"/>
        <v>0</v>
      </c>
      <c r="N623" s="258" t="e">
        <f t="shared" si="1385"/>
        <v>#REF!</v>
      </c>
      <c r="O623" s="258">
        <f t="shared" si="1385"/>
        <v>0</v>
      </c>
      <c r="P623" s="258" t="e">
        <f t="shared" si="1385"/>
        <v>#REF!</v>
      </c>
      <c r="Q623" s="258">
        <f t="shared" si="1385"/>
        <v>0</v>
      </c>
      <c r="R623" s="258">
        <v>53</v>
      </c>
      <c r="S623" s="258">
        <v>-43</v>
      </c>
      <c r="T623" s="258">
        <f>R623+S623</f>
        <v>10</v>
      </c>
      <c r="U623" s="258">
        <v>20</v>
      </c>
      <c r="V623" s="258">
        <v>10</v>
      </c>
      <c r="W623" s="258">
        <v>0</v>
      </c>
      <c r="X623" s="258">
        <f>V623+W623</f>
        <v>10</v>
      </c>
      <c r="Y623" s="258">
        <v>0</v>
      </c>
      <c r="Z623" s="258">
        <f>X623+Y623</f>
        <v>10</v>
      </c>
      <c r="AA623" s="258">
        <v>0</v>
      </c>
      <c r="AB623" s="258">
        <f>Z623+AA623</f>
        <v>10</v>
      </c>
      <c r="AC623" s="258">
        <v>-10</v>
      </c>
      <c r="AD623" s="258">
        <f>AB623+AC623</f>
        <v>0</v>
      </c>
    </row>
    <row r="624" spans="1:30" ht="17.25" customHeight="1" x14ac:dyDescent="0.2">
      <c r="A624" s="260" t="s">
        <v>510</v>
      </c>
      <c r="B624" s="272">
        <v>801</v>
      </c>
      <c r="C624" s="253" t="s">
        <v>190</v>
      </c>
      <c r="D624" s="253" t="s">
        <v>207</v>
      </c>
      <c r="E624" s="253" t="s">
        <v>817</v>
      </c>
      <c r="F624" s="253"/>
      <c r="G624" s="258"/>
      <c r="H624" s="258"/>
      <c r="I624" s="258"/>
      <c r="J624" s="258" t="e">
        <f>#REF!+I624</f>
        <v>#REF!</v>
      </c>
      <c r="K624" s="258"/>
      <c r="L624" s="258" t="e">
        <f t="shared" si="1385"/>
        <v>#REF!</v>
      </c>
      <c r="M624" s="258">
        <f t="shared" si="1385"/>
        <v>0</v>
      </c>
      <c r="N624" s="258" t="e">
        <f t="shared" si="1385"/>
        <v>#REF!</v>
      </c>
      <c r="O624" s="258">
        <f t="shared" si="1385"/>
        <v>0</v>
      </c>
      <c r="P624" s="258" t="e">
        <f t="shared" si="1385"/>
        <v>#REF!</v>
      </c>
      <c r="Q624" s="258">
        <f t="shared" si="1385"/>
        <v>0</v>
      </c>
      <c r="R624" s="258">
        <f>R625+R626</f>
        <v>50</v>
      </c>
      <c r="S624" s="258">
        <f t="shared" ref="S624:T624" si="1387">S625+S626</f>
        <v>0</v>
      </c>
      <c r="T624" s="258">
        <f t="shared" si="1387"/>
        <v>50</v>
      </c>
      <c r="U624" s="258">
        <f t="shared" ref="U624:V624" si="1388">U625+U626</f>
        <v>0</v>
      </c>
      <c r="V624" s="258">
        <f t="shared" si="1388"/>
        <v>50</v>
      </c>
      <c r="W624" s="258">
        <f>W625+W626</f>
        <v>0</v>
      </c>
      <c r="X624" s="258">
        <f t="shared" ref="X624:Z624" si="1389">X625+X626</f>
        <v>50</v>
      </c>
      <c r="Y624" s="258">
        <f>Y625+Y626</f>
        <v>0</v>
      </c>
      <c r="Z624" s="258">
        <f t="shared" si="1389"/>
        <v>50</v>
      </c>
      <c r="AA624" s="258">
        <f>AA625+AA626</f>
        <v>0</v>
      </c>
      <c r="AB624" s="258">
        <f t="shared" ref="AB624:AD624" si="1390">AB625+AB626</f>
        <v>50</v>
      </c>
      <c r="AC624" s="258">
        <f>AC625+AC626</f>
        <v>-0.33000000000000007</v>
      </c>
      <c r="AD624" s="258">
        <f t="shared" si="1390"/>
        <v>49.67</v>
      </c>
    </row>
    <row r="625" spans="1:30" ht="20.25" customHeight="1" x14ac:dyDescent="0.2">
      <c r="A625" s="260" t="s">
        <v>97</v>
      </c>
      <c r="B625" s="272">
        <v>801</v>
      </c>
      <c r="C625" s="253" t="s">
        <v>190</v>
      </c>
      <c r="D625" s="253" t="s">
        <v>207</v>
      </c>
      <c r="E625" s="253" t="s">
        <v>817</v>
      </c>
      <c r="F625" s="253" t="s">
        <v>98</v>
      </c>
      <c r="G625" s="258"/>
      <c r="H625" s="258"/>
      <c r="I625" s="258"/>
      <c r="J625" s="258" t="e">
        <f>#REF!+I625</f>
        <v>#REF!</v>
      </c>
      <c r="K625" s="258"/>
      <c r="L625" s="258" t="e">
        <f t="shared" si="1385"/>
        <v>#REF!</v>
      </c>
      <c r="M625" s="258">
        <f t="shared" si="1385"/>
        <v>0</v>
      </c>
      <c r="N625" s="258" t="e">
        <f t="shared" si="1385"/>
        <v>#REF!</v>
      </c>
      <c r="O625" s="258">
        <f t="shared" si="1385"/>
        <v>0</v>
      </c>
      <c r="P625" s="258" t="e">
        <f t="shared" si="1385"/>
        <v>#REF!</v>
      </c>
      <c r="Q625" s="258">
        <f t="shared" si="1385"/>
        <v>0</v>
      </c>
      <c r="R625" s="258">
        <v>0</v>
      </c>
      <c r="S625" s="258">
        <v>0</v>
      </c>
      <c r="T625" s="258">
        <f>R625+S625</f>
        <v>0</v>
      </c>
      <c r="U625" s="258">
        <v>0</v>
      </c>
      <c r="V625" s="258">
        <v>0</v>
      </c>
      <c r="W625" s="258">
        <v>0</v>
      </c>
      <c r="X625" s="258">
        <f>V625+W625</f>
        <v>0</v>
      </c>
      <c r="Y625" s="258">
        <v>0</v>
      </c>
      <c r="Z625" s="258">
        <f>X625+Y625</f>
        <v>0</v>
      </c>
      <c r="AA625" s="258">
        <v>0</v>
      </c>
      <c r="AB625" s="258">
        <f>Z625+AA625</f>
        <v>0</v>
      </c>
      <c r="AC625" s="258">
        <v>5.42</v>
      </c>
      <c r="AD625" s="258">
        <f>AB625+AC625</f>
        <v>5.42</v>
      </c>
    </row>
    <row r="626" spans="1:30" ht="16.5" customHeight="1" x14ac:dyDescent="0.2">
      <c r="A626" s="260" t="s">
        <v>1296</v>
      </c>
      <c r="B626" s="272">
        <v>801</v>
      </c>
      <c r="C626" s="253" t="s">
        <v>190</v>
      </c>
      <c r="D626" s="253" t="s">
        <v>207</v>
      </c>
      <c r="E626" s="253" t="s">
        <v>817</v>
      </c>
      <c r="F626" s="253" t="s">
        <v>94</v>
      </c>
      <c r="G626" s="258"/>
      <c r="H626" s="258"/>
      <c r="I626" s="258"/>
      <c r="J626" s="258" t="e">
        <f>#REF!+I626</f>
        <v>#REF!</v>
      </c>
      <c r="K626" s="258"/>
      <c r="L626" s="258" t="e">
        <f t="shared" si="1385"/>
        <v>#REF!</v>
      </c>
      <c r="M626" s="258">
        <f t="shared" si="1385"/>
        <v>0</v>
      </c>
      <c r="N626" s="258" t="e">
        <f t="shared" si="1385"/>
        <v>#REF!</v>
      </c>
      <c r="O626" s="258">
        <f t="shared" si="1385"/>
        <v>0</v>
      </c>
      <c r="P626" s="258" t="e">
        <f t="shared" si="1385"/>
        <v>#REF!</v>
      </c>
      <c r="Q626" s="258">
        <f t="shared" si="1385"/>
        <v>0</v>
      </c>
      <c r="R626" s="258">
        <v>50</v>
      </c>
      <c r="S626" s="258">
        <f t="shared" ref="S626" si="1391">M626+Q626</f>
        <v>0</v>
      </c>
      <c r="T626" s="258">
        <f>R626+S626</f>
        <v>50</v>
      </c>
      <c r="U626" s="258">
        <f t="shared" ref="U626" si="1392">O626+S626</f>
        <v>0</v>
      </c>
      <c r="V626" s="258">
        <v>50</v>
      </c>
      <c r="W626" s="258">
        <v>0</v>
      </c>
      <c r="X626" s="258">
        <f>V626+W626</f>
        <v>50</v>
      </c>
      <c r="Y626" s="258">
        <v>0</v>
      </c>
      <c r="Z626" s="258">
        <f>X626+Y626</f>
        <v>50</v>
      </c>
      <c r="AA626" s="258">
        <v>0</v>
      </c>
      <c r="AB626" s="258">
        <f>Z626+AA626</f>
        <v>50</v>
      </c>
      <c r="AC626" s="258">
        <v>-5.75</v>
      </c>
      <c r="AD626" s="258">
        <f>AB626+AC626</f>
        <v>44.25</v>
      </c>
    </row>
    <row r="627" spans="1:30" ht="19.5" customHeight="1" x14ac:dyDescent="0.2">
      <c r="A627" s="260" t="s">
        <v>1265</v>
      </c>
      <c r="B627" s="272">
        <v>801</v>
      </c>
      <c r="C627" s="253" t="s">
        <v>190</v>
      </c>
      <c r="D627" s="253" t="s">
        <v>207</v>
      </c>
      <c r="E627" s="253" t="s">
        <v>867</v>
      </c>
      <c r="F627" s="253" t="s">
        <v>1264</v>
      </c>
      <c r="G627" s="258"/>
      <c r="H627" s="258">
        <f>H628</f>
        <v>10</v>
      </c>
      <c r="I627" s="258">
        <f>I628</f>
        <v>0</v>
      </c>
      <c r="J627" s="258">
        <f t="shared" ref="J627:J628" si="1393">H627+I627</f>
        <v>10</v>
      </c>
      <c r="K627" s="258">
        <f>K628</f>
        <v>0</v>
      </c>
      <c r="L627" s="258">
        <f>L628</f>
        <v>10</v>
      </c>
      <c r="M627" s="258">
        <f>M628</f>
        <v>10</v>
      </c>
      <c r="N627" s="258">
        <f t="shared" ref="N627:X627" si="1394">N628</f>
        <v>0</v>
      </c>
      <c r="O627" s="258">
        <f t="shared" si="1394"/>
        <v>10</v>
      </c>
      <c r="P627" s="258">
        <f t="shared" si="1394"/>
        <v>10</v>
      </c>
      <c r="Q627" s="258">
        <f t="shared" si="1394"/>
        <v>0</v>
      </c>
      <c r="R627" s="258">
        <f t="shared" si="1394"/>
        <v>10</v>
      </c>
      <c r="S627" s="258">
        <f t="shared" si="1394"/>
        <v>-10</v>
      </c>
      <c r="T627" s="258">
        <f t="shared" si="1394"/>
        <v>10</v>
      </c>
      <c r="U627" s="258">
        <f t="shared" si="1394"/>
        <v>-10</v>
      </c>
      <c r="V627" s="258">
        <f t="shared" si="1394"/>
        <v>10</v>
      </c>
      <c r="W627" s="258">
        <f t="shared" si="1394"/>
        <v>-10</v>
      </c>
      <c r="X627" s="258">
        <f t="shared" si="1394"/>
        <v>0</v>
      </c>
      <c r="Y627" s="258">
        <v>0</v>
      </c>
      <c r="Z627" s="258">
        <v>0</v>
      </c>
      <c r="AA627" s="258">
        <v>69.89</v>
      </c>
      <c r="AB627" s="258">
        <f>Z627+AA627</f>
        <v>69.89</v>
      </c>
      <c r="AC627" s="258">
        <v>7.5</v>
      </c>
      <c r="AD627" s="258">
        <f>AB627+AC627</f>
        <v>77.39</v>
      </c>
    </row>
    <row r="628" spans="1:30" ht="19.5" customHeight="1" x14ac:dyDescent="0.2">
      <c r="A628" s="260" t="s">
        <v>103</v>
      </c>
      <c r="B628" s="272">
        <v>801</v>
      </c>
      <c r="C628" s="253" t="s">
        <v>190</v>
      </c>
      <c r="D628" s="253" t="s">
        <v>207</v>
      </c>
      <c r="E628" s="253" t="s">
        <v>867</v>
      </c>
      <c r="F628" s="253" t="s">
        <v>104</v>
      </c>
      <c r="G628" s="258"/>
      <c r="H628" s="258">
        <v>10</v>
      </c>
      <c r="I628" s="258">
        <v>0</v>
      </c>
      <c r="J628" s="258">
        <f t="shared" si="1393"/>
        <v>10</v>
      </c>
      <c r="K628" s="258">
        <v>0</v>
      </c>
      <c r="L628" s="258">
        <v>10</v>
      </c>
      <c r="M628" s="258">
        <v>10</v>
      </c>
      <c r="N628" s="258">
        <v>0</v>
      </c>
      <c r="O628" s="258">
        <f>M628+N628</f>
        <v>10</v>
      </c>
      <c r="P628" s="258">
        <v>10</v>
      </c>
      <c r="Q628" s="258">
        <v>0</v>
      </c>
      <c r="R628" s="258">
        <f t="shared" ref="R628" si="1395">P628+Q628</f>
        <v>10</v>
      </c>
      <c r="S628" s="258">
        <v>-10</v>
      </c>
      <c r="T628" s="258">
        <v>10</v>
      </c>
      <c r="U628" s="258">
        <v>-10</v>
      </c>
      <c r="V628" s="258">
        <v>10</v>
      </c>
      <c r="W628" s="258">
        <v>-10</v>
      </c>
      <c r="X628" s="258">
        <f t="shared" ref="X628:X629" si="1396">V628+W628</f>
        <v>0</v>
      </c>
      <c r="Y628" s="258">
        <v>0</v>
      </c>
      <c r="Z628" s="258">
        <v>0</v>
      </c>
      <c r="AA628" s="258">
        <v>578.44799999999998</v>
      </c>
      <c r="AB628" s="258">
        <f t="shared" ref="AB628:AB629" si="1397">Z628+AA628</f>
        <v>578.44799999999998</v>
      </c>
      <c r="AC628" s="258">
        <v>0</v>
      </c>
      <c r="AD628" s="258">
        <f t="shared" ref="AD628:AD629" si="1398">AB628+AC628</f>
        <v>578.44799999999998</v>
      </c>
    </row>
    <row r="629" spans="1:30" ht="19.5" customHeight="1" x14ac:dyDescent="0.2">
      <c r="A629" s="377" t="s">
        <v>906</v>
      </c>
      <c r="B629" s="272">
        <v>801</v>
      </c>
      <c r="C629" s="253" t="s">
        <v>190</v>
      </c>
      <c r="D629" s="253" t="s">
        <v>207</v>
      </c>
      <c r="E629" s="253" t="s">
        <v>867</v>
      </c>
      <c r="F629" s="253" t="s">
        <v>905</v>
      </c>
      <c r="G629" s="258"/>
      <c r="H629" s="258">
        <v>0</v>
      </c>
      <c r="I629" s="258">
        <v>200</v>
      </c>
      <c r="J629" s="258">
        <f>H629+I629</f>
        <v>200</v>
      </c>
      <c r="K629" s="258">
        <v>0</v>
      </c>
      <c r="L629" s="258">
        <v>328</v>
      </c>
      <c r="M629" s="258">
        <v>328</v>
      </c>
      <c r="N629" s="258">
        <v>0</v>
      </c>
      <c r="O629" s="258">
        <f>M629+N629</f>
        <v>328</v>
      </c>
      <c r="P629" s="258">
        <v>0</v>
      </c>
      <c r="Q629" s="258">
        <f t="shared" ref="Q629" si="1399">O629+P629</f>
        <v>328</v>
      </c>
      <c r="R629" s="258">
        <v>0</v>
      </c>
      <c r="S629" s="258">
        <f t="shared" ref="S629" si="1400">Q629+R629</f>
        <v>328</v>
      </c>
      <c r="T629" s="258">
        <v>0</v>
      </c>
      <c r="U629" s="258">
        <v>0</v>
      </c>
      <c r="V629" s="258">
        <f t="shared" ref="V629" si="1401">T629+U629</f>
        <v>0</v>
      </c>
      <c r="W629" s="258">
        <v>0</v>
      </c>
      <c r="X629" s="258">
        <f t="shared" si="1396"/>
        <v>0</v>
      </c>
      <c r="Y629" s="258">
        <v>0</v>
      </c>
      <c r="Z629" s="258">
        <v>0</v>
      </c>
      <c r="AA629" s="258">
        <v>622.22900000000004</v>
      </c>
      <c r="AB629" s="258">
        <f t="shared" si="1397"/>
        <v>622.22900000000004</v>
      </c>
      <c r="AC629" s="258">
        <v>8336</v>
      </c>
      <c r="AD629" s="258">
        <f t="shared" si="1398"/>
        <v>8958.2289999999994</v>
      </c>
    </row>
    <row r="630" spans="1:30" ht="19.5" customHeight="1" x14ac:dyDescent="0.2">
      <c r="A630" s="260" t="s">
        <v>352</v>
      </c>
      <c r="B630" s="272">
        <v>801</v>
      </c>
      <c r="C630" s="253" t="s">
        <v>190</v>
      </c>
      <c r="D630" s="253" t="s">
        <v>207</v>
      </c>
      <c r="E630" s="253" t="s">
        <v>875</v>
      </c>
      <c r="F630" s="253" t="s">
        <v>903</v>
      </c>
      <c r="G630" s="258"/>
      <c r="H630" s="258">
        <v>0</v>
      </c>
      <c r="I630" s="258">
        <v>200</v>
      </c>
      <c r="J630" s="258">
        <f>H630+I630</f>
        <v>200</v>
      </c>
      <c r="K630" s="258">
        <v>0</v>
      </c>
      <c r="L630" s="258">
        <v>328</v>
      </c>
      <c r="M630" s="258">
        <v>328</v>
      </c>
      <c r="N630" s="258">
        <v>0</v>
      </c>
      <c r="O630" s="258">
        <f>M630+N630</f>
        <v>328</v>
      </c>
      <c r="P630" s="258">
        <v>0</v>
      </c>
      <c r="Q630" s="258">
        <f t="shared" ref="Q630" si="1402">O630+P630</f>
        <v>328</v>
      </c>
      <c r="R630" s="258">
        <v>0</v>
      </c>
      <c r="S630" s="258">
        <f t="shared" ref="S630" si="1403">Q630+R630</f>
        <v>328</v>
      </c>
      <c r="T630" s="258">
        <v>0</v>
      </c>
      <c r="U630" s="258">
        <v>0</v>
      </c>
      <c r="V630" s="258">
        <f t="shared" ref="V630" si="1404">T630+U630</f>
        <v>0</v>
      </c>
      <c r="W630" s="258">
        <v>0</v>
      </c>
      <c r="X630" s="258">
        <f t="shared" ref="X630" si="1405">V630+W630</f>
        <v>0</v>
      </c>
      <c r="Y630" s="258">
        <v>0</v>
      </c>
      <c r="Z630" s="258">
        <v>0</v>
      </c>
      <c r="AA630" s="258">
        <v>622.22900000000004</v>
      </c>
      <c r="AB630" s="258">
        <v>0</v>
      </c>
      <c r="AC630" s="258">
        <v>100</v>
      </c>
      <c r="AD630" s="258">
        <f t="shared" ref="AD630" si="1406">AB630+AC630</f>
        <v>100</v>
      </c>
    </row>
    <row r="631" spans="1:30" s="434" customFormat="1" ht="30.75" customHeight="1" x14ac:dyDescent="0.2">
      <c r="A631" s="462" t="s">
        <v>1168</v>
      </c>
      <c r="B631" s="250">
        <v>801</v>
      </c>
      <c r="C631" s="251" t="s">
        <v>190</v>
      </c>
      <c r="D631" s="251" t="s">
        <v>207</v>
      </c>
      <c r="E631" s="251" t="s">
        <v>867</v>
      </c>
      <c r="F631" s="251"/>
      <c r="G631" s="276"/>
      <c r="H631" s="276"/>
      <c r="I631" s="276"/>
      <c r="J631" s="276"/>
      <c r="K631" s="276"/>
      <c r="L631" s="276"/>
      <c r="M631" s="276"/>
      <c r="N631" s="276"/>
      <c r="O631" s="276"/>
      <c r="P631" s="276"/>
      <c r="Q631" s="276"/>
      <c r="R631" s="276"/>
      <c r="S631" s="276"/>
      <c r="T631" s="276" t="e">
        <f>T632+T633+T634+T635+#REF!</f>
        <v>#REF!</v>
      </c>
      <c r="U631" s="276" t="e">
        <f>U632+U633+U634+U635+#REF!</f>
        <v>#REF!</v>
      </c>
      <c r="V631" s="276" t="e">
        <f>V632+V633+V634+V635+#REF!</f>
        <v>#REF!</v>
      </c>
      <c r="W631" s="276" t="e">
        <f>W632+W633+W634+W635+#REF!</f>
        <v>#REF!</v>
      </c>
      <c r="X631" s="276" t="e">
        <f>X632+X633+X634+X635+#REF!</f>
        <v>#REF!</v>
      </c>
      <c r="Y631" s="276" t="e">
        <f>Y632+Y633+Y634+Y635+#REF!</f>
        <v>#REF!</v>
      </c>
      <c r="Z631" s="276" t="e">
        <f>Z632+Z633+Z634+Z635+#REF!</f>
        <v>#REF!</v>
      </c>
      <c r="AA631" s="276" t="e">
        <f>AA632+AA633+AA634+AA635+#REF!</f>
        <v>#REF!</v>
      </c>
      <c r="AB631" s="276">
        <f>AB632+AB633+AB634+AB635</f>
        <v>24478.57</v>
      </c>
      <c r="AC631" s="276">
        <f t="shared" ref="AC631:AD631" si="1407">AC632+AC633+AC634+AC635</f>
        <v>99.715999999999937</v>
      </c>
      <c r="AD631" s="276">
        <f t="shared" si="1407"/>
        <v>24578.285999999996</v>
      </c>
    </row>
    <row r="632" spans="1:30" ht="35.25" customHeight="1" x14ac:dyDescent="0.2">
      <c r="A632" s="260" t="s">
        <v>1169</v>
      </c>
      <c r="B632" s="272">
        <v>801</v>
      </c>
      <c r="C632" s="253" t="s">
        <v>190</v>
      </c>
      <c r="D632" s="253" t="s">
        <v>207</v>
      </c>
      <c r="E632" s="253" t="s">
        <v>867</v>
      </c>
      <c r="F632" s="253" t="s">
        <v>1170</v>
      </c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>
        <v>0</v>
      </c>
      <c r="U632" s="258">
        <v>13134</v>
      </c>
      <c r="V632" s="258">
        <v>11721</v>
      </c>
      <c r="W632" s="258">
        <v>3342</v>
      </c>
      <c r="X632" s="258">
        <v>16487</v>
      </c>
      <c r="Y632" s="258">
        <f>1158-4911.25</f>
        <v>-3753.25</v>
      </c>
      <c r="Z632" s="258">
        <f>X632+Y632</f>
        <v>12733.75</v>
      </c>
      <c r="AA632" s="258">
        <v>-4000</v>
      </c>
      <c r="AB632" s="258">
        <f>Z632+AA632</f>
        <v>8733.75</v>
      </c>
      <c r="AC632" s="258">
        <v>653.80999999999995</v>
      </c>
      <c r="AD632" s="258">
        <f>AB632+AC632</f>
        <v>9387.56</v>
      </c>
    </row>
    <row r="633" spans="1:30" ht="35.25" customHeight="1" x14ac:dyDescent="0.2">
      <c r="A633" s="260" t="s">
        <v>1169</v>
      </c>
      <c r="B633" s="272">
        <v>801</v>
      </c>
      <c r="C633" s="253" t="s">
        <v>190</v>
      </c>
      <c r="D633" s="253" t="s">
        <v>207</v>
      </c>
      <c r="E633" s="253" t="s">
        <v>1100</v>
      </c>
      <c r="F633" s="253" t="s">
        <v>1170</v>
      </c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>
        <v>0</v>
      </c>
      <c r="U633" s="258">
        <v>3970</v>
      </c>
      <c r="V633" s="258">
        <v>0</v>
      </c>
      <c r="W633" s="258">
        <v>2000</v>
      </c>
      <c r="X633" s="258">
        <v>0</v>
      </c>
      <c r="Y633" s="258">
        <v>2000</v>
      </c>
      <c r="Z633" s="258">
        <f t="shared" ref="Z633:Z634" si="1408">X633+Y633</f>
        <v>2000</v>
      </c>
      <c r="AA633" s="258">
        <v>8911.25</v>
      </c>
      <c r="AB633" s="258">
        <f t="shared" ref="AB633:AB634" si="1409">Z633+AA633</f>
        <v>10911.25</v>
      </c>
      <c r="AC633" s="258">
        <v>0</v>
      </c>
      <c r="AD633" s="258">
        <f t="shared" ref="AD633:AD634" si="1410">AB633+AC633</f>
        <v>10911.25</v>
      </c>
    </row>
    <row r="634" spans="1:30" ht="35.25" customHeight="1" x14ac:dyDescent="0.2">
      <c r="A634" s="260" t="s">
        <v>1169</v>
      </c>
      <c r="B634" s="272">
        <v>801</v>
      </c>
      <c r="C634" s="253" t="s">
        <v>190</v>
      </c>
      <c r="D634" s="253" t="s">
        <v>207</v>
      </c>
      <c r="E634" s="253" t="s">
        <v>1141</v>
      </c>
      <c r="F634" s="253" t="s">
        <v>1170</v>
      </c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>
        <v>0</v>
      </c>
      <c r="U634" s="258">
        <v>5050</v>
      </c>
      <c r="V634" s="258">
        <v>5050</v>
      </c>
      <c r="W634" s="258">
        <v>0</v>
      </c>
      <c r="X634" s="258">
        <v>1400</v>
      </c>
      <c r="Y634" s="258">
        <f>3600-166.44</f>
        <v>3433.56</v>
      </c>
      <c r="Z634" s="258">
        <f t="shared" si="1408"/>
        <v>4833.5599999999995</v>
      </c>
      <c r="AA634" s="258">
        <v>0.01</v>
      </c>
      <c r="AB634" s="258">
        <f t="shared" si="1409"/>
        <v>4833.57</v>
      </c>
      <c r="AC634" s="258">
        <v>-616.01400000000001</v>
      </c>
      <c r="AD634" s="258">
        <f t="shared" si="1410"/>
        <v>4217.5559999999996</v>
      </c>
    </row>
    <row r="635" spans="1:30" ht="35.25" customHeight="1" x14ac:dyDescent="0.2">
      <c r="A635" s="260" t="s">
        <v>1201</v>
      </c>
      <c r="B635" s="272">
        <v>801</v>
      </c>
      <c r="C635" s="272" t="s">
        <v>312</v>
      </c>
      <c r="D635" s="253" t="s">
        <v>207</v>
      </c>
      <c r="E635" s="253" t="s">
        <v>1292</v>
      </c>
      <c r="F635" s="253" t="s">
        <v>1170</v>
      </c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>
        <v>945</v>
      </c>
      <c r="T635" s="258">
        <f>R635+S635</f>
        <v>945</v>
      </c>
      <c r="U635" s="258">
        <v>0</v>
      </c>
      <c r="V635" s="258">
        <v>945</v>
      </c>
      <c r="W635" s="258">
        <v>0</v>
      </c>
      <c r="X635" s="258">
        <v>945</v>
      </c>
      <c r="Y635" s="258">
        <v>0</v>
      </c>
      <c r="Z635" s="258">
        <f>X635+Y635</f>
        <v>945</v>
      </c>
      <c r="AA635" s="258">
        <v>0</v>
      </c>
      <c r="AB635" s="258">
        <v>0</v>
      </c>
      <c r="AC635" s="258">
        <v>61.92</v>
      </c>
      <c r="AD635" s="258">
        <f>AB635+AC635</f>
        <v>61.92</v>
      </c>
    </row>
    <row r="636" spans="1:30" s="434" customFormat="1" ht="18.75" customHeight="1" x14ac:dyDescent="0.2">
      <c r="A636" s="462" t="s">
        <v>236</v>
      </c>
      <c r="B636" s="250">
        <v>801</v>
      </c>
      <c r="C636" s="251" t="s">
        <v>194</v>
      </c>
      <c r="D636" s="251"/>
      <c r="E636" s="251"/>
      <c r="F636" s="251"/>
      <c r="G636" s="276">
        <f t="shared" ref="G636:R636" si="1411">G643+G684</f>
        <v>0</v>
      </c>
      <c r="H636" s="276">
        <f t="shared" si="1411"/>
        <v>3144</v>
      </c>
      <c r="I636" s="276">
        <f t="shared" si="1411"/>
        <v>-22</v>
      </c>
      <c r="J636" s="276">
        <f t="shared" si="1411"/>
        <v>3122</v>
      </c>
      <c r="K636" s="276">
        <f t="shared" si="1411"/>
        <v>-103</v>
      </c>
      <c r="L636" s="276">
        <f>L643+L684</f>
        <v>3413.22</v>
      </c>
      <c r="M636" s="276">
        <f t="shared" si="1411"/>
        <v>3413.22</v>
      </c>
      <c r="N636" s="276">
        <f t="shared" si="1411"/>
        <v>302</v>
      </c>
      <c r="O636" s="276">
        <f t="shared" si="1411"/>
        <v>3715.22</v>
      </c>
      <c r="P636" s="276">
        <f t="shared" si="1411"/>
        <v>3715.22</v>
      </c>
      <c r="Q636" s="276">
        <f t="shared" si="1411"/>
        <v>-2.2200000000000002</v>
      </c>
      <c r="R636" s="276">
        <f t="shared" si="1411"/>
        <v>3713</v>
      </c>
      <c r="S636" s="276">
        <f>S643+S684</f>
        <v>2847.2</v>
      </c>
      <c r="T636" s="276">
        <f t="shared" ref="T636" si="1412">T643+T684</f>
        <v>6752.2</v>
      </c>
      <c r="U636" s="276">
        <f>U643+U684</f>
        <v>-343.2</v>
      </c>
      <c r="V636" s="276">
        <f>V643+V684</f>
        <v>5602.7</v>
      </c>
      <c r="W636" s="276">
        <f>W643+W684</f>
        <v>1046.5999999999999</v>
      </c>
      <c r="X636" s="276">
        <f t="shared" ref="X636" si="1413">X643+X684</f>
        <v>6188.5</v>
      </c>
      <c r="Y636" s="276">
        <f>Y643+Y684+Y690</f>
        <v>3369.5</v>
      </c>
      <c r="Z636" s="276">
        <f t="shared" ref="Z636:AB636" si="1414">Z643+Z684+Z690</f>
        <v>9558</v>
      </c>
      <c r="AA636" s="276">
        <f t="shared" si="1414"/>
        <v>2247.6329999999998</v>
      </c>
      <c r="AB636" s="276">
        <f t="shared" si="1414"/>
        <v>11805.633000000002</v>
      </c>
      <c r="AC636" s="276">
        <f t="shared" ref="AC636:AD636" si="1415">AC643+AC684+AC690</f>
        <v>-2129.09</v>
      </c>
      <c r="AD636" s="276">
        <f t="shared" si="1415"/>
        <v>9676.5429999999997</v>
      </c>
    </row>
    <row r="637" spans="1:30" ht="12.75" hidden="1" customHeight="1" x14ac:dyDescent="0.2">
      <c r="A637" s="462" t="s">
        <v>211</v>
      </c>
      <c r="B637" s="250">
        <v>801</v>
      </c>
      <c r="C637" s="251" t="s">
        <v>194</v>
      </c>
      <c r="D637" s="251" t="s">
        <v>192</v>
      </c>
      <c r="E637" s="251"/>
      <c r="F637" s="251"/>
      <c r="G637" s="258"/>
      <c r="H637" s="258"/>
      <c r="I637" s="258" t="e">
        <f t="shared" ref="I637:AC639" si="1416">I638</f>
        <v>#REF!</v>
      </c>
      <c r="J637" s="258" t="e">
        <f t="shared" si="1416"/>
        <v>#REF!</v>
      </c>
      <c r="K637" s="258" t="e">
        <f t="shared" si="1416"/>
        <v>#REF!</v>
      </c>
      <c r="L637" s="258" t="e">
        <f t="shared" si="1416"/>
        <v>#REF!</v>
      </c>
      <c r="M637" s="258" t="e">
        <f t="shared" si="1416"/>
        <v>#REF!</v>
      </c>
      <c r="N637" s="258" t="e">
        <f t="shared" si="1416"/>
        <v>#REF!</v>
      </c>
      <c r="O637" s="258" t="e">
        <f t="shared" si="1416"/>
        <v>#REF!</v>
      </c>
      <c r="P637" s="258" t="e">
        <f t="shared" si="1416"/>
        <v>#REF!</v>
      </c>
      <c r="Q637" s="258" t="e">
        <f t="shared" si="1416"/>
        <v>#REF!</v>
      </c>
      <c r="R637" s="258" t="e">
        <f t="shared" si="1416"/>
        <v>#REF!</v>
      </c>
      <c r="S637" s="258" t="e">
        <f t="shared" si="1416"/>
        <v>#REF!</v>
      </c>
      <c r="T637" s="258" t="e">
        <f t="shared" si="1416"/>
        <v>#REF!</v>
      </c>
      <c r="U637" s="258" t="e">
        <f t="shared" si="1416"/>
        <v>#REF!</v>
      </c>
      <c r="V637" s="258" t="e">
        <f t="shared" si="1416"/>
        <v>#REF!</v>
      </c>
      <c r="W637" s="258" t="e">
        <f t="shared" si="1416"/>
        <v>#REF!</v>
      </c>
      <c r="X637" s="258" t="e">
        <f t="shared" si="1416"/>
        <v>#REF!</v>
      </c>
      <c r="Y637" s="258" t="e">
        <f t="shared" si="1416"/>
        <v>#REF!</v>
      </c>
      <c r="Z637" s="258" t="e">
        <f t="shared" ref="Y637:AD639" si="1417">Z638</f>
        <v>#REF!</v>
      </c>
      <c r="AA637" s="258" t="e">
        <f t="shared" si="1416"/>
        <v>#REF!</v>
      </c>
      <c r="AB637" s="258" t="e">
        <f t="shared" si="1417"/>
        <v>#REF!</v>
      </c>
      <c r="AC637" s="258" t="e">
        <f t="shared" si="1416"/>
        <v>#REF!</v>
      </c>
      <c r="AD637" s="258" t="e">
        <f t="shared" si="1417"/>
        <v>#REF!</v>
      </c>
    </row>
    <row r="638" spans="1:30" ht="12.75" hidden="1" customHeight="1" x14ac:dyDescent="0.2">
      <c r="A638" s="260" t="s">
        <v>61</v>
      </c>
      <c r="B638" s="272">
        <v>801</v>
      </c>
      <c r="C638" s="253" t="s">
        <v>194</v>
      </c>
      <c r="D638" s="253" t="s">
        <v>192</v>
      </c>
      <c r="E638" s="253" t="s">
        <v>62</v>
      </c>
      <c r="F638" s="253"/>
      <c r="G638" s="258"/>
      <c r="H638" s="258"/>
      <c r="I638" s="258" t="e">
        <f>I639+I641</f>
        <v>#REF!</v>
      </c>
      <c r="J638" s="258" t="e">
        <f>J639+J641</f>
        <v>#REF!</v>
      </c>
      <c r="K638" s="258" t="e">
        <f>K639+K641</f>
        <v>#REF!</v>
      </c>
      <c r="L638" s="258" t="e">
        <f>L639+L641</f>
        <v>#REF!</v>
      </c>
      <c r="M638" s="258" t="e">
        <f>M639+M641</f>
        <v>#REF!</v>
      </c>
      <c r="N638" s="258" t="e">
        <f t="shared" ref="N638:R638" si="1418">N639+N641</f>
        <v>#REF!</v>
      </c>
      <c r="O638" s="258" t="e">
        <f t="shared" si="1418"/>
        <v>#REF!</v>
      </c>
      <c r="P638" s="258" t="e">
        <f t="shared" si="1418"/>
        <v>#REF!</v>
      </c>
      <c r="Q638" s="258" t="e">
        <f t="shared" si="1418"/>
        <v>#REF!</v>
      </c>
      <c r="R638" s="258" t="e">
        <f t="shared" si="1418"/>
        <v>#REF!</v>
      </c>
      <c r="S638" s="258" t="e">
        <f t="shared" ref="S638:T638" si="1419">S639+S641</f>
        <v>#REF!</v>
      </c>
      <c r="T638" s="258" t="e">
        <f t="shared" si="1419"/>
        <v>#REF!</v>
      </c>
      <c r="U638" s="258" t="e">
        <f t="shared" ref="U638:V638" si="1420">U639+U641</f>
        <v>#REF!</v>
      </c>
      <c r="V638" s="258" t="e">
        <f t="shared" si="1420"/>
        <v>#REF!</v>
      </c>
      <c r="W638" s="258" t="e">
        <f t="shared" ref="W638:X638" si="1421">W639+W641</f>
        <v>#REF!</v>
      </c>
      <c r="X638" s="258" t="e">
        <f t="shared" si="1421"/>
        <v>#REF!</v>
      </c>
      <c r="Y638" s="258" t="e">
        <f t="shared" ref="Y638:Z638" si="1422">Y639+Y641</f>
        <v>#REF!</v>
      </c>
      <c r="Z638" s="258" t="e">
        <f t="shared" si="1422"/>
        <v>#REF!</v>
      </c>
      <c r="AA638" s="258" t="e">
        <f t="shared" ref="AA638:AB638" si="1423">AA639+AA641</f>
        <v>#REF!</v>
      </c>
      <c r="AB638" s="258" t="e">
        <f t="shared" si="1423"/>
        <v>#REF!</v>
      </c>
      <c r="AC638" s="258" t="e">
        <f t="shared" ref="AC638:AD638" si="1424">AC639+AC641</f>
        <v>#REF!</v>
      </c>
      <c r="AD638" s="258" t="e">
        <f t="shared" si="1424"/>
        <v>#REF!</v>
      </c>
    </row>
    <row r="639" spans="1:30" ht="25.5" hidden="1" customHeight="1" x14ac:dyDescent="0.2">
      <c r="A639" s="260" t="s">
        <v>183</v>
      </c>
      <c r="B639" s="272">
        <v>801</v>
      </c>
      <c r="C639" s="253" t="s">
        <v>194</v>
      </c>
      <c r="D639" s="253" t="s">
        <v>192</v>
      </c>
      <c r="E639" s="253" t="s">
        <v>182</v>
      </c>
      <c r="F639" s="253"/>
      <c r="G639" s="258"/>
      <c r="H639" s="258"/>
      <c r="I639" s="258" t="e">
        <f t="shared" si="1416"/>
        <v>#REF!</v>
      </c>
      <c r="J639" s="258" t="e">
        <f t="shared" si="1416"/>
        <v>#REF!</v>
      </c>
      <c r="K639" s="258" t="e">
        <f t="shared" si="1416"/>
        <v>#REF!</v>
      </c>
      <c r="L639" s="258" t="e">
        <f t="shared" si="1416"/>
        <v>#REF!</v>
      </c>
      <c r="M639" s="258" t="e">
        <f t="shared" si="1416"/>
        <v>#REF!</v>
      </c>
      <c r="N639" s="258" t="e">
        <f t="shared" si="1416"/>
        <v>#REF!</v>
      </c>
      <c r="O639" s="258" t="e">
        <f t="shared" si="1416"/>
        <v>#REF!</v>
      </c>
      <c r="P639" s="258" t="e">
        <f t="shared" si="1416"/>
        <v>#REF!</v>
      </c>
      <c r="Q639" s="258" t="e">
        <f t="shared" si="1416"/>
        <v>#REF!</v>
      </c>
      <c r="R639" s="258" t="e">
        <f t="shared" si="1416"/>
        <v>#REF!</v>
      </c>
      <c r="S639" s="258" t="e">
        <f t="shared" si="1416"/>
        <v>#REF!</v>
      </c>
      <c r="T639" s="258" t="e">
        <f t="shared" si="1416"/>
        <v>#REF!</v>
      </c>
      <c r="U639" s="258" t="e">
        <f t="shared" si="1416"/>
        <v>#REF!</v>
      </c>
      <c r="V639" s="258" t="e">
        <f t="shared" si="1416"/>
        <v>#REF!</v>
      </c>
      <c r="W639" s="258" t="e">
        <f t="shared" si="1416"/>
        <v>#REF!</v>
      </c>
      <c r="X639" s="258" t="e">
        <f t="shared" si="1416"/>
        <v>#REF!</v>
      </c>
      <c r="Y639" s="258" t="e">
        <f t="shared" si="1417"/>
        <v>#REF!</v>
      </c>
      <c r="Z639" s="258" t="e">
        <f t="shared" si="1417"/>
        <v>#REF!</v>
      </c>
      <c r="AA639" s="258" t="e">
        <f t="shared" si="1417"/>
        <v>#REF!</v>
      </c>
      <c r="AB639" s="258" t="e">
        <f t="shared" si="1417"/>
        <v>#REF!</v>
      </c>
      <c r="AC639" s="258" t="e">
        <f t="shared" si="1417"/>
        <v>#REF!</v>
      </c>
      <c r="AD639" s="258" t="e">
        <f t="shared" si="1417"/>
        <v>#REF!</v>
      </c>
    </row>
    <row r="640" spans="1:30" ht="12.75" hidden="1" customHeight="1" x14ac:dyDescent="0.2">
      <c r="A640" s="260" t="s">
        <v>63</v>
      </c>
      <c r="B640" s="272">
        <v>801</v>
      </c>
      <c r="C640" s="253" t="s">
        <v>194</v>
      </c>
      <c r="D640" s="253" t="s">
        <v>192</v>
      </c>
      <c r="E640" s="253" t="s">
        <v>182</v>
      </c>
      <c r="F640" s="253" t="s">
        <v>64</v>
      </c>
      <c r="G640" s="258"/>
      <c r="H640" s="258"/>
      <c r="I640" s="258" t="e">
        <f>#REF!+G640</f>
        <v>#REF!</v>
      </c>
      <c r="J640" s="258" t="e">
        <f>G640+I640</f>
        <v>#REF!</v>
      </c>
      <c r="K640" s="258" t="e">
        <f>H640+I640</f>
        <v>#REF!</v>
      </c>
      <c r="L640" s="258" t="e">
        <f>H640+J640</f>
        <v>#REF!</v>
      </c>
      <c r="M640" s="258" t="e">
        <f>I640+K640</f>
        <v>#REF!</v>
      </c>
      <c r="N640" s="258" t="e">
        <f t="shared" ref="N640:O640" si="1425">J640+L640</f>
        <v>#REF!</v>
      </c>
      <c r="O640" s="258" t="e">
        <f t="shared" si="1425"/>
        <v>#REF!</v>
      </c>
      <c r="P640" s="258" t="e">
        <f>L640+N640</f>
        <v>#REF!</v>
      </c>
      <c r="Q640" s="258" t="e">
        <f t="shared" ref="Q640:R640" si="1426">M640+O640</f>
        <v>#REF!</v>
      </c>
      <c r="R640" s="258" t="e">
        <f t="shared" si="1426"/>
        <v>#REF!</v>
      </c>
      <c r="S640" s="258" t="e">
        <f t="shared" ref="S640" si="1427">O640+Q640</f>
        <v>#REF!</v>
      </c>
      <c r="T640" s="258" t="e">
        <f t="shared" ref="T640" si="1428">P640+R640</f>
        <v>#REF!</v>
      </c>
      <c r="U640" s="258" t="e">
        <f t="shared" ref="U640" si="1429">Q640+S640</f>
        <v>#REF!</v>
      </c>
      <c r="V640" s="258" t="e">
        <f t="shared" ref="V640" si="1430">R640+T640</f>
        <v>#REF!</v>
      </c>
      <c r="W640" s="258" t="e">
        <f t="shared" ref="W640" si="1431">S640+U640</f>
        <v>#REF!</v>
      </c>
      <c r="X640" s="258" t="e">
        <f t="shared" ref="X640" si="1432">T640+V640</f>
        <v>#REF!</v>
      </c>
      <c r="Y640" s="258" t="e">
        <f t="shared" ref="Y640" si="1433">U640+W640</f>
        <v>#REF!</v>
      </c>
      <c r="Z640" s="258" t="e">
        <f t="shared" ref="Z640" si="1434">V640+X640</f>
        <v>#REF!</v>
      </c>
      <c r="AA640" s="258" t="e">
        <f t="shared" ref="AA640" si="1435">W640+Y640</f>
        <v>#REF!</v>
      </c>
      <c r="AB640" s="258" t="e">
        <f t="shared" ref="AB640" si="1436">X640+Z640</f>
        <v>#REF!</v>
      </c>
      <c r="AC640" s="258" t="e">
        <f t="shared" ref="AC640" si="1437">Y640+AA640</f>
        <v>#REF!</v>
      </c>
      <c r="AD640" s="258" t="e">
        <f t="shared" ref="AD640" si="1438">Z640+AB640</f>
        <v>#REF!</v>
      </c>
    </row>
    <row r="641" spans="1:30" ht="25.5" hidden="1" customHeight="1" x14ac:dyDescent="0.2">
      <c r="A641" s="260" t="s">
        <v>185</v>
      </c>
      <c r="B641" s="272">
        <v>801</v>
      </c>
      <c r="C641" s="253" t="s">
        <v>194</v>
      </c>
      <c r="D641" s="253" t="s">
        <v>192</v>
      </c>
      <c r="E641" s="253" t="s">
        <v>184</v>
      </c>
      <c r="F641" s="253"/>
      <c r="G641" s="258"/>
      <c r="H641" s="258"/>
      <c r="I641" s="258" t="e">
        <f>I642</f>
        <v>#REF!</v>
      </c>
      <c r="J641" s="258" t="e">
        <f>J642</f>
        <v>#REF!</v>
      </c>
      <c r="K641" s="258" t="e">
        <f>K642</f>
        <v>#REF!</v>
      </c>
      <c r="L641" s="258" t="e">
        <f>L642</f>
        <v>#REF!</v>
      </c>
      <c r="M641" s="258" t="e">
        <f>M642</f>
        <v>#REF!</v>
      </c>
      <c r="N641" s="258" t="e">
        <f t="shared" ref="N641:AD641" si="1439">N642</f>
        <v>#REF!</v>
      </c>
      <c r="O641" s="258" t="e">
        <f t="shared" si="1439"/>
        <v>#REF!</v>
      </c>
      <c r="P641" s="258" t="e">
        <f t="shared" si="1439"/>
        <v>#REF!</v>
      </c>
      <c r="Q641" s="258" t="e">
        <f t="shared" si="1439"/>
        <v>#REF!</v>
      </c>
      <c r="R641" s="258" t="e">
        <f t="shared" si="1439"/>
        <v>#REF!</v>
      </c>
      <c r="S641" s="258" t="e">
        <f t="shared" si="1439"/>
        <v>#REF!</v>
      </c>
      <c r="T641" s="258" t="e">
        <f t="shared" si="1439"/>
        <v>#REF!</v>
      </c>
      <c r="U641" s="258" t="e">
        <f t="shared" si="1439"/>
        <v>#REF!</v>
      </c>
      <c r="V641" s="258" t="e">
        <f t="shared" si="1439"/>
        <v>#REF!</v>
      </c>
      <c r="W641" s="258" t="e">
        <f t="shared" si="1439"/>
        <v>#REF!</v>
      </c>
      <c r="X641" s="258" t="e">
        <f t="shared" si="1439"/>
        <v>#REF!</v>
      </c>
      <c r="Y641" s="258" t="e">
        <f t="shared" si="1439"/>
        <v>#REF!</v>
      </c>
      <c r="Z641" s="258" t="e">
        <f t="shared" si="1439"/>
        <v>#REF!</v>
      </c>
      <c r="AA641" s="258" t="e">
        <f t="shared" si="1439"/>
        <v>#REF!</v>
      </c>
      <c r="AB641" s="258" t="e">
        <f t="shared" si="1439"/>
        <v>#REF!</v>
      </c>
      <c r="AC641" s="258" t="e">
        <f t="shared" si="1439"/>
        <v>#REF!</v>
      </c>
      <c r="AD641" s="258" t="e">
        <f t="shared" si="1439"/>
        <v>#REF!</v>
      </c>
    </row>
    <row r="642" spans="1:30" ht="12.75" hidden="1" customHeight="1" x14ac:dyDescent="0.2">
      <c r="A642" s="260" t="s">
        <v>63</v>
      </c>
      <c r="B642" s="272">
        <v>801</v>
      </c>
      <c r="C642" s="253" t="s">
        <v>194</v>
      </c>
      <c r="D642" s="253" t="s">
        <v>192</v>
      </c>
      <c r="E642" s="253" t="s">
        <v>184</v>
      </c>
      <c r="F642" s="253" t="s">
        <v>64</v>
      </c>
      <c r="G642" s="258"/>
      <c r="H642" s="258"/>
      <c r="I642" s="258" t="e">
        <f>#REF!+G642</f>
        <v>#REF!</v>
      </c>
      <c r="J642" s="258" t="e">
        <f>G642+I642</f>
        <v>#REF!</v>
      </c>
      <c r="K642" s="258" t="e">
        <f>H642+I642</f>
        <v>#REF!</v>
      </c>
      <c r="L642" s="258" t="e">
        <f>H642+J642</f>
        <v>#REF!</v>
      </c>
      <c r="M642" s="258" t="e">
        <f>I642+K642</f>
        <v>#REF!</v>
      </c>
      <c r="N642" s="258" t="e">
        <f t="shared" ref="N642:O642" si="1440">J642+L642</f>
        <v>#REF!</v>
      </c>
      <c r="O642" s="258" t="e">
        <f t="shared" si="1440"/>
        <v>#REF!</v>
      </c>
      <c r="P642" s="258" t="e">
        <f>L642+N642</f>
        <v>#REF!</v>
      </c>
      <c r="Q642" s="258" t="e">
        <f t="shared" ref="Q642:R642" si="1441">M642+O642</f>
        <v>#REF!</v>
      </c>
      <c r="R642" s="258" t="e">
        <f t="shared" si="1441"/>
        <v>#REF!</v>
      </c>
      <c r="S642" s="258" t="e">
        <f t="shared" ref="S642" si="1442">O642+Q642</f>
        <v>#REF!</v>
      </c>
      <c r="T642" s="258" t="e">
        <f t="shared" ref="T642" si="1443">P642+R642</f>
        <v>#REF!</v>
      </c>
      <c r="U642" s="258" t="e">
        <f t="shared" ref="U642" si="1444">Q642+S642</f>
        <v>#REF!</v>
      </c>
      <c r="V642" s="258" t="e">
        <f t="shared" ref="V642" si="1445">R642+T642</f>
        <v>#REF!</v>
      </c>
      <c r="W642" s="258" t="e">
        <f t="shared" ref="W642" si="1446">S642+U642</f>
        <v>#REF!</v>
      </c>
      <c r="X642" s="258" t="e">
        <f t="shared" ref="X642" si="1447">T642+V642</f>
        <v>#REF!</v>
      </c>
      <c r="Y642" s="258" t="e">
        <f t="shared" ref="Y642" si="1448">U642+W642</f>
        <v>#REF!</v>
      </c>
      <c r="Z642" s="258" t="e">
        <f t="shared" ref="Z642" si="1449">V642+X642</f>
        <v>#REF!</v>
      </c>
      <c r="AA642" s="258" t="e">
        <f t="shared" ref="AA642" si="1450">W642+Y642</f>
        <v>#REF!</v>
      </c>
      <c r="AB642" s="258" t="e">
        <f t="shared" ref="AB642" si="1451">X642+Z642</f>
        <v>#REF!</v>
      </c>
      <c r="AC642" s="258" t="e">
        <f t="shared" ref="AC642" si="1452">Y642+AA642</f>
        <v>#REF!</v>
      </c>
      <c r="AD642" s="258" t="e">
        <f t="shared" ref="AD642" si="1453">Z642+AB642</f>
        <v>#REF!</v>
      </c>
    </row>
    <row r="643" spans="1:30" s="434" customFormat="1" ht="18" customHeight="1" x14ac:dyDescent="0.2">
      <c r="A643" s="462" t="s">
        <v>1181</v>
      </c>
      <c r="B643" s="250">
        <v>801</v>
      </c>
      <c r="C643" s="251" t="s">
        <v>194</v>
      </c>
      <c r="D643" s="251" t="s">
        <v>212</v>
      </c>
      <c r="E643" s="251"/>
      <c r="F643" s="251"/>
      <c r="G643" s="276">
        <f>G644+G660+G662+G667+G672</f>
        <v>0</v>
      </c>
      <c r="H643" s="276">
        <f>H662+H667+H672+H666</f>
        <v>3126</v>
      </c>
      <c r="I643" s="276">
        <f>I662+I667+I672+I666</f>
        <v>-22</v>
      </c>
      <c r="J643" s="276">
        <f>J662+J667+J672+J666</f>
        <v>3104</v>
      </c>
      <c r="K643" s="276">
        <f>K662+K667+K672+K666+K669</f>
        <v>-103</v>
      </c>
      <c r="L643" s="276">
        <f>L662+L667+L672+L666+L669</f>
        <v>3391</v>
      </c>
      <c r="M643" s="276">
        <f>M662+M667+M672+M666+M669</f>
        <v>3391</v>
      </c>
      <c r="N643" s="276">
        <f t="shared" ref="N643:R643" si="1454">N662+N667+N672+N666+N669</f>
        <v>322</v>
      </c>
      <c r="O643" s="276">
        <f t="shared" si="1454"/>
        <v>3713</v>
      </c>
      <c r="P643" s="276">
        <f t="shared" si="1454"/>
        <v>3713</v>
      </c>
      <c r="Q643" s="276">
        <f t="shared" si="1454"/>
        <v>0</v>
      </c>
      <c r="R643" s="276">
        <f t="shared" si="1454"/>
        <v>3713</v>
      </c>
      <c r="S643" s="276">
        <f t="shared" ref="S643:T643" si="1455">S662+S667+S672+S666+S669</f>
        <v>2847.2</v>
      </c>
      <c r="T643" s="276">
        <f t="shared" si="1455"/>
        <v>6752.2</v>
      </c>
      <c r="U643" s="276">
        <f t="shared" ref="U643" si="1456">U662+U667+U672+U666+U669</f>
        <v>-343.2</v>
      </c>
      <c r="V643" s="276">
        <f>V662+V667+V672+V666+V669</f>
        <v>5602.7</v>
      </c>
      <c r="W643" s="276">
        <f t="shared" ref="W643:X643" si="1457">W662+W667+W672+W666+W669</f>
        <v>1018.3</v>
      </c>
      <c r="X643" s="276">
        <f t="shared" si="1457"/>
        <v>6188.5</v>
      </c>
      <c r="Y643" s="276">
        <f>Y662+Y667+Y672+Y666+Y669+Y689</f>
        <v>3369.5</v>
      </c>
      <c r="Z643" s="276">
        <f t="shared" ref="Z643:AB643" si="1458">Z662+Z667+Z672+Z666+Z669+Z689</f>
        <v>9558</v>
      </c>
      <c r="AA643" s="276">
        <f t="shared" si="1458"/>
        <v>12.632999999999996</v>
      </c>
      <c r="AB643" s="276">
        <f t="shared" si="1458"/>
        <v>9570.6330000000016</v>
      </c>
      <c r="AC643" s="276">
        <f t="shared" ref="AC643:AD643" si="1459">AC662+AC667+AC672+AC666+AC669+AC689</f>
        <v>-1214.0900000000001</v>
      </c>
      <c r="AD643" s="276">
        <f t="shared" si="1459"/>
        <v>8356.5429999999997</v>
      </c>
    </row>
    <row r="644" spans="1:30" ht="36.75" hidden="1" customHeight="1" x14ac:dyDescent="0.2">
      <c r="A644" s="260" t="s">
        <v>981</v>
      </c>
      <c r="B644" s="272">
        <v>801</v>
      </c>
      <c r="C644" s="253" t="s">
        <v>194</v>
      </c>
      <c r="D644" s="253" t="s">
        <v>212</v>
      </c>
      <c r="E644" s="253" t="s">
        <v>488</v>
      </c>
      <c r="F644" s="253"/>
      <c r="G644" s="258"/>
      <c r="H644" s="258"/>
      <c r="I644" s="258">
        <f>I645+I646+I647</f>
        <v>-120</v>
      </c>
      <c r="J644" s="258" t="e">
        <f>J645+J646+J647</f>
        <v>#REF!</v>
      </c>
      <c r="K644" s="258">
        <f>K645+K646+K647</f>
        <v>-120</v>
      </c>
      <c r="L644" s="258" t="e">
        <f>L645+L646+L647</f>
        <v>#REF!</v>
      </c>
      <c r="M644" s="258" t="e">
        <f>M645+M646+M647</f>
        <v>#REF!</v>
      </c>
      <c r="N644" s="258" t="e">
        <f t="shared" ref="N644:R644" si="1460">N645+N646+N647</f>
        <v>#REF!</v>
      </c>
      <c r="O644" s="258" t="e">
        <f t="shared" si="1460"/>
        <v>#REF!</v>
      </c>
      <c r="P644" s="258" t="e">
        <f t="shared" si="1460"/>
        <v>#REF!</v>
      </c>
      <c r="Q644" s="258" t="e">
        <f t="shared" si="1460"/>
        <v>#REF!</v>
      </c>
      <c r="R644" s="258" t="e">
        <f t="shared" si="1460"/>
        <v>#REF!</v>
      </c>
      <c r="S644" s="258" t="e">
        <f t="shared" ref="S644:T644" si="1461">S645+S646+S647</f>
        <v>#REF!</v>
      </c>
      <c r="T644" s="258" t="e">
        <f t="shared" si="1461"/>
        <v>#REF!</v>
      </c>
      <c r="U644" s="258" t="e">
        <f t="shared" ref="U644:V644" si="1462">U645+U646+U647</f>
        <v>#REF!</v>
      </c>
      <c r="V644" s="258" t="e">
        <f t="shared" si="1462"/>
        <v>#REF!</v>
      </c>
      <c r="W644" s="258" t="e">
        <f t="shared" ref="W644:X644" si="1463">W645+W646+W647</f>
        <v>#REF!</v>
      </c>
      <c r="X644" s="258" t="e">
        <f t="shared" si="1463"/>
        <v>#REF!</v>
      </c>
      <c r="Y644" s="258" t="e">
        <f t="shared" ref="Y644:Z644" si="1464">Y645+Y646+Y647</f>
        <v>#REF!</v>
      </c>
      <c r="Z644" s="258" t="e">
        <f t="shared" si="1464"/>
        <v>#REF!</v>
      </c>
      <c r="AA644" s="258" t="e">
        <f t="shared" ref="AA644:AB644" si="1465">AA645+AA646+AA647</f>
        <v>#REF!</v>
      </c>
      <c r="AB644" s="258" t="e">
        <f t="shared" si="1465"/>
        <v>#REF!</v>
      </c>
      <c r="AC644" s="258" t="e">
        <f t="shared" ref="AC644:AD644" si="1466">AC645+AC646+AC647</f>
        <v>#REF!</v>
      </c>
      <c r="AD644" s="258" t="e">
        <f t="shared" si="1466"/>
        <v>#REF!</v>
      </c>
    </row>
    <row r="645" spans="1:30" ht="27" hidden="1" customHeight="1" x14ac:dyDescent="0.2">
      <c r="A645" s="260" t="s">
        <v>513</v>
      </c>
      <c r="B645" s="272">
        <v>801</v>
      </c>
      <c r="C645" s="253" t="s">
        <v>194</v>
      </c>
      <c r="D645" s="253" t="s">
        <v>212</v>
      </c>
      <c r="E645" s="253" t="s">
        <v>524</v>
      </c>
      <c r="F645" s="253" t="s">
        <v>94</v>
      </c>
      <c r="G645" s="258"/>
      <c r="H645" s="258"/>
      <c r="I645" s="258">
        <v>-10</v>
      </c>
      <c r="J645" s="258" t="e">
        <f>#REF!+I645</f>
        <v>#REF!</v>
      </c>
      <c r="K645" s="258">
        <v>-10</v>
      </c>
      <c r="L645" s="258" t="e">
        <f>#REF!+J645</f>
        <v>#REF!</v>
      </c>
      <c r="M645" s="258" t="e">
        <f>#REF!+K645</f>
        <v>#REF!</v>
      </c>
      <c r="N645" s="258" t="e">
        <f>#REF!+L645</f>
        <v>#REF!</v>
      </c>
      <c r="O645" s="258" t="e">
        <f>#REF!+M645</f>
        <v>#REF!</v>
      </c>
      <c r="P645" s="258" t="e">
        <f>#REF!+N645</f>
        <v>#REF!</v>
      </c>
      <c r="Q645" s="258" t="e">
        <f>#REF!+O645</f>
        <v>#REF!</v>
      </c>
      <c r="R645" s="258" t="e">
        <f>#REF!+P645</f>
        <v>#REF!</v>
      </c>
      <c r="S645" s="258" t="e">
        <f>#REF!+Q645</f>
        <v>#REF!</v>
      </c>
      <c r="T645" s="258" t="e">
        <f>#REF!+R645</f>
        <v>#REF!</v>
      </c>
      <c r="U645" s="258" t="e">
        <f>#REF!+S645</f>
        <v>#REF!</v>
      </c>
      <c r="V645" s="258" t="e">
        <f>#REF!+T645</f>
        <v>#REF!</v>
      </c>
      <c r="W645" s="258" t="e">
        <f>#REF!+U645</f>
        <v>#REF!</v>
      </c>
      <c r="X645" s="258" t="e">
        <f>#REF!+V645</f>
        <v>#REF!</v>
      </c>
      <c r="Y645" s="258" t="e">
        <f>#REF!+W645</f>
        <v>#REF!</v>
      </c>
      <c r="Z645" s="258" t="e">
        <f>#REF!+X645</f>
        <v>#REF!</v>
      </c>
      <c r="AA645" s="258" t="e">
        <f>#REF!+Y645</f>
        <v>#REF!</v>
      </c>
      <c r="AB645" s="258" t="e">
        <f>#REF!+Z645</f>
        <v>#REF!</v>
      </c>
      <c r="AC645" s="258" t="e">
        <f>#REF!+AA645</f>
        <v>#REF!</v>
      </c>
      <c r="AD645" s="258" t="e">
        <f>#REF!+AB645</f>
        <v>#REF!</v>
      </c>
    </row>
    <row r="646" spans="1:30" ht="27.75" hidden="1" customHeight="1" x14ac:dyDescent="0.2">
      <c r="A646" s="260" t="s">
        <v>737</v>
      </c>
      <c r="B646" s="272">
        <v>801</v>
      </c>
      <c r="C646" s="253" t="s">
        <v>194</v>
      </c>
      <c r="D646" s="253" t="s">
        <v>212</v>
      </c>
      <c r="E646" s="253" t="s">
        <v>525</v>
      </c>
      <c r="F646" s="253" t="s">
        <v>94</v>
      </c>
      <c r="G646" s="258"/>
      <c r="H646" s="258"/>
      <c r="I646" s="258">
        <v>-10</v>
      </c>
      <c r="J646" s="258" t="e">
        <f>#REF!+I646</f>
        <v>#REF!</v>
      </c>
      <c r="K646" s="258">
        <v>-10</v>
      </c>
      <c r="L646" s="258" t="e">
        <f>#REF!+J646</f>
        <v>#REF!</v>
      </c>
      <c r="M646" s="258" t="e">
        <f>#REF!+K646</f>
        <v>#REF!</v>
      </c>
      <c r="N646" s="258" t="e">
        <f>#REF!+L646</f>
        <v>#REF!</v>
      </c>
      <c r="O646" s="258" t="e">
        <f>#REF!+M646</f>
        <v>#REF!</v>
      </c>
      <c r="P646" s="258" t="e">
        <f>#REF!+N646</f>
        <v>#REF!</v>
      </c>
      <c r="Q646" s="258" t="e">
        <f>#REF!+O646</f>
        <v>#REF!</v>
      </c>
      <c r="R646" s="258" t="e">
        <f>#REF!+P646</f>
        <v>#REF!</v>
      </c>
      <c r="S646" s="258" t="e">
        <f>#REF!+Q646</f>
        <v>#REF!</v>
      </c>
      <c r="T646" s="258" t="e">
        <f>#REF!+R646</f>
        <v>#REF!</v>
      </c>
      <c r="U646" s="258" t="e">
        <f>#REF!+S646</f>
        <v>#REF!</v>
      </c>
      <c r="V646" s="258" t="e">
        <f>#REF!+T646</f>
        <v>#REF!</v>
      </c>
      <c r="W646" s="258" t="e">
        <f>#REF!+U646</f>
        <v>#REF!</v>
      </c>
      <c r="X646" s="258" t="e">
        <f>#REF!+V646</f>
        <v>#REF!</v>
      </c>
      <c r="Y646" s="258" t="e">
        <f>#REF!+W646</f>
        <v>#REF!</v>
      </c>
      <c r="Z646" s="258" t="e">
        <f>#REF!+X646</f>
        <v>#REF!</v>
      </c>
      <c r="AA646" s="258" t="e">
        <f>#REF!+Y646</f>
        <v>#REF!</v>
      </c>
      <c r="AB646" s="258" t="e">
        <f>#REF!+Z646</f>
        <v>#REF!</v>
      </c>
      <c r="AC646" s="258" t="e">
        <f>#REF!+AA646</f>
        <v>#REF!</v>
      </c>
      <c r="AD646" s="258" t="e">
        <f>#REF!+AB646</f>
        <v>#REF!</v>
      </c>
    </row>
    <row r="647" spans="1:30" hidden="1" x14ac:dyDescent="0.2">
      <c r="A647" s="260" t="s">
        <v>514</v>
      </c>
      <c r="B647" s="272">
        <v>801</v>
      </c>
      <c r="C647" s="253" t="s">
        <v>194</v>
      </c>
      <c r="D647" s="253" t="s">
        <v>212</v>
      </c>
      <c r="E647" s="253" t="s">
        <v>528</v>
      </c>
      <c r="F647" s="253" t="s">
        <v>94</v>
      </c>
      <c r="G647" s="258"/>
      <c r="H647" s="258"/>
      <c r="I647" s="258">
        <v>-100</v>
      </c>
      <c r="J647" s="258" t="e">
        <f>#REF!+I647</f>
        <v>#REF!</v>
      </c>
      <c r="K647" s="258">
        <v>-100</v>
      </c>
      <c r="L647" s="258" t="e">
        <f>#REF!+J647</f>
        <v>#REF!</v>
      </c>
      <c r="M647" s="258" t="e">
        <f>#REF!+K647</f>
        <v>#REF!</v>
      </c>
      <c r="N647" s="258" t="e">
        <f>#REF!+L647</f>
        <v>#REF!</v>
      </c>
      <c r="O647" s="258" t="e">
        <f>#REF!+M647</f>
        <v>#REF!</v>
      </c>
      <c r="P647" s="258" t="e">
        <f>#REF!+N647</f>
        <v>#REF!</v>
      </c>
      <c r="Q647" s="258" t="e">
        <f>#REF!+O647</f>
        <v>#REF!</v>
      </c>
      <c r="R647" s="258" t="e">
        <f>#REF!+P647</f>
        <v>#REF!</v>
      </c>
      <c r="S647" s="258" t="e">
        <f>#REF!+Q647</f>
        <v>#REF!</v>
      </c>
      <c r="T647" s="258" t="e">
        <f>#REF!+R647</f>
        <v>#REF!</v>
      </c>
      <c r="U647" s="258" t="e">
        <f>#REF!+S647</f>
        <v>#REF!</v>
      </c>
      <c r="V647" s="258" t="e">
        <f>#REF!+T647</f>
        <v>#REF!</v>
      </c>
      <c r="W647" s="258" t="e">
        <f>#REF!+U647</f>
        <v>#REF!</v>
      </c>
      <c r="X647" s="258" t="e">
        <f>#REF!+V647</f>
        <v>#REF!</v>
      </c>
      <c r="Y647" s="258" t="e">
        <f>#REF!+W647</f>
        <v>#REF!</v>
      </c>
      <c r="Z647" s="258" t="e">
        <f>#REF!+X647</f>
        <v>#REF!</v>
      </c>
      <c r="AA647" s="258" t="e">
        <f>#REF!+Y647</f>
        <v>#REF!</v>
      </c>
      <c r="AB647" s="258" t="e">
        <f>#REF!+Z647</f>
        <v>#REF!</v>
      </c>
      <c r="AC647" s="258" t="e">
        <f>#REF!+AA647</f>
        <v>#REF!</v>
      </c>
      <c r="AD647" s="258" t="e">
        <f>#REF!+AB647</f>
        <v>#REF!</v>
      </c>
    </row>
    <row r="648" spans="1:30" hidden="1" x14ac:dyDescent="0.2">
      <c r="A648" s="260" t="s">
        <v>404</v>
      </c>
      <c r="B648" s="272">
        <v>801</v>
      </c>
      <c r="C648" s="253" t="s">
        <v>194</v>
      </c>
      <c r="D648" s="253" t="s">
        <v>212</v>
      </c>
      <c r="E648" s="253" t="s">
        <v>62</v>
      </c>
      <c r="F648" s="253"/>
      <c r="G648" s="258"/>
      <c r="H648" s="258"/>
      <c r="I648" s="258">
        <f>I649+I652+I656+I658+I654</f>
        <v>-120</v>
      </c>
      <c r="J648" s="258">
        <f>J649+J652+J656+J658+J654</f>
        <v>-120</v>
      </c>
      <c r="K648" s="258">
        <f>K649+K652+K656+K658+K654</f>
        <v>-120</v>
      </c>
      <c r="L648" s="258">
        <f>L649+L652+L656+L658+L654</f>
        <v>-120</v>
      </c>
      <c r="M648" s="258">
        <f>M649+M652+M656+M658+M654</f>
        <v>-240</v>
      </c>
      <c r="N648" s="258">
        <f t="shared" ref="N648:R648" si="1467">N649+N652+N656+N658+N654</f>
        <v>-240</v>
      </c>
      <c r="O648" s="258">
        <f t="shared" si="1467"/>
        <v>-360</v>
      </c>
      <c r="P648" s="258">
        <f t="shared" si="1467"/>
        <v>-360</v>
      </c>
      <c r="Q648" s="258">
        <f t="shared" si="1467"/>
        <v>-600</v>
      </c>
      <c r="R648" s="258">
        <f t="shared" si="1467"/>
        <v>-600</v>
      </c>
      <c r="S648" s="258">
        <f t="shared" ref="S648:T648" si="1468">S649+S652+S656+S658+S654</f>
        <v>-960</v>
      </c>
      <c r="T648" s="258">
        <f t="shared" si="1468"/>
        <v>-960</v>
      </c>
      <c r="U648" s="258">
        <f t="shared" ref="U648:V648" si="1469">U649+U652+U656+U658+U654</f>
        <v>-1560</v>
      </c>
      <c r="V648" s="258">
        <f t="shared" si="1469"/>
        <v>-1560</v>
      </c>
      <c r="W648" s="258">
        <f t="shared" ref="W648:X648" si="1470">W649+W652+W656+W658+W654</f>
        <v>-2520</v>
      </c>
      <c r="X648" s="258">
        <f t="shared" si="1470"/>
        <v>-2520</v>
      </c>
      <c r="Y648" s="258">
        <f t="shared" ref="Y648:Z648" si="1471">Y649+Y652+Y656+Y658+Y654</f>
        <v>-4080</v>
      </c>
      <c r="Z648" s="258">
        <f t="shared" si="1471"/>
        <v>-4080</v>
      </c>
      <c r="AA648" s="258">
        <f t="shared" ref="AA648:AB648" si="1472">AA649+AA652+AA656+AA658+AA654</f>
        <v>-6600</v>
      </c>
      <c r="AB648" s="258">
        <f t="shared" si="1472"/>
        <v>-6600</v>
      </c>
      <c r="AC648" s="258">
        <f t="shared" ref="AC648:AD648" si="1473">AC649+AC652+AC656+AC658+AC654</f>
        <v>-10680</v>
      </c>
      <c r="AD648" s="258">
        <f t="shared" si="1473"/>
        <v>-10680</v>
      </c>
    </row>
    <row r="649" spans="1:30" ht="30" hidden="1" x14ac:dyDescent="0.2">
      <c r="A649" s="260" t="s">
        <v>376</v>
      </c>
      <c r="B649" s="250">
        <v>801</v>
      </c>
      <c r="C649" s="253" t="s">
        <v>194</v>
      </c>
      <c r="D649" s="253" t="s">
        <v>212</v>
      </c>
      <c r="E649" s="253" t="s">
        <v>177</v>
      </c>
      <c r="F649" s="253"/>
      <c r="G649" s="258"/>
      <c r="H649" s="258"/>
      <c r="I649" s="258"/>
      <c r="J649" s="258">
        <f>J651+J650</f>
        <v>0</v>
      </c>
      <c r="K649" s="258"/>
      <c r="L649" s="258">
        <f>L651+L650</f>
        <v>0</v>
      </c>
      <c r="M649" s="258">
        <f>M651+M650</f>
        <v>0</v>
      </c>
      <c r="N649" s="258">
        <f t="shared" ref="N649:R649" si="1474">N651+N650</f>
        <v>0</v>
      </c>
      <c r="O649" s="258">
        <f t="shared" si="1474"/>
        <v>0</v>
      </c>
      <c r="P649" s="258">
        <f t="shared" si="1474"/>
        <v>0</v>
      </c>
      <c r="Q649" s="258">
        <f t="shared" si="1474"/>
        <v>0</v>
      </c>
      <c r="R649" s="258">
        <f t="shared" si="1474"/>
        <v>0</v>
      </c>
      <c r="S649" s="258">
        <f t="shared" ref="S649:T649" si="1475">S651+S650</f>
        <v>0</v>
      </c>
      <c r="T649" s="258">
        <f t="shared" si="1475"/>
        <v>0</v>
      </c>
      <c r="U649" s="258">
        <f t="shared" ref="U649:V649" si="1476">U651+U650</f>
        <v>0</v>
      </c>
      <c r="V649" s="258">
        <f t="shared" si="1476"/>
        <v>0</v>
      </c>
      <c r="W649" s="258">
        <f t="shared" ref="W649:X649" si="1477">W651+W650</f>
        <v>0</v>
      </c>
      <c r="X649" s="258">
        <f t="shared" si="1477"/>
        <v>0</v>
      </c>
      <c r="Y649" s="258">
        <f t="shared" ref="Y649:Z649" si="1478">Y651+Y650</f>
        <v>0</v>
      </c>
      <c r="Z649" s="258">
        <f t="shared" si="1478"/>
        <v>0</v>
      </c>
      <c r="AA649" s="258">
        <f t="shared" ref="AA649:AB649" si="1479">AA651+AA650</f>
        <v>0</v>
      </c>
      <c r="AB649" s="258">
        <f t="shared" si="1479"/>
        <v>0</v>
      </c>
      <c r="AC649" s="258">
        <f t="shared" ref="AC649:AD649" si="1480">AC651+AC650</f>
        <v>0</v>
      </c>
      <c r="AD649" s="258">
        <f t="shared" si="1480"/>
        <v>0</v>
      </c>
    </row>
    <row r="650" spans="1:30" hidden="1" x14ac:dyDescent="0.2">
      <c r="A650" s="260" t="s">
        <v>1296</v>
      </c>
      <c r="B650" s="272">
        <v>801</v>
      </c>
      <c r="C650" s="253" t="s">
        <v>194</v>
      </c>
      <c r="D650" s="253" t="s">
        <v>212</v>
      </c>
      <c r="E650" s="253" t="s">
        <v>177</v>
      </c>
      <c r="F650" s="253" t="s">
        <v>94</v>
      </c>
      <c r="G650" s="258"/>
      <c r="H650" s="258"/>
      <c r="I650" s="258"/>
      <c r="J650" s="258">
        <f>G650+I650</f>
        <v>0</v>
      </c>
      <c r="K650" s="258"/>
      <c r="L650" s="258">
        <f>H650+J650</f>
        <v>0</v>
      </c>
      <c r="M650" s="258">
        <f>I650+K650</f>
        <v>0</v>
      </c>
      <c r="N650" s="258">
        <f t="shared" ref="N650:O651" si="1481">J650+L650</f>
        <v>0</v>
      </c>
      <c r="O650" s="258">
        <f t="shared" si="1481"/>
        <v>0</v>
      </c>
      <c r="P650" s="258">
        <f>L650+N650</f>
        <v>0</v>
      </c>
      <c r="Q650" s="258">
        <f t="shared" ref="Q650:R651" si="1482">M650+O650</f>
        <v>0</v>
      </c>
      <c r="R650" s="258">
        <f t="shared" si="1482"/>
        <v>0</v>
      </c>
      <c r="S650" s="258">
        <f t="shared" ref="S650:S651" si="1483">O650+Q650</f>
        <v>0</v>
      </c>
      <c r="T650" s="258">
        <f t="shared" ref="T650:T651" si="1484">P650+R650</f>
        <v>0</v>
      </c>
      <c r="U650" s="258">
        <f t="shared" ref="U650:U651" si="1485">Q650+S650</f>
        <v>0</v>
      </c>
      <c r="V650" s="258">
        <f t="shared" ref="V650:V651" si="1486">R650+T650</f>
        <v>0</v>
      </c>
      <c r="W650" s="258">
        <f t="shared" ref="W650:W651" si="1487">S650+U650</f>
        <v>0</v>
      </c>
      <c r="X650" s="258">
        <f t="shared" ref="X650:X651" si="1488">T650+V650</f>
        <v>0</v>
      </c>
      <c r="Y650" s="258">
        <f t="shared" ref="Y650:Y651" si="1489">U650+W650</f>
        <v>0</v>
      </c>
      <c r="Z650" s="258">
        <f t="shared" ref="Z650:Z651" si="1490">V650+X650</f>
        <v>0</v>
      </c>
      <c r="AA650" s="258">
        <f t="shared" ref="AA650:AA651" si="1491">W650+Y650</f>
        <v>0</v>
      </c>
      <c r="AB650" s="258">
        <f t="shared" ref="AB650:AB651" si="1492">X650+Z650</f>
        <v>0</v>
      </c>
      <c r="AC650" s="258">
        <f t="shared" ref="AC650:AC651" si="1493">Y650+AA650</f>
        <v>0</v>
      </c>
      <c r="AD650" s="258">
        <f t="shared" ref="AD650:AD651" si="1494">Z650+AB650</f>
        <v>0</v>
      </c>
    </row>
    <row r="651" spans="1:30" ht="12.75" hidden="1" customHeight="1" x14ac:dyDescent="0.2">
      <c r="A651" s="260" t="s">
        <v>1296</v>
      </c>
      <c r="B651" s="272">
        <v>801</v>
      </c>
      <c r="C651" s="253" t="s">
        <v>194</v>
      </c>
      <c r="D651" s="253" t="s">
        <v>212</v>
      </c>
      <c r="E651" s="253" t="s">
        <v>177</v>
      </c>
      <c r="F651" s="253" t="s">
        <v>64</v>
      </c>
      <c r="G651" s="258"/>
      <c r="H651" s="258"/>
      <c r="I651" s="258"/>
      <c r="J651" s="258">
        <f>G651+I651</f>
        <v>0</v>
      </c>
      <c r="K651" s="258"/>
      <c r="L651" s="258">
        <f>H651+J651</f>
        <v>0</v>
      </c>
      <c r="M651" s="258">
        <f>I651+K651</f>
        <v>0</v>
      </c>
      <c r="N651" s="258">
        <f t="shared" si="1481"/>
        <v>0</v>
      </c>
      <c r="O651" s="258">
        <f t="shared" si="1481"/>
        <v>0</v>
      </c>
      <c r="P651" s="258">
        <f>L651+N651</f>
        <v>0</v>
      </c>
      <c r="Q651" s="258">
        <f t="shared" si="1482"/>
        <v>0</v>
      </c>
      <c r="R651" s="258">
        <f t="shared" si="1482"/>
        <v>0</v>
      </c>
      <c r="S651" s="258">
        <f t="shared" si="1483"/>
        <v>0</v>
      </c>
      <c r="T651" s="258">
        <f t="shared" si="1484"/>
        <v>0</v>
      </c>
      <c r="U651" s="258">
        <f t="shared" si="1485"/>
        <v>0</v>
      </c>
      <c r="V651" s="258">
        <f t="shared" si="1486"/>
        <v>0</v>
      </c>
      <c r="W651" s="258">
        <f t="shared" si="1487"/>
        <v>0</v>
      </c>
      <c r="X651" s="258">
        <f t="shared" si="1488"/>
        <v>0</v>
      </c>
      <c r="Y651" s="258">
        <f t="shared" si="1489"/>
        <v>0</v>
      </c>
      <c r="Z651" s="258">
        <f t="shared" si="1490"/>
        <v>0</v>
      </c>
      <c r="AA651" s="258">
        <f t="shared" si="1491"/>
        <v>0</v>
      </c>
      <c r="AB651" s="258">
        <f t="shared" si="1492"/>
        <v>0</v>
      </c>
      <c r="AC651" s="258">
        <f t="shared" si="1493"/>
        <v>0</v>
      </c>
      <c r="AD651" s="258">
        <f t="shared" si="1494"/>
        <v>0</v>
      </c>
    </row>
    <row r="652" spans="1:30" ht="38.25" hidden="1" customHeight="1" x14ac:dyDescent="0.2">
      <c r="A652" s="260" t="s">
        <v>377</v>
      </c>
      <c r="B652" s="272">
        <v>801</v>
      </c>
      <c r="C652" s="253" t="s">
        <v>194</v>
      </c>
      <c r="D652" s="253" t="s">
        <v>212</v>
      </c>
      <c r="E652" s="253" t="s">
        <v>133</v>
      </c>
      <c r="F652" s="253"/>
      <c r="G652" s="258"/>
      <c r="H652" s="258"/>
      <c r="I652" s="258"/>
      <c r="J652" s="258">
        <f>J653</f>
        <v>0</v>
      </c>
      <c r="K652" s="258"/>
      <c r="L652" s="258">
        <f>L653</f>
        <v>0</v>
      </c>
      <c r="M652" s="258">
        <f>M653</f>
        <v>0</v>
      </c>
      <c r="N652" s="258">
        <f t="shared" ref="N652:AD652" si="1495">N653</f>
        <v>0</v>
      </c>
      <c r="O652" s="258">
        <f t="shared" si="1495"/>
        <v>0</v>
      </c>
      <c r="P652" s="258">
        <f t="shared" si="1495"/>
        <v>0</v>
      </c>
      <c r="Q652" s="258">
        <f t="shared" si="1495"/>
        <v>0</v>
      </c>
      <c r="R652" s="258">
        <f t="shared" si="1495"/>
        <v>0</v>
      </c>
      <c r="S652" s="258">
        <f t="shared" si="1495"/>
        <v>0</v>
      </c>
      <c r="T652" s="258">
        <f t="shared" si="1495"/>
        <v>0</v>
      </c>
      <c r="U652" s="258">
        <f t="shared" si="1495"/>
        <v>0</v>
      </c>
      <c r="V652" s="258">
        <f t="shared" si="1495"/>
        <v>0</v>
      </c>
      <c r="W652" s="258">
        <f t="shared" si="1495"/>
        <v>0</v>
      </c>
      <c r="X652" s="258">
        <f t="shared" si="1495"/>
        <v>0</v>
      </c>
      <c r="Y652" s="258">
        <f t="shared" si="1495"/>
        <v>0</v>
      </c>
      <c r="Z652" s="258">
        <f t="shared" si="1495"/>
        <v>0</v>
      </c>
      <c r="AA652" s="258">
        <f t="shared" si="1495"/>
        <v>0</v>
      </c>
      <c r="AB652" s="258">
        <f t="shared" si="1495"/>
        <v>0</v>
      </c>
      <c r="AC652" s="258">
        <f t="shared" si="1495"/>
        <v>0</v>
      </c>
      <c r="AD652" s="258">
        <f t="shared" si="1495"/>
        <v>0</v>
      </c>
    </row>
    <row r="653" spans="1:30" ht="24.75" hidden="1" customHeight="1" x14ac:dyDescent="0.2">
      <c r="A653" s="260" t="s">
        <v>1296</v>
      </c>
      <c r="B653" s="272">
        <v>801</v>
      </c>
      <c r="C653" s="253" t="s">
        <v>194</v>
      </c>
      <c r="D653" s="253" t="s">
        <v>212</v>
      </c>
      <c r="E653" s="253" t="s">
        <v>133</v>
      </c>
      <c r="F653" s="253" t="s">
        <v>94</v>
      </c>
      <c r="G653" s="258"/>
      <c r="H653" s="258"/>
      <c r="I653" s="258"/>
      <c r="J653" s="258">
        <f>G653+I653</f>
        <v>0</v>
      </c>
      <c r="K653" s="258"/>
      <c r="L653" s="258">
        <f>H653+J653</f>
        <v>0</v>
      </c>
      <c r="M653" s="258">
        <f>I653+K653</f>
        <v>0</v>
      </c>
      <c r="N653" s="258">
        <f t="shared" ref="N653:O653" si="1496">J653+L653</f>
        <v>0</v>
      </c>
      <c r="O653" s="258">
        <f t="shared" si="1496"/>
        <v>0</v>
      </c>
      <c r="P653" s="258">
        <f>L653+N653</f>
        <v>0</v>
      </c>
      <c r="Q653" s="258">
        <f t="shared" ref="Q653:R653" si="1497">M653+O653</f>
        <v>0</v>
      </c>
      <c r="R653" s="258">
        <f t="shared" si="1497"/>
        <v>0</v>
      </c>
      <c r="S653" s="258">
        <f t="shared" ref="S653" si="1498">O653+Q653</f>
        <v>0</v>
      </c>
      <c r="T653" s="258">
        <f t="shared" ref="T653" si="1499">P653+R653</f>
        <v>0</v>
      </c>
      <c r="U653" s="258">
        <f t="shared" ref="U653" si="1500">Q653+S653</f>
        <v>0</v>
      </c>
      <c r="V653" s="258">
        <f t="shared" ref="V653" si="1501">R653+T653</f>
        <v>0</v>
      </c>
      <c r="W653" s="258">
        <f t="shared" ref="W653" si="1502">S653+U653</f>
        <v>0</v>
      </c>
      <c r="X653" s="258">
        <f t="shared" ref="X653" si="1503">T653+V653</f>
        <v>0</v>
      </c>
      <c r="Y653" s="258">
        <f t="shared" ref="Y653" si="1504">U653+W653</f>
        <v>0</v>
      </c>
      <c r="Z653" s="258">
        <f t="shared" ref="Z653" si="1505">V653+X653</f>
        <v>0</v>
      </c>
      <c r="AA653" s="258">
        <f t="shared" ref="AA653" si="1506">W653+Y653</f>
        <v>0</v>
      </c>
      <c r="AB653" s="258">
        <f t="shared" ref="AB653" si="1507">X653+Z653</f>
        <v>0</v>
      </c>
      <c r="AC653" s="258">
        <f t="shared" ref="AC653" si="1508">Y653+AA653</f>
        <v>0</v>
      </c>
      <c r="AD653" s="258">
        <f t="shared" ref="AD653" si="1509">Z653+AB653</f>
        <v>0</v>
      </c>
    </row>
    <row r="654" spans="1:30" ht="16.5" hidden="1" customHeight="1" x14ac:dyDescent="0.2">
      <c r="A654" s="260" t="s">
        <v>1002</v>
      </c>
      <c r="B654" s="272">
        <v>801</v>
      </c>
      <c r="C654" s="253" t="s">
        <v>194</v>
      </c>
      <c r="D654" s="253" t="s">
        <v>212</v>
      </c>
      <c r="E654" s="253" t="s">
        <v>548</v>
      </c>
      <c r="F654" s="253"/>
      <c r="G654" s="258"/>
      <c r="H654" s="258"/>
      <c r="I654" s="258">
        <f>I655</f>
        <v>-100</v>
      </c>
      <c r="J654" s="258">
        <f>J655</f>
        <v>-100</v>
      </c>
      <c r="K654" s="258">
        <f>K655</f>
        <v>-100</v>
      </c>
      <c r="L654" s="258">
        <f>L655</f>
        <v>-100</v>
      </c>
      <c r="M654" s="258">
        <f>M655</f>
        <v>-200</v>
      </c>
      <c r="N654" s="258">
        <f t="shared" ref="N654:AD654" si="1510">N655</f>
        <v>-200</v>
      </c>
      <c r="O654" s="258">
        <f t="shared" si="1510"/>
        <v>-300</v>
      </c>
      <c r="P654" s="258">
        <f t="shared" si="1510"/>
        <v>-300</v>
      </c>
      <c r="Q654" s="258">
        <f t="shared" si="1510"/>
        <v>-500</v>
      </c>
      <c r="R654" s="258">
        <f t="shared" si="1510"/>
        <v>-500</v>
      </c>
      <c r="S654" s="258">
        <f t="shared" si="1510"/>
        <v>-800</v>
      </c>
      <c r="T654" s="258">
        <f t="shared" si="1510"/>
        <v>-800</v>
      </c>
      <c r="U654" s="258">
        <f t="shared" si="1510"/>
        <v>-1300</v>
      </c>
      <c r="V654" s="258">
        <f t="shared" si="1510"/>
        <v>-1300</v>
      </c>
      <c r="W654" s="258">
        <f t="shared" si="1510"/>
        <v>-2100</v>
      </c>
      <c r="X654" s="258">
        <f t="shared" si="1510"/>
        <v>-2100</v>
      </c>
      <c r="Y654" s="258">
        <f t="shared" si="1510"/>
        <v>-3400</v>
      </c>
      <c r="Z654" s="258">
        <f t="shared" si="1510"/>
        <v>-3400</v>
      </c>
      <c r="AA654" s="258">
        <f t="shared" si="1510"/>
        <v>-5500</v>
      </c>
      <c r="AB654" s="258">
        <f t="shared" si="1510"/>
        <v>-5500</v>
      </c>
      <c r="AC654" s="258">
        <f t="shared" si="1510"/>
        <v>-8900</v>
      </c>
      <c r="AD654" s="258">
        <f t="shared" si="1510"/>
        <v>-8900</v>
      </c>
    </row>
    <row r="655" spans="1:30" ht="17.25" hidden="1" customHeight="1" x14ac:dyDescent="0.2">
      <c r="A655" s="260" t="s">
        <v>1296</v>
      </c>
      <c r="B655" s="272">
        <v>801</v>
      </c>
      <c r="C655" s="253" t="s">
        <v>194</v>
      </c>
      <c r="D655" s="253" t="s">
        <v>212</v>
      </c>
      <c r="E655" s="253" t="s">
        <v>548</v>
      </c>
      <c r="F655" s="253" t="s">
        <v>94</v>
      </c>
      <c r="G655" s="258"/>
      <c r="H655" s="258"/>
      <c r="I655" s="258">
        <v>-100</v>
      </c>
      <c r="J655" s="258">
        <f>G655+I655</f>
        <v>-100</v>
      </c>
      <c r="K655" s="258">
        <v>-100</v>
      </c>
      <c r="L655" s="258">
        <f>H655+J655</f>
        <v>-100</v>
      </c>
      <c r="M655" s="258">
        <f>I655+K655</f>
        <v>-200</v>
      </c>
      <c r="N655" s="258">
        <f t="shared" ref="N655:O655" si="1511">J655+L655</f>
        <v>-200</v>
      </c>
      <c r="O655" s="258">
        <f t="shared" si="1511"/>
        <v>-300</v>
      </c>
      <c r="P655" s="258">
        <f>L655+N655</f>
        <v>-300</v>
      </c>
      <c r="Q655" s="258">
        <f t="shared" ref="Q655:R655" si="1512">M655+O655</f>
        <v>-500</v>
      </c>
      <c r="R655" s="258">
        <f t="shared" si="1512"/>
        <v>-500</v>
      </c>
      <c r="S655" s="258">
        <f t="shared" ref="S655" si="1513">O655+Q655</f>
        <v>-800</v>
      </c>
      <c r="T655" s="258">
        <f t="shared" ref="T655" si="1514">P655+R655</f>
        <v>-800</v>
      </c>
      <c r="U655" s="258">
        <f t="shared" ref="U655" si="1515">Q655+S655</f>
        <v>-1300</v>
      </c>
      <c r="V655" s="258">
        <f t="shared" ref="V655" si="1516">R655+T655</f>
        <v>-1300</v>
      </c>
      <c r="W655" s="258">
        <f t="shared" ref="W655" si="1517">S655+U655</f>
        <v>-2100</v>
      </c>
      <c r="X655" s="258">
        <f t="shared" ref="X655" si="1518">T655+V655</f>
        <v>-2100</v>
      </c>
      <c r="Y655" s="258">
        <f t="shared" ref="Y655" si="1519">U655+W655</f>
        <v>-3400</v>
      </c>
      <c r="Z655" s="258">
        <f t="shared" ref="Z655" si="1520">V655+X655</f>
        <v>-3400</v>
      </c>
      <c r="AA655" s="258">
        <f t="shared" ref="AA655" si="1521">W655+Y655</f>
        <v>-5500</v>
      </c>
      <c r="AB655" s="258">
        <f t="shared" ref="AB655" si="1522">X655+Z655</f>
        <v>-5500</v>
      </c>
      <c r="AC655" s="258">
        <f t="shared" ref="AC655" si="1523">Y655+AA655</f>
        <v>-8900</v>
      </c>
      <c r="AD655" s="258">
        <f t="shared" ref="AD655" si="1524">Z655+AB655</f>
        <v>-8900</v>
      </c>
    </row>
    <row r="656" spans="1:30" ht="31.5" hidden="1" customHeight="1" x14ac:dyDescent="0.2">
      <c r="A656" s="260" t="s">
        <v>425</v>
      </c>
      <c r="B656" s="272">
        <v>801</v>
      </c>
      <c r="C656" s="253" t="s">
        <v>194</v>
      </c>
      <c r="D656" s="253" t="s">
        <v>212</v>
      </c>
      <c r="E656" s="253" t="s">
        <v>548</v>
      </c>
      <c r="F656" s="253"/>
      <c r="G656" s="258"/>
      <c r="H656" s="258"/>
      <c r="I656" s="258">
        <f>I657</f>
        <v>-10</v>
      </c>
      <c r="J656" s="258">
        <f>J658</f>
        <v>-10</v>
      </c>
      <c r="K656" s="258">
        <f>K657</f>
        <v>-10</v>
      </c>
      <c r="L656" s="258">
        <f>L658</f>
        <v>-10</v>
      </c>
      <c r="M656" s="258">
        <f>M658</f>
        <v>-20</v>
      </c>
      <c r="N656" s="258">
        <f t="shared" ref="N656:R656" si="1525">N658</f>
        <v>-20</v>
      </c>
      <c r="O656" s="258">
        <f t="shared" si="1525"/>
        <v>-30</v>
      </c>
      <c r="P656" s="258">
        <f t="shared" si="1525"/>
        <v>-30</v>
      </c>
      <c r="Q656" s="258">
        <f t="shared" si="1525"/>
        <v>-50</v>
      </c>
      <c r="R656" s="258">
        <f t="shared" si="1525"/>
        <v>-50</v>
      </c>
      <c r="S656" s="258">
        <f t="shared" ref="S656:T656" si="1526">S658</f>
        <v>-80</v>
      </c>
      <c r="T656" s="258">
        <f t="shared" si="1526"/>
        <v>-80</v>
      </c>
      <c r="U656" s="258">
        <f t="shared" ref="U656:V656" si="1527">U658</f>
        <v>-130</v>
      </c>
      <c r="V656" s="258">
        <f t="shared" si="1527"/>
        <v>-130</v>
      </c>
      <c r="W656" s="258">
        <f t="shared" ref="W656:X656" si="1528">W658</f>
        <v>-210</v>
      </c>
      <c r="X656" s="258">
        <f t="shared" si="1528"/>
        <v>-210</v>
      </c>
      <c r="Y656" s="258">
        <f t="shared" ref="Y656:Z656" si="1529">Y658</f>
        <v>-340</v>
      </c>
      <c r="Z656" s="258">
        <f t="shared" si="1529"/>
        <v>-340</v>
      </c>
      <c r="AA656" s="258">
        <f t="shared" ref="AA656:AB656" si="1530">AA658</f>
        <v>-550</v>
      </c>
      <c r="AB656" s="258">
        <f t="shared" si="1530"/>
        <v>-550</v>
      </c>
      <c r="AC656" s="258">
        <f t="shared" ref="AC656:AD656" si="1531">AC658</f>
        <v>-890</v>
      </c>
      <c r="AD656" s="258">
        <f t="shared" si="1531"/>
        <v>-890</v>
      </c>
    </row>
    <row r="657" spans="1:30" ht="18" hidden="1" customHeight="1" x14ac:dyDescent="0.2">
      <c r="A657" s="260" t="s">
        <v>1296</v>
      </c>
      <c r="B657" s="272">
        <v>801</v>
      </c>
      <c r="C657" s="253" t="s">
        <v>194</v>
      </c>
      <c r="D657" s="253" t="s">
        <v>212</v>
      </c>
      <c r="E657" s="253" t="s">
        <v>548</v>
      </c>
      <c r="F657" s="253" t="s">
        <v>94</v>
      </c>
      <c r="G657" s="258"/>
      <c r="H657" s="258"/>
      <c r="I657" s="258">
        <v>-10</v>
      </c>
      <c r="J657" s="258">
        <f>G657+I657</f>
        <v>-10</v>
      </c>
      <c r="K657" s="258">
        <v>-10</v>
      </c>
      <c r="L657" s="258">
        <f>H657+J657</f>
        <v>-10</v>
      </c>
      <c r="M657" s="258">
        <f>I657+K657</f>
        <v>-20</v>
      </c>
      <c r="N657" s="258">
        <f t="shared" ref="N657:O657" si="1532">J657+L657</f>
        <v>-20</v>
      </c>
      <c r="O657" s="258">
        <f t="shared" si="1532"/>
        <v>-30</v>
      </c>
      <c r="P657" s="258">
        <f>L657+N657</f>
        <v>-30</v>
      </c>
      <c r="Q657" s="258">
        <f t="shared" ref="Q657:R657" si="1533">M657+O657</f>
        <v>-50</v>
      </c>
      <c r="R657" s="258">
        <f t="shared" si="1533"/>
        <v>-50</v>
      </c>
      <c r="S657" s="258">
        <f t="shared" ref="S657" si="1534">O657+Q657</f>
        <v>-80</v>
      </c>
      <c r="T657" s="258">
        <f t="shared" ref="T657" si="1535">P657+R657</f>
        <v>-80</v>
      </c>
      <c r="U657" s="258">
        <f t="shared" ref="U657" si="1536">Q657+S657</f>
        <v>-130</v>
      </c>
      <c r="V657" s="258">
        <f t="shared" ref="V657" si="1537">R657+T657</f>
        <v>-130</v>
      </c>
      <c r="W657" s="258">
        <f t="shared" ref="W657" si="1538">S657+U657</f>
        <v>-210</v>
      </c>
      <c r="X657" s="258">
        <f t="shared" ref="X657" si="1539">T657+V657</f>
        <v>-210</v>
      </c>
      <c r="Y657" s="258">
        <f t="shared" ref="Y657" si="1540">U657+W657</f>
        <v>-340</v>
      </c>
      <c r="Z657" s="258">
        <f t="shared" ref="Z657" si="1541">V657+X657</f>
        <v>-340</v>
      </c>
      <c r="AA657" s="258">
        <f t="shared" ref="AA657" si="1542">W657+Y657</f>
        <v>-550</v>
      </c>
      <c r="AB657" s="258">
        <f t="shared" ref="AB657" si="1543">X657+Z657</f>
        <v>-550</v>
      </c>
      <c r="AC657" s="258">
        <f t="shared" ref="AC657" si="1544">Y657+AA657</f>
        <v>-890</v>
      </c>
      <c r="AD657" s="258">
        <f t="shared" ref="AD657" si="1545">Z657+AB657</f>
        <v>-890</v>
      </c>
    </row>
    <row r="658" spans="1:30" ht="27.75" hidden="1" customHeight="1" x14ac:dyDescent="0.2">
      <c r="A658" s="260" t="s">
        <v>739</v>
      </c>
      <c r="B658" s="272">
        <v>801</v>
      </c>
      <c r="C658" s="253" t="s">
        <v>194</v>
      </c>
      <c r="D658" s="253" t="s">
        <v>212</v>
      </c>
      <c r="E658" s="253" t="s">
        <v>433</v>
      </c>
      <c r="F658" s="253"/>
      <c r="G658" s="258"/>
      <c r="H658" s="258"/>
      <c r="I658" s="258">
        <f>I659</f>
        <v>-10</v>
      </c>
      <c r="J658" s="258">
        <f>J659</f>
        <v>-10</v>
      </c>
      <c r="K658" s="258">
        <f>K659</f>
        <v>-10</v>
      </c>
      <c r="L658" s="258">
        <f>L659</f>
        <v>-10</v>
      </c>
      <c r="M658" s="258">
        <f>M659</f>
        <v>-20</v>
      </c>
      <c r="N658" s="258">
        <f t="shared" ref="N658:AD658" si="1546">N659</f>
        <v>-20</v>
      </c>
      <c r="O658" s="258">
        <f t="shared" si="1546"/>
        <v>-30</v>
      </c>
      <c r="P658" s="258">
        <f t="shared" si="1546"/>
        <v>-30</v>
      </c>
      <c r="Q658" s="258">
        <f t="shared" si="1546"/>
        <v>-50</v>
      </c>
      <c r="R658" s="258">
        <f t="shared" si="1546"/>
        <v>-50</v>
      </c>
      <c r="S658" s="258">
        <f t="shared" si="1546"/>
        <v>-80</v>
      </c>
      <c r="T658" s="258">
        <f t="shared" si="1546"/>
        <v>-80</v>
      </c>
      <c r="U658" s="258">
        <f t="shared" si="1546"/>
        <v>-130</v>
      </c>
      <c r="V658" s="258">
        <f t="shared" si="1546"/>
        <v>-130</v>
      </c>
      <c r="W658" s="258">
        <f t="shared" si="1546"/>
        <v>-210</v>
      </c>
      <c r="X658" s="258">
        <f t="shared" si="1546"/>
        <v>-210</v>
      </c>
      <c r="Y658" s="258">
        <f t="shared" si="1546"/>
        <v>-340</v>
      </c>
      <c r="Z658" s="258">
        <f t="shared" si="1546"/>
        <v>-340</v>
      </c>
      <c r="AA658" s="258">
        <f t="shared" si="1546"/>
        <v>-550</v>
      </c>
      <c r="AB658" s="258">
        <f t="shared" si="1546"/>
        <v>-550</v>
      </c>
      <c r="AC658" s="258">
        <f t="shared" si="1546"/>
        <v>-890</v>
      </c>
      <c r="AD658" s="258">
        <f t="shared" si="1546"/>
        <v>-890</v>
      </c>
    </row>
    <row r="659" spans="1:30" ht="18.75" hidden="1" customHeight="1" x14ac:dyDescent="0.2">
      <c r="A659" s="260" t="s">
        <v>1296</v>
      </c>
      <c r="B659" s="272">
        <v>801</v>
      </c>
      <c r="C659" s="253" t="s">
        <v>194</v>
      </c>
      <c r="D659" s="253" t="s">
        <v>212</v>
      </c>
      <c r="E659" s="253" t="s">
        <v>433</v>
      </c>
      <c r="F659" s="253" t="s">
        <v>94</v>
      </c>
      <c r="G659" s="258"/>
      <c r="H659" s="258"/>
      <c r="I659" s="258">
        <v>-10</v>
      </c>
      <c r="J659" s="258">
        <f>G659+I659</f>
        <v>-10</v>
      </c>
      <c r="K659" s="258">
        <v>-10</v>
      </c>
      <c r="L659" s="258">
        <f>H659+J659</f>
        <v>-10</v>
      </c>
      <c r="M659" s="258">
        <f>I659+K659</f>
        <v>-20</v>
      </c>
      <c r="N659" s="258">
        <f t="shared" ref="N659:O659" si="1547">J659+L659</f>
        <v>-20</v>
      </c>
      <c r="O659" s="258">
        <f t="shared" si="1547"/>
        <v>-30</v>
      </c>
      <c r="P659" s="258">
        <f>L659+N659</f>
        <v>-30</v>
      </c>
      <c r="Q659" s="258">
        <f t="shared" ref="Q659:R659" si="1548">M659+O659</f>
        <v>-50</v>
      </c>
      <c r="R659" s="258">
        <f t="shared" si="1548"/>
        <v>-50</v>
      </c>
      <c r="S659" s="258">
        <f t="shared" ref="S659" si="1549">O659+Q659</f>
        <v>-80</v>
      </c>
      <c r="T659" s="258">
        <f t="shared" ref="T659" si="1550">P659+R659</f>
        <v>-80</v>
      </c>
      <c r="U659" s="258">
        <f t="shared" ref="U659" si="1551">Q659+S659</f>
        <v>-130</v>
      </c>
      <c r="V659" s="258">
        <f t="shared" ref="V659" si="1552">R659+T659</f>
        <v>-130</v>
      </c>
      <c r="W659" s="258">
        <f t="shared" ref="W659" si="1553">S659+U659</f>
        <v>-210</v>
      </c>
      <c r="X659" s="258">
        <f t="shared" ref="X659" si="1554">T659+V659</f>
        <v>-210</v>
      </c>
      <c r="Y659" s="258">
        <f t="shared" ref="Y659" si="1555">U659+W659</f>
        <v>-340</v>
      </c>
      <c r="Z659" s="258">
        <f t="shared" ref="Z659" si="1556">V659+X659</f>
        <v>-340</v>
      </c>
      <c r="AA659" s="258">
        <f t="shared" ref="AA659" si="1557">W659+Y659</f>
        <v>-550</v>
      </c>
      <c r="AB659" s="258">
        <f t="shared" ref="AB659" si="1558">X659+Z659</f>
        <v>-550</v>
      </c>
      <c r="AC659" s="258">
        <f t="shared" ref="AC659" si="1559">Y659+AA659</f>
        <v>-890</v>
      </c>
      <c r="AD659" s="258">
        <f t="shared" ref="AD659" si="1560">Z659+AB659</f>
        <v>-890</v>
      </c>
    </row>
    <row r="660" spans="1:30" ht="18.75" hidden="1" customHeight="1" x14ac:dyDescent="0.2">
      <c r="A660" s="260" t="s">
        <v>466</v>
      </c>
      <c r="B660" s="272">
        <v>801</v>
      </c>
      <c r="C660" s="253" t="s">
        <v>194</v>
      </c>
      <c r="D660" s="253" t="s">
        <v>212</v>
      </c>
      <c r="E660" s="253" t="s">
        <v>804</v>
      </c>
      <c r="F660" s="253"/>
      <c r="G660" s="258"/>
      <c r="H660" s="258"/>
      <c r="I660" s="258">
        <f>I661</f>
        <v>0</v>
      </c>
      <c r="J660" s="258" t="e">
        <f>J661</f>
        <v>#REF!</v>
      </c>
      <c r="K660" s="258">
        <f>K661</f>
        <v>0</v>
      </c>
      <c r="L660" s="258" t="e">
        <f>L661</f>
        <v>#REF!</v>
      </c>
      <c r="M660" s="258" t="e">
        <f>M661</f>
        <v>#REF!</v>
      </c>
      <c r="N660" s="258" t="e">
        <f t="shared" ref="N660:AD660" si="1561">N661</f>
        <v>#REF!</v>
      </c>
      <c r="O660" s="258" t="e">
        <f t="shared" si="1561"/>
        <v>#REF!</v>
      </c>
      <c r="P660" s="258" t="e">
        <f t="shared" si="1561"/>
        <v>#REF!</v>
      </c>
      <c r="Q660" s="258" t="e">
        <f t="shared" si="1561"/>
        <v>#REF!</v>
      </c>
      <c r="R660" s="258" t="e">
        <f t="shared" si="1561"/>
        <v>#REF!</v>
      </c>
      <c r="S660" s="258" t="e">
        <f t="shared" si="1561"/>
        <v>#REF!</v>
      </c>
      <c r="T660" s="258" t="e">
        <f t="shared" si="1561"/>
        <v>#REF!</v>
      </c>
      <c r="U660" s="258" t="e">
        <f t="shared" si="1561"/>
        <v>#REF!</v>
      </c>
      <c r="V660" s="258" t="e">
        <f t="shared" si="1561"/>
        <v>#REF!</v>
      </c>
      <c r="W660" s="258" t="e">
        <f t="shared" si="1561"/>
        <v>#REF!</v>
      </c>
      <c r="X660" s="258" t="e">
        <f t="shared" si="1561"/>
        <v>#REF!</v>
      </c>
      <c r="Y660" s="258" t="e">
        <f t="shared" si="1561"/>
        <v>#REF!</v>
      </c>
      <c r="Z660" s="258" t="e">
        <f t="shared" si="1561"/>
        <v>#REF!</v>
      </c>
      <c r="AA660" s="258" t="e">
        <f t="shared" si="1561"/>
        <v>#REF!</v>
      </c>
      <c r="AB660" s="258" t="e">
        <f t="shared" si="1561"/>
        <v>#REF!</v>
      </c>
      <c r="AC660" s="258" t="e">
        <f t="shared" si="1561"/>
        <v>#REF!</v>
      </c>
      <c r="AD660" s="258" t="e">
        <f t="shared" si="1561"/>
        <v>#REF!</v>
      </c>
    </row>
    <row r="661" spans="1:30" ht="18.75" hidden="1" customHeight="1" x14ac:dyDescent="0.2">
      <c r="A661" s="260" t="s">
        <v>318</v>
      </c>
      <c r="B661" s="272" t="s">
        <v>146</v>
      </c>
      <c r="C661" s="253" t="s">
        <v>194</v>
      </c>
      <c r="D661" s="253" t="s">
        <v>212</v>
      </c>
      <c r="E661" s="253" t="s">
        <v>804</v>
      </c>
      <c r="F661" s="253" t="s">
        <v>319</v>
      </c>
      <c r="G661" s="258"/>
      <c r="H661" s="258"/>
      <c r="I661" s="258">
        <v>0</v>
      </c>
      <c r="J661" s="258" t="e">
        <f>#REF!+I661</f>
        <v>#REF!</v>
      </c>
      <c r="K661" s="258">
        <v>0</v>
      </c>
      <c r="L661" s="258" t="e">
        <f>#REF!+J661</f>
        <v>#REF!</v>
      </c>
      <c r="M661" s="258" t="e">
        <f>#REF!+K661</f>
        <v>#REF!</v>
      </c>
      <c r="N661" s="258" t="e">
        <f>#REF!+L661</f>
        <v>#REF!</v>
      </c>
      <c r="O661" s="258" t="e">
        <f>#REF!+M661</f>
        <v>#REF!</v>
      </c>
      <c r="P661" s="258" t="e">
        <f>#REF!+N661</f>
        <v>#REF!</v>
      </c>
      <c r="Q661" s="258" t="e">
        <f>#REF!+O661</f>
        <v>#REF!</v>
      </c>
      <c r="R661" s="258" t="e">
        <f>#REF!+P661</f>
        <v>#REF!</v>
      </c>
      <c r="S661" s="258" t="e">
        <f>#REF!+Q661</f>
        <v>#REF!</v>
      </c>
      <c r="T661" s="258" t="e">
        <f>#REF!+R661</f>
        <v>#REF!</v>
      </c>
      <c r="U661" s="258" t="e">
        <f>#REF!+S661</f>
        <v>#REF!</v>
      </c>
      <c r="V661" s="258" t="e">
        <f>#REF!+T661</f>
        <v>#REF!</v>
      </c>
      <c r="W661" s="258" t="e">
        <f>#REF!+U661</f>
        <v>#REF!</v>
      </c>
      <c r="X661" s="258" t="e">
        <f>#REF!+V661</f>
        <v>#REF!</v>
      </c>
      <c r="Y661" s="258" t="e">
        <f>#REF!+W661</f>
        <v>#REF!</v>
      </c>
      <c r="Z661" s="258" t="e">
        <f>#REF!+X661</f>
        <v>#REF!</v>
      </c>
      <c r="AA661" s="258" t="e">
        <f>#REF!+Y661</f>
        <v>#REF!</v>
      </c>
      <c r="AB661" s="258" t="e">
        <f>#REF!+Z661</f>
        <v>#REF!</v>
      </c>
      <c r="AC661" s="258" t="e">
        <f>#REF!+AA661</f>
        <v>#REF!</v>
      </c>
      <c r="AD661" s="258" t="e">
        <f>#REF!+AB661</f>
        <v>#REF!</v>
      </c>
    </row>
    <row r="662" spans="1:30" ht="43.5" customHeight="1" x14ac:dyDescent="0.2">
      <c r="A662" s="260" t="s">
        <v>981</v>
      </c>
      <c r="B662" s="272">
        <v>801</v>
      </c>
      <c r="C662" s="253" t="s">
        <v>194</v>
      </c>
      <c r="D662" s="253" t="s">
        <v>212</v>
      </c>
      <c r="E662" s="253" t="s">
        <v>803</v>
      </c>
      <c r="F662" s="253"/>
      <c r="G662" s="258">
        <f>G663+G664+G665</f>
        <v>0</v>
      </c>
      <c r="H662" s="258">
        <f>H663+H664+H665</f>
        <v>120</v>
      </c>
      <c r="I662" s="258">
        <f>I663+I664+I665</f>
        <v>0</v>
      </c>
      <c r="J662" s="258">
        <f t="shared" ref="J662:J668" si="1562">H662+I662</f>
        <v>120</v>
      </c>
      <c r="K662" s="258">
        <f>K663+K664+K665</f>
        <v>0</v>
      </c>
      <c r="L662" s="258">
        <f>L663+L664+L665</f>
        <v>70</v>
      </c>
      <c r="M662" s="258">
        <f>M663+M664+M665</f>
        <v>70</v>
      </c>
      <c r="N662" s="258">
        <f t="shared" ref="N662:R662" si="1563">N663+N664+N665</f>
        <v>0</v>
      </c>
      <c r="O662" s="258">
        <f t="shared" si="1563"/>
        <v>70</v>
      </c>
      <c r="P662" s="258">
        <f t="shared" si="1563"/>
        <v>70</v>
      </c>
      <c r="Q662" s="258">
        <f t="shared" si="1563"/>
        <v>0</v>
      </c>
      <c r="R662" s="258">
        <f t="shared" si="1563"/>
        <v>70</v>
      </c>
      <c r="S662" s="258">
        <f t="shared" ref="S662:T662" si="1564">S663+S664+S665</f>
        <v>0</v>
      </c>
      <c r="T662" s="258">
        <f t="shared" si="1564"/>
        <v>70</v>
      </c>
      <c r="U662" s="258">
        <f t="shared" ref="U662:V662" si="1565">U663+U664+U665</f>
        <v>0</v>
      </c>
      <c r="V662" s="258">
        <f t="shared" si="1565"/>
        <v>20</v>
      </c>
      <c r="W662" s="258">
        <f t="shared" ref="W662:X662" si="1566">W663+W664+W665</f>
        <v>50</v>
      </c>
      <c r="X662" s="258">
        <f t="shared" si="1566"/>
        <v>70</v>
      </c>
      <c r="Y662" s="258">
        <f t="shared" ref="Y662:Z662" si="1567">Y663+Y664+Y665</f>
        <v>0</v>
      </c>
      <c r="Z662" s="258">
        <f t="shared" si="1567"/>
        <v>70</v>
      </c>
      <c r="AA662" s="258">
        <f t="shared" ref="AA662:AB662" si="1568">AA663+AA664+AA665</f>
        <v>-30</v>
      </c>
      <c r="AB662" s="258">
        <f t="shared" si="1568"/>
        <v>40</v>
      </c>
      <c r="AC662" s="258">
        <f t="shared" ref="AC662:AD662" si="1569">AC663+AC664+AC665</f>
        <v>0</v>
      </c>
      <c r="AD662" s="258">
        <f t="shared" si="1569"/>
        <v>40</v>
      </c>
    </row>
    <row r="663" spans="1:30" ht="39.75" customHeight="1" x14ac:dyDescent="0.2">
      <c r="A663" s="260" t="s">
        <v>513</v>
      </c>
      <c r="B663" s="272">
        <v>801</v>
      </c>
      <c r="C663" s="253" t="s">
        <v>194</v>
      </c>
      <c r="D663" s="253" t="s">
        <v>212</v>
      </c>
      <c r="E663" s="253" t="s">
        <v>802</v>
      </c>
      <c r="F663" s="253" t="s">
        <v>94</v>
      </c>
      <c r="G663" s="258"/>
      <c r="H663" s="258">
        <v>10</v>
      </c>
      <c r="I663" s="258">
        <v>0</v>
      </c>
      <c r="J663" s="258">
        <f t="shared" si="1562"/>
        <v>10</v>
      </c>
      <c r="K663" s="258">
        <v>0</v>
      </c>
      <c r="L663" s="258">
        <v>10</v>
      </c>
      <c r="M663" s="258">
        <v>10</v>
      </c>
      <c r="N663" s="258">
        <v>0</v>
      </c>
      <c r="O663" s="258">
        <f>M663+N663</f>
        <v>10</v>
      </c>
      <c r="P663" s="258">
        <v>10</v>
      </c>
      <c r="Q663" s="258">
        <v>0</v>
      </c>
      <c r="R663" s="258">
        <f t="shared" ref="R663:R687" si="1570">P663+Q663</f>
        <v>10</v>
      </c>
      <c r="S663" s="258">
        <v>0</v>
      </c>
      <c r="T663" s="258">
        <f t="shared" ref="T663:T666" si="1571">R663+S663</f>
        <v>10</v>
      </c>
      <c r="U663" s="258">
        <v>0</v>
      </c>
      <c r="V663" s="258">
        <v>10</v>
      </c>
      <c r="W663" s="258">
        <v>0</v>
      </c>
      <c r="X663" s="258">
        <f t="shared" ref="X663:X666" si="1572">V663+W663</f>
        <v>10</v>
      </c>
      <c r="Y663" s="258">
        <v>0</v>
      </c>
      <c r="Z663" s="258">
        <f t="shared" ref="Z663:Z666" si="1573">X663+Y663</f>
        <v>10</v>
      </c>
      <c r="AA663" s="258">
        <v>0</v>
      </c>
      <c r="AB663" s="258">
        <f t="shared" ref="AB663:AB666" si="1574">Z663+AA663</f>
        <v>10</v>
      </c>
      <c r="AC663" s="258">
        <v>0</v>
      </c>
      <c r="AD663" s="258">
        <f t="shared" ref="AD663:AD666" si="1575">AB663+AC663</f>
        <v>10</v>
      </c>
    </row>
    <row r="664" spans="1:30" ht="32.25" customHeight="1" x14ac:dyDescent="0.2">
      <c r="A664" s="260" t="s">
        <v>737</v>
      </c>
      <c r="B664" s="272">
        <v>801</v>
      </c>
      <c r="C664" s="253" t="s">
        <v>194</v>
      </c>
      <c r="D664" s="253" t="s">
        <v>212</v>
      </c>
      <c r="E664" s="253" t="s">
        <v>801</v>
      </c>
      <c r="F664" s="253" t="s">
        <v>94</v>
      </c>
      <c r="G664" s="258"/>
      <c r="H664" s="258">
        <v>10</v>
      </c>
      <c r="I664" s="258">
        <v>0</v>
      </c>
      <c r="J664" s="258">
        <f t="shared" si="1562"/>
        <v>10</v>
      </c>
      <c r="K664" s="258">
        <v>0</v>
      </c>
      <c r="L664" s="258">
        <v>10</v>
      </c>
      <c r="M664" s="258">
        <v>10</v>
      </c>
      <c r="N664" s="258">
        <v>0</v>
      </c>
      <c r="O664" s="258">
        <f t="shared" ref="O664:O666" si="1576">M664+N664</f>
        <v>10</v>
      </c>
      <c r="P664" s="258">
        <v>10</v>
      </c>
      <c r="Q664" s="258">
        <v>0</v>
      </c>
      <c r="R664" s="258">
        <f t="shared" si="1570"/>
        <v>10</v>
      </c>
      <c r="S664" s="258">
        <v>0</v>
      </c>
      <c r="T664" s="258">
        <f t="shared" si="1571"/>
        <v>10</v>
      </c>
      <c r="U664" s="258">
        <v>0</v>
      </c>
      <c r="V664" s="258">
        <v>10</v>
      </c>
      <c r="W664" s="258">
        <v>0</v>
      </c>
      <c r="X664" s="258">
        <f t="shared" si="1572"/>
        <v>10</v>
      </c>
      <c r="Y664" s="258">
        <v>0</v>
      </c>
      <c r="Z664" s="258">
        <f t="shared" si="1573"/>
        <v>10</v>
      </c>
      <c r="AA664" s="258">
        <v>0</v>
      </c>
      <c r="AB664" s="258">
        <f t="shared" si="1574"/>
        <v>10</v>
      </c>
      <c r="AC664" s="258">
        <v>0</v>
      </c>
      <c r="AD664" s="258">
        <f t="shared" si="1575"/>
        <v>10</v>
      </c>
    </row>
    <row r="665" spans="1:30" ht="18.75" customHeight="1" x14ac:dyDescent="0.2">
      <c r="A665" s="260" t="s">
        <v>514</v>
      </c>
      <c r="B665" s="272">
        <v>801</v>
      </c>
      <c r="C665" s="253" t="s">
        <v>194</v>
      </c>
      <c r="D665" s="253" t="s">
        <v>212</v>
      </c>
      <c r="E665" s="253" t="s">
        <v>800</v>
      </c>
      <c r="F665" s="253" t="s">
        <v>94</v>
      </c>
      <c r="G665" s="258"/>
      <c r="H665" s="258">
        <v>100</v>
      </c>
      <c r="I665" s="258">
        <v>0</v>
      </c>
      <c r="J665" s="258">
        <f t="shared" si="1562"/>
        <v>100</v>
      </c>
      <c r="K665" s="258">
        <v>0</v>
      </c>
      <c r="L665" s="258">
        <v>50</v>
      </c>
      <c r="M665" s="258">
        <v>50</v>
      </c>
      <c r="N665" s="258">
        <v>0</v>
      </c>
      <c r="O665" s="258">
        <f t="shared" si="1576"/>
        <v>50</v>
      </c>
      <c r="P665" s="258">
        <v>50</v>
      </c>
      <c r="Q665" s="258">
        <v>0</v>
      </c>
      <c r="R665" s="258">
        <f t="shared" si="1570"/>
        <v>50</v>
      </c>
      <c r="S665" s="258">
        <v>0</v>
      </c>
      <c r="T665" s="258">
        <f t="shared" si="1571"/>
        <v>50</v>
      </c>
      <c r="U665" s="258">
        <v>0</v>
      </c>
      <c r="V665" s="258">
        <v>0</v>
      </c>
      <c r="W665" s="258">
        <v>50</v>
      </c>
      <c r="X665" s="258">
        <f t="shared" si="1572"/>
        <v>50</v>
      </c>
      <c r="Y665" s="258">
        <v>0</v>
      </c>
      <c r="Z665" s="258">
        <f t="shared" si="1573"/>
        <v>50</v>
      </c>
      <c r="AA665" s="258">
        <v>-30</v>
      </c>
      <c r="AB665" s="258">
        <f t="shared" si="1574"/>
        <v>20</v>
      </c>
      <c r="AC665" s="258">
        <v>0</v>
      </c>
      <c r="AD665" s="258">
        <f t="shared" si="1575"/>
        <v>20</v>
      </c>
    </row>
    <row r="666" spans="1:30" ht="27" hidden="1" customHeight="1" x14ac:dyDescent="0.2">
      <c r="A666" s="260" t="s">
        <v>466</v>
      </c>
      <c r="B666" s="272">
        <v>801</v>
      </c>
      <c r="C666" s="253" t="s">
        <v>194</v>
      </c>
      <c r="D666" s="253" t="s">
        <v>212</v>
      </c>
      <c r="E666" s="253" t="s">
        <v>874</v>
      </c>
      <c r="F666" s="253" t="s">
        <v>94</v>
      </c>
      <c r="G666" s="258"/>
      <c r="H666" s="258">
        <v>0</v>
      </c>
      <c r="I666" s="258">
        <v>9</v>
      </c>
      <c r="J666" s="258">
        <f t="shared" si="1562"/>
        <v>9</v>
      </c>
      <c r="K666" s="258">
        <v>10</v>
      </c>
      <c r="L666" s="258">
        <v>0</v>
      </c>
      <c r="M666" s="258">
        <v>0</v>
      </c>
      <c r="N666" s="258">
        <v>0</v>
      </c>
      <c r="O666" s="258">
        <f t="shared" si="1576"/>
        <v>0</v>
      </c>
      <c r="P666" s="258">
        <v>0</v>
      </c>
      <c r="Q666" s="258">
        <v>0</v>
      </c>
      <c r="R666" s="258">
        <f t="shared" si="1570"/>
        <v>0</v>
      </c>
      <c r="S666" s="258">
        <f t="shared" ref="S666" si="1577">Q666+R666</f>
        <v>0</v>
      </c>
      <c r="T666" s="258">
        <f t="shared" si="1571"/>
        <v>0</v>
      </c>
      <c r="U666" s="258">
        <f t="shared" ref="U666" si="1578">S666+T666</f>
        <v>0</v>
      </c>
      <c r="V666" s="258">
        <f t="shared" ref="V666" si="1579">T666+U666</f>
        <v>0</v>
      </c>
      <c r="W666" s="258">
        <f t="shared" ref="W666" si="1580">U666+V666</f>
        <v>0</v>
      </c>
      <c r="X666" s="258">
        <f t="shared" si="1572"/>
        <v>0</v>
      </c>
      <c r="Y666" s="258">
        <f t="shared" ref="Y666" si="1581">W666+X666</f>
        <v>0</v>
      </c>
      <c r="Z666" s="258">
        <f t="shared" si="1573"/>
        <v>0</v>
      </c>
      <c r="AA666" s="258">
        <f t="shared" ref="AA666" si="1582">Y666+Z666</f>
        <v>0</v>
      </c>
      <c r="AB666" s="258">
        <f t="shared" si="1574"/>
        <v>0</v>
      </c>
      <c r="AC666" s="258">
        <f t="shared" ref="AC666" si="1583">AA666+AB666</f>
        <v>0</v>
      </c>
      <c r="AD666" s="258">
        <f t="shared" si="1575"/>
        <v>0</v>
      </c>
    </row>
    <row r="667" spans="1:30" ht="30" hidden="1" customHeight="1" x14ac:dyDescent="0.2">
      <c r="A667" s="260" t="s">
        <v>466</v>
      </c>
      <c r="B667" s="272">
        <v>801</v>
      </c>
      <c r="C667" s="253" t="s">
        <v>194</v>
      </c>
      <c r="D667" s="253" t="s">
        <v>212</v>
      </c>
      <c r="E667" s="253" t="s">
        <v>874</v>
      </c>
      <c r="F667" s="253"/>
      <c r="G667" s="258"/>
      <c r="H667" s="258">
        <f>H668</f>
        <v>800</v>
      </c>
      <c r="I667" s="258">
        <f>I668</f>
        <v>-184</v>
      </c>
      <c r="J667" s="258">
        <f t="shared" si="1562"/>
        <v>616</v>
      </c>
      <c r="K667" s="258">
        <f>K668</f>
        <v>-216</v>
      </c>
      <c r="L667" s="258">
        <f>L668</f>
        <v>650</v>
      </c>
      <c r="M667" s="258">
        <f>M668</f>
        <v>650</v>
      </c>
      <c r="N667" s="258">
        <f t="shared" ref="N667:AD667" si="1584">N668</f>
        <v>-650</v>
      </c>
      <c r="O667" s="258">
        <f t="shared" si="1584"/>
        <v>0</v>
      </c>
      <c r="P667" s="258">
        <f t="shared" si="1584"/>
        <v>0</v>
      </c>
      <c r="Q667" s="258">
        <f t="shared" si="1584"/>
        <v>0</v>
      </c>
      <c r="R667" s="258">
        <f t="shared" si="1584"/>
        <v>0</v>
      </c>
      <c r="S667" s="258">
        <f t="shared" si="1584"/>
        <v>0</v>
      </c>
      <c r="T667" s="258">
        <f t="shared" si="1584"/>
        <v>0</v>
      </c>
      <c r="U667" s="258">
        <f t="shared" si="1584"/>
        <v>0</v>
      </c>
      <c r="V667" s="258">
        <f t="shared" si="1584"/>
        <v>0</v>
      </c>
      <c r="W667" s="258">
        <f t="shared" si="1584"/>
        <v>0</v>
      </c>
      <c r="X667" s="258">
        <f t="shared" si="1584"/>
        <v>0</v>
      </c>
      <c r="Y667" s="258">
        <f t="shared" si="1584"/>
        <v>0</v>
      </c>
      <c r="Z667" s="258">
        <f t="shared" si="1584"/>
        <v>0</v>
      </c>
      <c r="AA667" s="258">
        <f t="shared" si="1584"/>
        <v>0</v>
      </c>
      <c r="AB667" s="258">
        <f t="shared" si="1584"/>
        <v>0</v>
      </c>
      <c r="AC667" s="258">
        <f t="shared" si="1584"/>
        <v>0</v>
      </c>
      <c r="AD667" s="258">
        <f t="shared" si="1584"/>
        <v>0</v>
      </c>
    </row>
    <row r="668" spans="1:30" ht="18.75" hidden="1" customHeight="1" x14ac:dyDescent="0.2">
      <c r="A668" s="260" t="s">
        <v>318</v>
      </c>
      <c r="B668" s="272" t="s">
        <v>146</v>
      </c>
      <c r="C668" s="253" t="s">
        <v>194</v>
      </c>
      <c r="D668" s="253" t="s">
        <v>212</v>
      </c>
      <c r="E668" s="253" t="s">
        <v>874</v>
      </c>
      <c r="F668" s="253" t="s">
        <v>319</v>
      </c>
      <c r="G668" s="258"/>
      <c r="H668" s="258">
        <v>800</v>
      </c>
      <c r="I668" s="258">
        <f>-175-9</f>
        <v>-184</v>
      </c>
      <c r="J668" s="258">
        <f t="shared" si="1562"/>
        <v>616</v>
      </c>
      <c r="K668" s="258">
        <v>-216</v>
      </c>
      <c r="L668" s="258">
        <v>650</v>
      </c>
      <c r="M668" s="258">
        <v>650</v>
      </c>
      <c r="N668" s="258">
        <v>-650</v>
      </c>
      <c r="O668" s="258">
        <f>M668+N668</f>
        <v>0</v>
      </c>
      <c r="P668" s="258">
        <v>0</v>
      </c>
      <c r="Q668" s="258">
        <v>0</v>
      </c>
      <c r="R668" s="258">
        <f t="shared" si="1570"/>
        <v>0</v>
      </c>
      <c r="S668" s="258">
        <f t="shared" ref="S668:S671" si="1585">Q668+R668</f>
        <v>0</v>
      </c>
      <c r="T668" s="258">
        <f t="shared" ref="T668:T671" si="1586">R668+S668</f>
        <v>0</v>
      </c>
      <c r="U668" s="258">
        <f t="shared" ref="U668:U671" si="1587">S668+T668</f>
        <v>0</v>
      </c>
      <c r="V668" s="258">
        <f t="shared" ref="V668:V671" si="1588">T668+U668</f>
        <v>0</v>
      </c>
      <c r="W668" s="258">
        <f t="shared" ref="W668:W671" si="1589">U668+V668</f>
        <v>0</v>
      </c>
      <c r="X668" s="258">
        <f t="shared" ref="X668:X671" si="1590">V668+W668</f>
        <v>0</v>
      </c>
      <c r="Y668" s="258">
        <f t="shared" ref="Y668:Y671" si="1591">W668+X668</f>
        <v>0</v>
      </c>
      <c r="Z668" s="258">
        <f t="shared" ref="Z668:Z671" si="1592">X668+Y668</f>
        <v>0</v>
      </c>
      <c r="AA668" s="258">
        <f t="shared" ref="AA668:AA671" si="1593">Y668+Z668</f>
        <v>0</v>
      </c>
      <c r="AB668" s="258">
        <f t="shared" ref="AB668:AB671" si="1594">Z668+AA668</f>
        <v>0</v>
      </c>
      <c r="AC668" s="258">
        <f t="shared" ref="AC668:AC671" si="1595">AA668+AB668</f>
        <v>0</v>
      </c>
      <c r="AD668" s="258">
        <f t="shared" ref="AD668:AD671" si="1596">AB668+AC668</f>
        <v>0</v>
      </c>
    </row>
    <row r="669" spans="1:30" ht="18.75" hidden="1" customHeight="1" x14ac:dyDescent="0.2">
      <c r="A669" s="260" t="s">
        <v>352</v>
      </c>
      <c r="B669" s="272">
        <v>801</v>
      </c>
      <c r="C669" s="253" t="s">
        <v>194</v>
      </c>
      <c r="D669" s="253" t="s">
        <v>212</v>
      </c>
      <c r="E669" s="253" t="s">
        <v>875</v>
      </c>
      <c r="F669" s="253"/>
      <c r="G669" s="258"/>
      <c r="H669" s="258"/>
      <c r="I669" s="258"/>
      <c r="J669" s="258"/>
      <c r="K669" s="258">
        <f>K670+K671</f>
        <v>206</v>
      </c>
      <c r="L669" s="258">
        <f>L670+L671</f>
        <v>0</v>
      </c>
      <c r="M669" s="258">
        <f>M670+M671</f>
        <v>0</v>
      </c>
      <c r="N669" s="258">
        <f t="shared" ref="N669:Q669" si="1597">N670+N671</f>
        <v>0</v>
      </c>
      <c r="O669" s="258">
        <f t="shared" si="1597"/>
        <v>0</v>
      </c>
      <c r="P669" s="258">
        <f t="shared" si="1597"/>
        <v>0</v>
      </c>
      <c r="Q669" s="258">
        <f t="shared" si="1597"/>
        <v>0</v>
      </c>
      <c r="R669" s="258">
        <f t="shared" si="1570"/>
        <v>0</v>
      </c>
      <c r="S669" s="258">
        <f t="shared" si="1585"/>
        <v>0</v>
      </c>
      <c r="T669" s="258">
        <f t="shared" si="1586"/>
        <v>0</v>
      </c>
      <c r="U669" s="258">
        <f t="shared" si="1587"/>
        <v>0</v>
      </c>
      <c r="V669" s="258">
        <f t="shared" si="1588"/>
        <v>0</v>
      </c>
      <c r="W669" s="258">
        <f t="shared" si="1589"/>
        <v>0</v>
      </c>
      <c r="X669" s="258">
        <f t="shared" si="1590"/>
        <v>0</v>
      </c>
      <c r="Y669" s="258">
        <f t="shared" si="1591"/>
        <v>0</v>
      </c>
      <c r="Z669" s="258">
        <f t="shared" si="1592"/>
        <v>0</v>
      </c>
      <c r="AA669" s="258">
        <f t="shared" si="1593"/>
        <v>0</v>
      </c>
      <c r="AB669" s="258">
        <f t="shared" si="1594"/>
        <v>0</v>
      </c>
      <c r="AC669" s="258">
        <f t="shared" si="1595"/>
        <v>0</v>
      </c>
      <c r="AD669" s="258">
        <f t="shared" si="1596"/>
        <v>0</v>
      </c>
    </row>
    <row r="670" spans="1:30" ht="18.75" hidden="1" customHeight="1" x14ac:dyDescent="0.2">
      <c r="A670" s="260" t="s">
        <v>921</v>
      </c>
      <c r="B670" s="272">
        <v>801</v>
      </c>
      <c r="C670" s="253" t="s">
        <v>194</v>
      </c>
      <c r="D670" s="253" t="s">
        <v>212</v>
      </c>
      <c r="E670" s="253" t="s">
        <v>875</v>
      </c>
      <c r="F670" s="253" t="s">
        <v>102</v>
      </c>
      <c r="G670" s="258"/>
      <c r="H670" s="258"/>
      <c r="I670" s="258"/>
      <c r="J670" s="258"/>
      <c r="K670" s="258">
        <v>106</v>
      </c>
      <c r="L670" s="258">
        <v>0</v>
      </c>
      <c r="M670" s="258">
        <v>0</v>
      </c>
      <c r="N670" s="258">
        <v>0</v>
      </c>
      <c r="O670" s="258">
        <v>0</v>
      </c>
      <c r="P670" s="258">
        <v>0</v>
      </c>
      <c r="Q670" s="258">
        <v>0</v>
      </c>
      <c r="R670" s="258">
        <f t="shared" si="1570"/>
        <v>0</v>
      </c>
      <c r="S670" s="258">
        <f t="shared" si="1585"/>
        <v>0</v>
      </c>
      <c r="T670" s="258">
        <f t="shared" si="1586"/>
        <v>0</v>
      </c>
      <c r="U670" s="258">
        <f t="shared" si="1587"/>
        <v>0</v>
      </c>
      <c r="V670" s="258">
        <f t="shared" si="1588"/>
        <v>0</v>
      </c>
      <c r="W670" s="258">
        <f t="shared" si="1589"/>
        <v>0</v>
      </c>
      <c r="X670" s="258">
        <f t="shared" si="1590"/>
        <v>0</v>
      </c>
      <c r="Y670" s="258">
        <f t="shared" si="1591"/>
        <v>0</v>
      </c>
      <c r="Z670" s="258">
        <f t="shared" si="1592"/>
        <v>0</v>
      </c>
      <c r="AA670" s="258">
        <f t="shared" si="1593"/>
        <v>0</v>
      </c>
      <c r="AB670" s="258">
        <f t="shared" si="1594"/>
        <v>0</v>
      </c>
      <c r="AC670" s="258">
        <f t="shared" si="1595"/>
        <v>0</v>
      </c>
      <c r="AD670" s="258">
        <f t="shared" si="1596"/>
        <v>0</v>
      </c>
    </row>
    <row r="671" spans="1:30" ht="18.75" hidden="1" customHeight="1" x14ac:dyDescent="0.2">
      <c r="A671" s="260" t="s">
        <v>1296</v>
      </c>
      <c r="B671" s="272" t="s">
        <v>146</v>
      </c>
      <c r="C671" s="253" t="s">
        <v>194</v>
      </c>
      <c r="D671" s="253" t="s">
        <v>212</v>
      </c>
      <c r="E671" s="253" t="s">
        <v>875</v>
      </c>
      <c r="F671" s="253" t="s">
        <v>94</v>
      </c>
      <c r="G671" s="258"/>
      <c r="H671" s="258"/>
      <c r="I671" s="258"/>
      <c r="J671" s="258"/>
      <c r="K671" s="258">
        <v>100</v>
      </c>
      <c r="L671" s="258">
        <v>0</v>
      </c>
      <c r="M671" s="258">
        <v>0</v>
      </c>
      <c r="N671" s="258">
        <v>0</v>
      </c>
      <c r="O671" s="258">
        <v>0</v>
      </c>
      <c r="P671" s="258">
        <v>0</v>
      </c>
      <c r="Q671" s="258">
        <v>0</v>
      </c>
      <c r="R671" s="258">
        <f t="shared" si="1570"/>
        <v>0</v>
      </c>
      <c r="S671" s="258">
        <f t="shared" si="1585"/>
        <v>0</v>
      </c>
      <c r="T671" s="258">
        <f t="shared" si="1586"/>
        <v>0</v>
      </c>
      <c r="U671" s="258">
        <f t="shared" si="1587"/>
        <v>0</v>
      </c>
      <c r="V671" s="258">
        <f t="shared" si="1588"/>
        <v>0</v>
      </c>
      <c r="W671" s="258">
        <f t="shared" si="1589"/>
        <v>0</v>
      </c>
      <c r="X671" s="258">
        <f t="shared" si="1590"/>
        <v>0</v>
      </c>
      <c r="Y671" s="258">
        <f t="shared" si="1591"/>
        <v>0</v>
      </c>
      <c r="Z671" s="258">
        <f t="shared" si="1592"/>
        <v>0</v>
      </c>
      <c r="AA671" s="258">
        <f t="shared" si="1593"/>
        <v>0</v>
      </c>
      <c r="AB671" s="258">
        <f t="shared" si="1594"/>
        <v>0</v>
      </c>
      <c r="AC671" s="258">
        <f t="shared" si="1595"/>
        <v>0</v>
      </c>
      <c r="AD671" s="258">
        <f t="shared" si="1596"/>
        <v>0</v>
      </c>
    </row>
    <row r="672" spans="1:30" s="434" customFormat="1" ht="23.25" customHeight="1" x14ac:dyDescent="0.2">
      <c r="A672" s="462" t="s">
        <v>1101</v>
      </c>
      <c r="B672" s="250" t="s">
        <v>146</v>
      </c>
      <c r="C672" s="251" t="s">
        <v>194</v>
      </c>
      <c r="D672" s="251" t="s">
        <v>212</v>
      </c>
      <c r="E672" s="251" t="s">
        <v>1103</v>
      </c>
      <c r="F672" s="251"/>
      <c r="G672" s="276">
        <f>G673+G678+G679+G677</f>
        <v>0</v>
      </c>
      <c r="H672" s="276">
        <f t="shared" ref="H672:Q672" si="1598">H673+H677+H678+H679+H674</f>
        <v>2206</v>
      </c>
      <c r="I672" s="276">
        <f t="shared" si="1598"/>
        <v>153</v>
      </c>
      <c r="J672" s="276">
        <f t="shared" si="1598"/>
        <v>2359</v>
      </c>
      <c r="K672" s="276">
        <f t="shared" si="1598"/>
        <v>-103</v>
      </c>
      <c r="L672" s="276">
        <f t="shared" si="1598"/>
        <v>2671</v>
      </c>
      <c r="M672" s="276">
        <f t="shared" si="1598"/>
        <v>2671</v>
      </c>
      <c r="N672" s="276">
        <f t="shared" si="1598"/>
        <v>972</v>
      </c>
      <c r="O672" s="276">
        <f t="shared" si="1598"/>
        <v>3643</v>
      </c>
      <c r="P672" s="276">
        <f t="shared" si="1598"/>
        <v>3643</v>
      </c>
      <c r="Q672" s="276">
        <f t="shared" si="1598"/>
        <v>0</v>
      </c>
      <c r="R672" s="276">
        <f>R673+R674+R675+R676+R677+R678+R679+R680+R681</f>
        <v>3643</v>
      </c>
      <c r="S672" s="276">
        <f t="shared" ref="S672:T672" si="1599">S673+S674+S675+S676+S677+S678+S679+S680+S681</f>
        <v>2847.2</v>
      </c>
      <c r="T672" s="276">
        <f t="shared" si="1599"/>
        <v>6682.2</v>
      </c>
      <c r="U672" s="276">
        <f t="shared" ref="U672" si="1600">U673+U674+U675+U676+U677+U678+U679+U680+U681</f>
        <v>-343.2</v>
      </c>
      <c r="V672" s="276">
        <f>V673+V674+V675+V676+V677+V678+V679+V680+V681</f>
        <v>5582.7</v>
      </c>
      <c r="W672" s="276">
        <f t="shared" ref="W672:X672" si="1601">W673+W674+W675+W676+W677+W678+W679+W680+W681</f>
        <v>968.3</v>
      </c>
      <c r="X672" s="276">
        <f t="shared" si="1601"/>
        <v>6118.5</v>
      </c>
      <c r="Y672" s="276">
        <f t="shared" ref="Y672:Z672" si="1602">Y673+Y674+Y675+Y676+Y677+Y678+Y679+Y680+Y681</f>
        <v>3369.5</v>
      </c>
      <c r="Z672" s="276">
        <f t="shared" si="1602"/>
        <v>9488</v>
      </c>
      <c r="AA672" s="276">
        <f t="shared" ref="AA672" si="1603">AA673+AA674+AA675+AA676+AA677+AA678+AA679+AA680+AA681</f>
        <v>-18.62</v>
      </c>
      <c r="AB672" s="276">
        <f>AB673+AB674+AB675+AB676+AB677+AB678+AB679+AB680+AB681+AB688</f>
        <v>9469.380000000001</v>
      </c>
      <c r="AC672" s="276">
        <f t="shared" ref="AC672:AD672" si="1604">AC673+AC674+AC675+AC676+AC677+AC678+AC679+AC680+AC681+AC688</f>
        <v>-1214.0900000000001</v>
      </c>
      <c r="AD672" s="276">
        <f t="shared" si="1604"/>
        <v>8255.2899999999991</v>
      </c>
    </row>
    <row r="673" spans="1:30" ht="23.25" customHeight="1" x14ac:dyDescent="0.2">
      <c r="A673" s="260" t="s">
        <v>897</v>
      </c>
      <c r="B673" s="272" t="s">
        <v>146</v>
      </c>
      <c r="C673" s="253" t="s">
        <v>194</v>
      </c>
      <c r="D673" s="253" t="s">
        <v>212</v>
      </c>
      <c r="E673" s="253" t="s">
        <v>1103</v>
      </c>
      <c r="F673" s="253" t="s">
        <v>832</v>
      </c>
      <c r="G673" s="258"/>
      <c r="H673" s="258">
        <v>2123</v>
      </c>
      <c r="I673" s="258">
        <f>-373+118</f>
        <v>-255</v>
      </c>
      <c r="J673" s="258">
        <f>H673+I673</f>
        <v>1868</v>
      </c>
      <c r="K673" s="258">
        <v>-118</v>
      </c>
      <c r="L673" s="258">
        <v>1960</v>
      </c>
      <c r="M673" s="258">
        <v>1960</v>
      </c>
      <c r="N673" s="258">
        <v>745</v>
      </c>
      <c r="O673" s="258">
        <f>M673+N673</f>
        <v>2705</v>
      </c>
      <c r="P673" s="258">
        <v>2705</v>
      </c>
      <c r="Q673" s="258">
        <v>0</v>
      </c>
      <c r="R673" s="258">
        <f t="shared" si="1570"/>
        <v>2705</v>
      </c>
      <c r="S673" s="258">
        <f>1190.2</f>
        <v>1190.2</v>
      </c>
      <c r="T673" s="258">
        <f t="shared" ref="T673:T680" si="1605">R673+S673</f>
        <v>3895.2</v>
      </c>
      <c r="U673" s="258">
        <f>-296.2+168</f>
        <v>-128.19999999999999</v>
      </c>
      <c r="V673" s="258">
        <v>3895.2</v>
      </c>
      <c r="W673" s="258">
        <v>46.8</v>
      </c>
      <c r="X673" s="258">
        <v>4183</v>
      </c>
      <c r="Y673" s="258">
        <f>418+565</f>
        <v>983</v>
      </c>
      <c r="Z673" s="258">
        <f t="shared" ref="Z673:Z680" si="1606">X673+Y673</f>
        <v>5166</v>
      </c>
      <c r="AA673" s="258">
        <v>0</v>
      </c>
      <c r="AB673" s="258">
        <f t="shared" ref="AB673:AB680" si="1607">Z673+AA673</f>
        <v>5166</v>
      </c>
      <c r="AC673" s="258">
        <v>145.61000000000001</v>
      </c>
      <c r="AD673" s="258">
        <f t="shared" ref="AD673:AD680" si="1608">AB673+AC673</f>
        <v>5311.61</v>
      </c>
    </row>
    <row r="674" spans="1:30" ht="34.5" customHeight="1" x14ac:dyDescent="0.2">
      <c r="A674" s="377" t="s">
        <v>900</v>
      </c>
      <c r="B674" s="272" t="s">
        <v>146</v>
      </c>
      <c r="C674" s="253" t="s">
        <v>194</v>
      </c>
      <c r="D674" s="253" t="s">
        <v>212</v>
      </c>
      <c r="E674" s="253" t="s">
        <v>1103</v>
      </c>
      <c r="F674" s="253" t="s">
        <v>899</v>
      </c>
      <c r="G674" s="258"/>
      <c r="H674" s="258">
        <v>0</v>
      </c>
      <c r="I674" s="258">
        <f>373+35</f>
        <v>408</v>
      </c>
      <c r="J674" s="258">
        <f>H674+I674</f>
        <v>408</v>
      </c>
      <c r="K674" s="258">
        <v>15</v>
      </c>
      <c r="L674" s="258">
        <v>590</v>
      </c>
      <c r="M674" s="258">
        <v>590</v>
      </c>
      <c r="N674" s="258">
        <v>227</v>
      </c>
      <c r="O674" s="258">
        <f t="shared" ref="O674:O679" si="1609">M674+N674</f>
        <v>817</v>
      </c>
      <c r="P674" s="258">
        <v>817</v>
      </c>
      <c r="Q674" s="258">
        <v>0</v>
      </c>
      <c r="R674" s="258">
        <f t="shared" si="1570"/>
        <v>817</v>
      </c>
      <c r="S674" s="258">
        <f>360</f>
        <v>360</v>
      </c>
      <c r="T674" s="258">
        <f t="shared" si="1605"/>
        <v>1177</v>
      </c>
      <c r="U674" s="258">
        <f>-90+51</f>
        <v>-39</v>
      </c>
      <c r="V674" s="258">
        <v>1177</v>
      </c>
      <c r="W674" s="258">
        <v>14</v>
      </c>
      <c r="X674" s="258">
        <v>1444</v>
      </c>
      <c r="Y674" s="258">
        <f>-54+170</f>
        <v>116</v>
      </c>
      <c r="Z674" s="258">
        <f t="shared" si="1606"/>
        <v>1560</v>
      </c>
      <c r="AA674" s="258">
        <v>0</v>
      </c>
      <c r="AB674" s="258">
        <f t="shared" si="1607"/>
        <v>1560</v>
      </c>
      <c r="AC674" s="258">
        <v>44.79</v>
      </c>
      <c r="AD674" s="258">
        <f t="shared" si="1608"/>
        <v>1604.79</v>
      </c>
    </row>
    <row r="675" spans="1:30" ht="18.75" customHeight="1" x14ac:dyDescent="0.2">
      <c r="A675" s="260" t="s">
        <v>897</v>
      </c>
      <c r="B675" s="272" t="s">
        <v>146</v>
      </c>
      <c r="C675" s="253" t="s">
        <v>194</v>
      </c>
      <c r="D675" s="253" t="s">
        <v>212</v>
      </c>
      <c r="E675" s="253" t="s">
        <v>1145</v>
      </c>
      <c r="F675" s="253" t="s">
        <v>832</v>
      </c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>
        <v>0</v>
      </c>
      <c r="S675" s="258">
        <f>730</f>
        <v>730</v>
      </c>
      <c r="T675" s="258">
        <f t="shared" si="1605"/>
        <v>730</v>
      </c>
      <c r="U675" s="258">
        <v>0</v>
      </c>
      <c r="V675" s="258">
        <v>0</v>
      </c>
      <c r="W675" s="258">
        <v>730</v>
      </c>
      <c r="X675" s="258">
        <v>0</v>
      </c>
      <c r="Y675" s="258">
        <v>730</v>
      </c>
      <c r="Z675" s="258">
        <f t="shared" si="1606"/>
        <v>730</v>
      </c>
      <c r="AA675" s="258">
        <v>0</v>
      </c>
      <c r="AB675" s="258">
        <f t="shared" si="1607"/>
        <v>730</v>
      </c>
      <c r="AC675" s="258">
        <v>0</v>
      </c>
      <c r="AD675" s="258">
        <f t="shared" si="1608"/>
        <v>730</v>
      </c>
    </row>
    <row r="676" spans="1:30" ht="34.5" customHeight="1" x14ac:dyDescent="0.2">
      <c r="A676" s="377" t="s">
        <v>900</v>
      </c>
      <c r="B676" s="272" t="s">
        <v>146</v>
      </c>
      <c r="C676" s="253" t="s">
        <v>194</v>
      </c>
      <c r="D676" s="253" t="s">
        <v>212</v>
      </c>
      <c r="E676" s="253" t="s">
        <v>1145</v>
      </c>
      <c r="F676" s="253" t="s">
        <v>899</v>
      </c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>
        <v>0</v>
      </c>
      <c r="S676" s="258">
        <f>220</f>
        <v>220</v>
      </c>
      <c r="T676" s="258">
        <f t="shared" si="1605"/>
        <v>220</v>
      </c>
      <c r="U676" s="258">
        <v>0</v>
      </c>
      <c r="V676" s="258">
        <v>0</v>
      </c>
      <c r="W676" s="258">
        <v>220</v>
      </c>
      <c r="X676" s="258">
        <v>0</v>
      </c>
      <c r="Y676" s="258">
        <v>220</v>
      </c>
      <c r="Z676" s="258">
        <f t="shared" si="1606"/>
        <v>220</v>
      </c>
      <c r="AA676" s="258">
        <v>0</v>
      </c>
      <c r="AB676" s="258">
        <f t="shared" si="1607"/>
        <v>220</v>
      </c>
      <c r="AC676" s="258">
        <v>0</v>
      </c>
      <c r="AD676" s="258">
        <f t="shared" si="1608"/>
        <v>220</v>
      </c>
    </row>
    <row r="677" spans="1:30" ht="18.75" customHeight="1" x14ac:dyDescent="0.2">
      <c r="A677" s="260" t="s">
        <v>952</v>
      </c>
      <c r="B677" s="272" t="s">
        <v>146</v>
      </c>
      <c r="C677" s="253" t="s">
        <v>194</v>
      </c>
      <c r="D677" s="253" t="s">
        <v>212</v>
      </c>
      <c r="E677" s="253" t="s">
        <v>1103</v>
      </c>
      <c r="F677" s="253" t="s">
        <v>919</v>
      </c>
      <c r="G677" s="258"/>
      <c r="H677" s="258">
        <v>28</v>
      </c>
      <c r="I677" s="258">
        <v>0</v>
      </c>
      <c r="J677" s="258">
        <f>H677+I677</f>
        <v>28</v>
      </c>
      <c r="K677" s="258">
        <v>0</v>
      </c>
      <c r="L677" s="258">
        <v>53</v>
      </c>
      <c r="M677" s="258">
        <v>53</v>
      </c>
      <c r="N677" s="258">
        <v>0</v>
      </c>
      <c r="O677" s="258">
        <f t="shared" si="1609"/>
        <v>53</v>
      </c>
      <c r="P677" s="258">
        <v>53</v>
      </c>
      <c r="Q677" s="258">
        <v>0</v>
      </c>
      <c r="R677" s="258">
        <f t="shared" si="1570"/>
        <v>53</v>
      </c>
      <c r="S677" s="258">
        <v>-35</v>
      </c>
      <c r="T677" s="258">
        <f t="shared" si="1605"/>
        <v>18</v>
      </c>
      <c r="U677" s="258">
        <v>0</v>
      </c>
      <c r="V677" s="258">
        <v>18</v>
      </c>
      <c r="W677" s="258">
        <v>0</v>
      </c>
      <c r="X677" s="258">
        <v>18</v>
      </c>
      <c r="Y677" s="258">
        <v>1</v>
      </c>
      <c r="Z677" s="258">
        <f t="shared" si="1606"/>
        <v>19</v>
      </c>
      <c r="AA677" s="258">
        <v>0</v>
      </c>
      <c r="AB677" s="258">
        <f t="shared" si="1607"/>
        <v>19</v>
      </c>
      <c r="AC677" s="258">
        <v>-19</v>
      </c>
      <c r="AD677" s="258">
        <f t="shared" si="1608"/>
        <v>0</v>
      </c>
    </row>
    <row r="678" spans="1:30" ht="18.75" hidden="1" customHeight="1" x14ac:dyDescent="0.2">
      <c r="A678" s="260" t="s">
        <v>99</v>
      </c>
      <c r="B678" s="272" t="s">
        <v>146</v>
      </c>
      <c r="C678" s="253" t="s">
        <v>194</v>
      </c>
      <c r="D678" s="253" t="s">
        <v>212</v>
      </c>
      <c r="E678" s="253" t="s">
        <v>1103</v>
      </c>
      <c r="F678" s="253" t="s">
        <v>100</v>
      </c>
      <c r="G678" s="258"/>
      <c r="H678" s="258">
        <v>50</v>
      </c>
      <c r="I678" s="258">
        <v>0</v>
      </c>
      <c r="J678" s="258">
        <f>H678+I678</f>
        <v>50</v>
      </c>
      <c r="K678" s="258">
        <v>0</v>
      </c>
      <c r="L678" s="258">
        <v>0</v>
      </c>
      <c r="M678" s="258">
        <v>0</v>
      </c>
      <c r="N678" s="258">
        <v>0</v>
      </c>
      <c r="O678" s="258">
        <f t="shared" si="1609"/>
        <v>0</v>
      </c>
      <c r="P678" s="258">
        <v>0</v>
      </c>
      <c r="Q678" s="258">
        <v>0</v>
      </c>
      <c r="R678" s="258">
        <f t="shared" si="1570"/>
        <v>0</v>
      </c>
      <c r="S678" s="258">
        <v>105</v>
      </c>
      <c r="T678" s="258">
        <f t="shared" si="1605"/>
        <v>105</v>
      </c>
      <c r="U678" s="258">
        <v>20</v>
      </c>
      <c r="V678" s="258">
        <v>105</v>
      </c>
      <c r="W678" s="258">
        <v>-105</v>
      </c>
      <c r="X678" s="258">
        <v>0</v>
      </c>
      <c r="Y678" s="258">
        <v>0</v>
      </c>
      <c r="Z678" s="258">
        <f t="shared" si="1606"/>
        <v>0</v>
      </c>
      <c r="AA678" s="258">
        <v>0</v>
      </c>
      <c r="AB678" s="258">
        <f t="shared" si="1607"/>
        <v>0</v>
      </c>
      <c r="AC678" s="258">
        <v>0</v>
      </c>
      <c r="AD678" s="258">
        <f t="shared" si="1608"/>
        <v>0</v>
      </c>
    </row>
    <row r="679" spans="1:30" ht="18.75" customHeight="1" x14ac:dyDescent="0.2">
      <c r="A679" s="260" t="s">
        <v>1296</v>
      </c>
      <c r="B679" s="272" t="s">
        <v>146</v>
      </c>
      <c r="C679" s="253" t="s">
        <v>194</v>
      </c>
      <c r="D679" s="253" t="s">
        <v>212</v>
      </c>
      <c r="E679" s="253" t="s">
        <v>1103</v>
      </c>
      <c r="F679" s="253" t="s">
        <v>94</v>
      </c>
      <c r="G679" s="258"/>
      <c r="H679" s="258">
        <v>5</v>
      </c>
      <c r="I679" s="258">
        <v>0</v>
      </c>
      <c r="J679" s="258">
        <f>H679+I679</f>
        <v>5</v>
      </c>
      <c r="K679" s="258">
        <v>0</v>
      </c>
      <c r="L679" s="258">
        <v>68</v>
      </c>
      <c r="M679" s="258">
        <v>68</v>
      </c>
      <c r="N679" s="258">
        <v>0</v>
      </c>
      <c r="O679" s="258">
        <f t="shared" si="1609"/>
        <v>68</v>
      </c>
      <c r="P679" s="258">
        <v>68</v>
      </c>
      <c r="Q679" s="258">
        <v>0</v>
      </c>
      <c r="R679" s="258">
        <f t="shared" si="1570"/>
        <v>68</v>
      </c>
      <c r="S679" s="258">
        <v>123</v>
      </c>
      <c r="T679" s="258">
        <v>191</v>
      </c>
      <c r="U679" s="258">
        <v>0</v>
      </c>
      <c r="V679" s="258">
        <v>191</v>
      </c>
      <c r="W679" s="258">
        <v>109</v>
      </c>
      <c r="X679" s="258">
        <v>296</v>
      </c>
      <c r="Y679" s="258">
        <v>-63</v>
      </c>
      <c r="Z679" s="258">
        <f t="shared" si="1606"/>
        <v>233</v>
      </c>
      <c r="AA679" s="258">
        <v>0</v>
      </c>
      <c r="AB679" s="258">
        <f t="shared" si="1607"/>
        <v>233</v>
      </c>
      <c r="AC679" s="258">
        <v>-48.58</v>
      </c>
      <c r="AD679" s="258">
        <f t="shared" si="1608"/>
        <v>184.42000000000002</v>
      </c>
    </row>
    <row r="680" spans="1:30" ht="18.75" hidden="1" customHeight="1" x14ac:dyDescent="0.2">
      <c r="A680" s="260" t="s">
        <v>103</v>
      </c>
      <c r="B680" s="272" t="s">
        <v>146</v>
      </c>
      <c r="C680" s="253" t="s">
        <v>194</v>
      </c>
      <c r="D680" s="253" t="s">
        <v>212</v>
      </c>
      <c r="E680" s="253" t="s">
        <v>1103</v>
      </c>
      <c r="F680" s="253" t="s">
        <v>104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v>0</v>
      </c>
      <c r="T680" s="258">
        <f t="shared" si="1605"/>
        <v>0</v>
      </c>
      <c r="U680" s="258">
        <v>0</v>
      </c>
      <c r="V680" s="258">
        <f t="shared" ref="V680" si="1610">T680+U680</f>
        <v>0</v>
      </c>
      <c r="W680" s="258">
        <v>0</v>
      </c>
      <c r="X680" s="258">
        <f t="shared" ref="X680" si="1611">V680+W680</f>
        <v>0</v>
      </c>
      <c r="Y680" s="258">
        <v>0</v>
      </c>
      <c r="Z680" s="258">
        <f t="shared" si="1606"/>
        <v>0</v>
      </c>
      <c r="AA680" s="258">
        <v>0</v>
      </c>
      <c r="AB680" s="258">
        <f t="shared" si="1607"/>
        <v>0</v>
      </c>
      <c r="AC680" s="258">
        <v>0</v>
      </c>
      <c r="AD680" s="258">
        <f t="shared" si="1608"/>
        <v>0</v>
      </c>
    </row>
    <row r="681" spans="1:30" ht="33.75" customHeight="1" x14ac:dyDescent="0.2">
      <c r="A681" s="260" t="s">
        <v>1102</v>
      </c>
      <c r="B681" s="272" t="s">
        <v>146</v>
      </c>
      <c r="C681" s="253" t="s">
        <v>194</v>
      </c>
      <c r="D681" s="253" t="s">
        <v>212</v>
      </c>
      <c r="E681" s="253" t="s">
        <v>1144</v>
      </c>
      <c r="F681" s="253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f>R682+R683</f>
        <v>0</v>
      </c>
      <c r="S681" s="258">
        <f t="shared" ref="S681:U681" si="1612">S682+S683</f>
        <v>154</v>
      </c>
      <c r="T681" s="258">
        <f>T682+T683</f>
        <v>346</v>
      </c>
      <c r="U681" s="258">
        <f t="shared" si="1612"/>
        <v>-196</v>
      </c>
      <c r="V681" s="258">
        <f t="shared" ref="V681:AB681" si="1613">V682+V683</f>
        <v>196.5</v>
      </c>
      <c r="W681" s="258">
        <f t="shared" si="1613"/>
        <v>-46.5</v>
      </c>
      <c r="X681" s="258">
        <f t="shared" si="1613"/>
        <v>177.5</v>
      </c>
      <c r="Y681" s="258">
        <f t="shared" si="1613"/>
        <v>1382.5</v>
      </c>
      <c r="Z681" s="258">
        <f t="shared" si="1613"/>
        <v>1560</v>
      </c>
      <c r="AA681" s="258">
        <f t="shared" si="1613"/>
        <v>-18.62</v>
      </c>
      <c r="AB681" s="258">
        <f t="shared" si="1613"/>
        <v>1541.38</v>
      </c>
      <c r="AC681" s="258">
        <f t="shared" ref="AC681:AD681" si="1614">AC682+AC683</f>
        <v>-1353.38</v>
      </c>
      <c r="AD681" s="258">
        <f t="shared" si="1614"/>
        <v>188</v>
      </c>
    </row>
    <row r="682" spans="1:30" ht="20.25" hidden="1" customHeight="1" x14ac:dyDescent="0.2">
      <c r="A682" s="260" t="s">
        <v>99</v>
      </c>
      <c r="B682" s="272" t="s">
        <v>146</v>
      </c>
      <c r="C682" s="253" t="s">
        <v>194</v>
      </c>
      <c r="D682" s="253" t="s">
        <v>212</v>
      </c>
      <c r="E682" s="253" t="s">
        <v>1144</v>
      </c>
      <c r="F682" s="253" t="s">
        <v>100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0</v>
      </c>
      <c r="T682" s="258">
        <f>R682+S682</f>
        <v>0</v>
      </c>
      <c r="U682" s="258">
        <v>0</v>
      </c>
      <c r="V682" s="258">
        <f>T682+U682</f>
        <v>0</v>
      </c>
      <c r="W682" s="258">
        <v>0</v>
      </c>
      <c r="X682" s="258">
        <f>V682+W682</f>
        <v>0</v>
      </c>
      <c r="Y682" s="258">
        <v>0</v>
      </c>
      <c r="Z682" s="258">
        <f>X682+Y682</f>
        <v>0</v>
      </c>
      <c r="AA682" s="258">
        <v>0</v>
      </c>
      <c r="AB682" s="258">
        <f>Z682+AA682</f>
        <v>0</v>
      </c>
      <c r="AC682" s="258">
        <v>0</v>
      </c>
      <c r="AD682" s="258">
        <f>AB682+AC682</f>
        <v>0</v>
      </c>
    </row>
    <row r="683" spans="1:30" ht="18.75" customHeight="1" x14ac:dyDescent="0.2">
      <c r="A683" s="260" t="s">
        <v>1296</v>
      </c>
      <c r="B683" s="272" t="s">
        <v>146</v>
      </c>
      <c r="C683" s="253" t="s">
        <v>194</v>
      </c>
      <c r="D683" s="253" t="s">
        <v>212</v>
      </c>
      <c r="E683" s="253" t="s">
        <v>1144</v>
      </c>
      <c r="F683" s="253" t="s">
        <v>94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154</v>
      </c>
      <c r="T683" s="258">
        <v>346</v>
      </c>
      <c r="U683" s="258">
        <v>-196</v>
      </c>
      <c r="V683" s="258">
        <v>196.5</v>
      </c>
      <c r="W683" s="258">
        <v>-46.5</v>
      </c>
      <c r="X683" s="258">
        <v>177.5</v>
      </c>
      <c r="Y683" s="258">
        <v>1382.5</v>
      </c>
      <c r="Z683" s="258">
        <f>X683+Y683</f>
        <v>1560</v>
      </c>
      <c r="AA683" s="258">
        <v>-18.62</v>
      </c>
      <c r="AB683" s="258">
        <f>Z683+AA683</f>
        <v>1541.38</v>
      </c>
      <c r="AC683" s="258">
        <v>-1353.38</v>
      </c>
      <c r="AD683" s="258">
        <f>AB683+AC683</f>
        <v>188</v>
      </c>
    </row>
    <row r="684" spans="1:30" ht="15.75" hidden="1" customHeight="1" x14ac:dyDescent="0.2">
      <c r="A684" s="462" t="s">
        <v>48</v>
      </c>
      <c r="B684" s="250">
        <v>801</v>
      </c>
      <c r="C684" s="251" t="s">
        <v>194</v>
      </c>
      <c r="D684" s="251" t="s">
        <v>208</v>
      </c>
      <c r="E684" s="251"/>
      <c r="F684" s="251"/>
      <c r="G684" s="276"/>
      <c r="H684" s="276">
        <f t="shared" ref="H684:AD684" si="1615">H685</f>
        <v>18</v>
      </c>
      <c r="I684" s="276">
        <f t="shared" si="1615"/>
        <v>0</v>
      </c>
      <c r="J684" s="276">
        <f t="shared" si="1615"/>
        <v>18</v>
      </c>
      <c r="K684" s="276">
        <f t="shared" si="1615"/>
        <v>0</v>
      </c>
      <c r="L684" s="276">
        <f t="shared" si="1615"/>
        <v>22.22</v>
      </c>
      <c r="M684" s="276">
        <f t="shared" si="1615"/>
        <v>22.22</v>
      </c>
      <c r="N684" s="276">
        <f t="shared" si="1615"/>
        <v>-20</v>
      </c>
      <c r="O684" s="276">
        <f t="shared" si="1615"/>
        <v>2.2200000000000002</v>
      </c>
      <c r="P684" s="276">
        <f t="shared" si="1615"/>
        <v>2.2200000000000002</v>
      </c>
      <c r="Q684" s="276">
        <f t="shared" si="1615"/>
        <v>-2.2200000000000002</v>
      </c>
      <c r="R684" s="276">
        <f t="shared" si="1615"/>
        <v>0</v>
      </c>
      <c r="S684" s="276">
        <f t="shared" si="1615"/>
        <v>0</v>
      </c>
      <c r="T684" s="276">
        <f t="shared" si="1615"/>
        <v>0</v>
      </c>
      <c r="U684" s="276">
        <f t="shared" si="1615"/>
        <v>0</v>
      </c>
      <c r="V684" s="276">
        <f t="shared" si="1615"/>
        <v>0</v>
      </c>
      <c r="W684" s="276">
        <f t="shared" si="1615"/>
        <v>28.3</v>
      </c>
      <c r="X684" s="276">
        <f t="shared" si="1615"/>
        <v>0</v>
      </c>
      <c r="Y684" s="276">
        <f t="shared" si="1615"/>
        <v>0</v>
      </c>
      <c r="Z684" s="276">
        <f t="shared" si="1615"/>
        <v>0</v>
      </c>
      <c r="AA684" s="276">
        <f t="shared" si="1615"/>
        <v>0</v>
      </c>
      <c r="AB684" s="276">
        <f t="shared" si="1615"/>
        <v>0</v>
      </c>
      <c r="AC684" s="276">
        <f t="shared" si="1615"/>
        <v>0</v>
      </c>
      <c r="AD684" s="276">
        <f t="shared" si="1615"/>
        <v>0</v>
      </c>
    </row>
    <row r="685" spans="1:30" ht="42.75" hidden="1" customHeight="1" x14ac:dyDescent="0.2">
      <c r="A685" s="260" t="s">
        <v>1199</v>
      </c>
      <c r="B685" s="272">
        <v>801</v>
      </c>
      <c r="C685" s="253" t="s">
        <v>194</v>
      </c>
      <c r="D685" s="253" t="s">
        <v>208</v>
      </c>
      <c r="E685" s="253" t="s">
        <v>1105</v>
      </c>
      <c r="F685" s="253"/>
      <c r="G685" s="258">
        <f>G686+G687</f>
        <v>0</v>
      </c>
      <c r="H685" s="258">
        <f>H686+H687</f>
        <v>18</v>
      </c>
      <c r="I685" s="258">
        <f>I686+I687</f>
        <v>0</v>
      </c>
      <c r="J685" s="258">
        <f>H685+I685</f>
        <v>18</v>
      </c>
      <c r="K685" s="258">
        <f>K686+K687</f>
        <v>0</v>
      </c>
      <c r="L685" s="258">
        <f>L686+L687</f>
        <v>22.22</v>
      </c>
      <c r="M685" s="258">
        <f>M686+M687</f>
        <v>22.22</v>
      </c>
      <c r="N685" s="258">
        <f t="shared" ref="N685:R685" si="1616">N686+N687</f>
        <v>-20</v>
      </c>
      <c r="O685" s="258">
        <f t="shared" si="1616"/>
        <v>2.2200000000000002</v>
      </c>
      <c r="P685" s="258">
        <f t="shared" si="1616"/>
        <v>2.2200000000000002</v>
      </c>
      <c r="Q685" s="258">
        <f t="shared" si="1616"/>
        <v>-2.2200000000000002</v>
      </c>
      <c r="R685" s="258">
        <f t="shared" si="1616"/>
        <v>0</v>
      </c>
      <c r="S685" s="258">
        <f t="shared" ref="S685:T685" si="1617">S686+S687</f>
        <v>0</v>
      </c>
      <c r="T685" s="258">
        <f t="shared" si="1617"/>
        <v>0</v>
      </c>
      <c r="U685" s="258">
        <f t="shared" ref="U685:V685" si="1618">U686+U687</f>
        <v>0</v>
      </c>
      <c r="V685" s="258">
        <f t="shared" si="1618"/>
        <v>0</v>
      </c>
      <c r="W685" s="258">
        <f t="shared" ref="W685:X685" si="1619">W686+W687</f>
        <v>28.3</v>
      </c>
      <c r="X685" s="258">
        <f t="shared" si="1619"/>
        <v>0</v>
      </c>
      <c r="Y685" s="258">
        <f t="shared" ref="Y685:Z685" si="1620">Y686+Y687</f>
        <v>0</v>
      </c>
      <c r="Z685" s="258">
        <f t="shared" si="1620"/>
        <v>0</v>
      </c>
      <c r="AA685" s="258">
        <f t="shared" ref="AA685:AB685" si="1621">AA686+AA687</f>
        <v>0</v>
      </c>
      <c r="AB685" s="258">
        <f t="shared" si="1621"/>
        <v>0</v>
      </c>
      <c r="AC685" s="258">
        <f t="shared" ref="AC685:AD685" si="1622">AC686+AC687</f>
        <v>0</v>
      </c>
      <c r="AD685" s="258">
        <f t="shared" si="1622"/>
        <v>0</v>
      </c>
    </row>
    <row r="686" spans="1:30" ht="18.75" hidden="1" customHeight="1" x14ac:dyDescent="0.2">
      <c r="A686" s="260" t="s">
        <v>1296</v>
      </c>
      <c r="B686" s="272">
        <v>801</v>
      </c>
      <c r="C686" s="253" t="s">
        <v>194</v>
      </c>
      <c r="D686" s="253" t="s">
        <v>208</v>
      </c>
      <c r="E686" s="253" t="s">
        <v>1105</v>
      </c>
      <c r="F686" s="253" t="s">
        <v>94</v>
      </c>
      <c r="G686" s="258"/>
      <c r="H686" s="258">
        <v>16.2</v>
      </c>
      <c r="I686" s="258">
        <v>0</v>
      </c>
      <c r="J686" s="258">
        <f>H686+I686</f>
        <v>16.2</v>
      </c>
      <c r="K686" s="258">
        <v>0</v>
      </c>
      <c r="L686" s="258">
        <v>20</v>
      </c>
      <c r="M686" s="258">
        <v>20</v>
      </c>
      <c r="N686" s="258">
        <v>-20</v>
      </c>
      <c r="O686" s="258">
        <f>M686+N686</f>
        <v>0</v>
      </c>
      <c r="P686" s="258">
        <v>0</v>
      </c>
      <c r="Q686" s="258">
        <v>0</v>
      </c>
      <c r="R686" s="258">
        <f t="shared" si="1570"/>
        <v>0</v>
      </c>
      <c r="S686" s="258">
        <v>0</v>
      </c>
      <c r="T686" s="258">
        <f t="shared" ref="T686:T687" si="1623">R686+S686</f>
        <v>0</v>
      </c>
      <c r="U686" s="258">
        <v>0</v>
      </c>
      <c r="V686" s="258">
        <f t="shared" ref="V686:V687" si="1624">T686+U686</f>
        <v>0</v>
      </c>
      <c r="W686" s="258">
        <v>28</v>
      </c>
      <c r="X686" s="258">
        <v>0</v>
      </c>
      <c r="Y686" s="258">
        <v>0</v>
      </c>
      <c r="Z686" s="258">
        <f t="shared" ref="Z686:Z687" si="1625">X686+Y686</f>
        <v>0</v>
      </c>
      <c r="AA686" s="258">
        <v>0</v>
      </c>
      <c r="AB686" s="258">
        <f t="shared" ref="AB686:AB687" si="1626">Z686+AA686</f>
        <v>0</v>
      </c>
      <c r="AC686" s="258">
        <v>0</v>
      </c>
      <c r="AD686" s="258">
        <f t="shared" ref="AD686:AD687" si="1627">AB686+AC686</f>
        <v>0</v>
      </c>
    </row>
    <row r="687" spans="1:30" ht="20.25" hidden="1" customHeight="1" x14ac:dyDescent="0.2">
      <c r="A687" s="260" t="s">
        <v>1297</v>
      </c>
      <c r="B687" s="272">
        <v>801</v>
      </c>
      <c r="C687" s="253" t="s">
        <v>194</v>
      </c>
      <c r="D687" s="253" t="s">
        <v>208</v>
      </c>
      <c r="E687" s="253" t="s">
        <v>1105</v>
      </c>
      <c r="F687" s="253" t="s">
        <v>94</v>
      </c>
      <c r="G687" s="258"/>
      <c r="H687" s="258">
        <v>1.8</v>
      </c>
      <c r="I687" s="258">
        <v>0</v>
      </c>
      <c r="J687" s="258">
        <f>H687+I687</f>
        <v>1.8</v>
      </c>
      <c r="K687" s="258">
        <v>0</v>
      </c>
      <c r="L687" s="258">
        <v>2.2200000000000002</v>
      </c>
      <c r="M687" s="258">
        <v>2.2200000000000002</v>
      </c>
      <c r="N687" s="258">
        <v>0</v>
      </c>
      <c r="O687" s="258">
        <f>M687+N687</f>
        <v>2.2200000000000002</v>
      </c>
      <c r="P687" s="258">
        <v>2.2200000000000002</v>
      </c>
      <c r="Q687" s="258">
        <v>-2.2200000000000002</v>
      </c>
      <c r="R687" s="258">
        <f t="shared" si="1570"/>
        <v>0</v>
      </c>
      <c r="S687" s="258">
        <v>0</v>
      </c>
      <c r="T687" s="258">
        <f t="shared" si="1623"/>
        <v>0</v>
      </c>
      <c r="U687" s="258">
        <v>0</v>
      </c>
      <c r="V687" s="258">
        <f t="shared" si="1624"/>
        <v>0</v>
      </c>
      <c r="W687" s="258">
        <v>0.3</v>
      </c>
      <c r="X687" s="258">
        <v>0</v>
      </c>
      <c r="Y687" s="258">
        <v>0</v>
      </c>
      <c r="Z687" s="258">
        <f t="shared" si="1625"/>
        <v>0</v>
      </c>
      <c r="AA687" s="258">
        <v>0</v>
      </c>
      <c r="AB687" s="258">
        <f t="shared" si="1626"/>
        <v>0</v>
      </c>
      <c r="AC687" s="258">
        <v>0</v>
      </c>
      <c r="AD687" s="258">
        <f t="shared" si="1627"/>
        <v>0</v>
      </c>
    </row>
    <row r="688" spans="1:30" ht="39.75" customHeight="1" x14ac:dyDescent="0.2">
      <c r="A688" s="260" t="s">
        <v>1201</v>
      </c>
      <c r="B688" s="272">
        <v>801</v>
      </c>
      <c r="C688" s="253" t="s">
        <v>194</v>
      </c>
      <c r="D688" s="253" t="s">
        <v>212</v>
      </c>
      <c r="E688" s="253" t="s">
        <v>1292</v>
      </c>
      <c r="F688" s="253" t="s">
        <v>94</v>
      </c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>
        <v>945</v>
      </c>
      <c r="T688" s="258">
        <f>R688+S688</f>
        <v>945</v>
      </c>
      <c r="U688" s="258">
        <v>0</v>
      </c>
      <c r="V688" s="258">
        <v>945</v>
      </c>
      <c r="W688" s="258">
        <v>0</v>
      </c>
      <c r="X688" s="258">
        <v>945</v>
      </c>
      <c r="Y688" s="258">
        <v>0</v>
      </c>
      <c r="Z688" s="258">
        <f>X688+Y688</f>
        <v>945</v>
      </c>
      <c r="AA688" s="258">
        <v>0</v>
      </c>
      <c r="AB688" s="258">
        <v>0</v>
      </c>
      <c r="AC688" s="258">
        <v>16.47</v>
      </c>
      <c r="AD688" s="258">
        <f>AB688+AC688</f>
        <v>16.47</v>
      </c>
    </row>
    <row r="689" spans="1:30" ht="20.25" customHeight="1" x14ac:dyDescent="0.2">
      <c r="A689" s="260" t="s">
        <v>466</v>
      </c>
      <c r="B689" s="272" t="s">
        <v>146</v>
      </c>
      <c r="C689" s="253" t="s">
        <v>194</v>
      </c>
      <c r="D689" s="253" t="s">
        <v>212</v>
      </c>
      <c r="E689" s="253" t="s">
        <v>874</v>
      </c>
      <c r="F689" s="253" t="s">
        <v>94</v>
      </c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>
        <v>0</v>
      </c>
      <c r="S689" s="258">
        <v>154</v>
      </c>
      <c r="T689" s="258">
        <v>346</v>
      </c>
      <c r="U689" s="258">
        <v>-196</v>
      </c>
      <c r="V689" s="258">
        <v>196.5</v>
      </c>
      <c r="W689" s="258">
        <v>-46.5</v>
      </c>
      <c r="X689" s="258">
        <v>177.5</v>
      </c>
      <c r="Y689" s="258">
        <v>0</v>
      </c>
      <c r="Z689" s="258">
        <v>0</v>
      </c>
      <c r="AA689" s="258">
        <v>61.253</v>
      </c>
      <c r="AB689" s="258">
        <f>Z689+AA689</f>
        <v>61.253</v>
      </c>
      <c r="AC689" s="258">
        <v>0</v>
      </c>
      <c r="AD689" s="258">
        <f>AB689+AC689</f>
        <v>61.253</v>
      </c>
    </row>
    <row r="690" spans="1:30" s="434" customFormat="1" ht="29.25" customHeight="1" x14ac:dyDescent="0.2">
      <c r="A690" s="462" t="s">
        <v>1282</v>
      </c>
      <c r="B690" s="250" t="s">
        <v>146</v>
      </c>
      <c r="C690" s="251" t="s">
        <v>194</v>
      </c>
      <c r="D690" s="251" t="s">
        <v>214</v>
      </c>
      <c r="E690" s="251"/>
      <c r="F690" s="251"/>
      <c r="G690" s="276"/>
      <c r="H690" s="276"/>
      <c r="I690" s="276"/>
      <c r="J690" s="276"/>
      <c r="K690" s="276"/>
      <c r="L690" s="276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276"/>
      <c r="X690" s="276"/>
      <c r="Y690" s="276">
        <f>Y691</f>
        <v>0</v>
      </c>
      <c r="Z690" s="276">
        <f t="shared" ref="Z690:AD691" si="1628">Z691</f>
        <v>0</v>
      </c>
      <c r="AA690" s="276">
        <f t="shared" si="1628"/>
        <v>2235</v>
      </c>
      <c r="AB690" s="276">
        <f t="shared" si="1628"/>
        <v>2235</v>
      </c>
      <c r="AC690" s="276">
        <f t="shared" si="1628"/>
        <v>-915</v>
      </c>
      <c r="AD690" s="276">
        <f t="shared" si="1628"/>
        <v>1320</v>
      </c>
    </row>
    <row r="691" spans="1:30" ht="20.25" customHeight="1" x14ac:dyDescent="0.2">
      <c r="A691" s="260" t="s">
        <v>466</v>
      </c>
      <c r="B691" s="272" t="s">
        <v>146</v>
      </c>
      <c r="C691" s="253" t="s">
        <v>194</v>
      </c>
      <c r="D691" s="253" t="s">
        <v>214</v>
      </c>
      <c r="E691" s="253" t="s">
        <v>874</v>
      </c>
      <c r="F691" s="253"/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>
        <f>Y692</f>
        <v>0</v>
      </c>
      <c r="Z691" s="258">
        <f t="shared" si="1628"/>
        <v>0</v>
      </c>
      <c r="AA691" s="258">
        <f t="shared" si="1628"/>
        <v>2235</v>
      </c>
      <c r="AB691" s="258">
        <f t="shared" si="1628"/>
        <v>2235</v>
      </c>
      <c r="AC691" s="258">
        <f t="shared" si="1628"/>
        <v>-915</v>
      </c>
      <c r="AD691" s="258">
        <f t="shared" si="1628"/>
        <v>1320</v>
      </c>
    </row>
    <row r="692" spans="1:30" ht="20.25" customHeight="1" x14ac:dyDescent="0.2">
      <c r="A692" s="260" t="s">
        <v>1094</v>
      </c>
      <c r="B692" s="272" t="s">
        <v>146</v>
      </c>
      <c r="C692" s="253" t="s">
        <v>194</v>
      </c>
      <c r="D692" s="253" t="s">
        <v>214</v>
      </c>
      <c r="E692" s="253" t="s">
        <v>874</v>
      </c>
      <c r="F692" s="253" t="s">
        <v>1095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>
        <v>0</v>
      </c>
      <c r="Z692" s="258">
        <v>0</v>
      </c>
      <c r="AA692" s="258">
        <v>2235</v>
      </c>
      <c r="AB692" s="258">
        <f>Z692+AA692</f>
        <v>2235</v>
      </c>
      <c r="AC692" s="258">
        <v>-915</v>
      </c>
      <c r="AD692" s="258">
        <f>AB692+AC692</f>
        <v>1320</v>
      </c>
    </row>
    <row r="693" spans="1:30" s="434" customFormat="1" ht="14.25" x14ac:dyDescent="0.2">
      <c r="A693" s="462" t="s">
        <v>306</v>
      </c>
      <c r="B693" s="250">
        <v>801</v>
      </c>
      <c r="C693" s="251" t="s">
        <v>196</v>
      </c>
      <c r="D693" s="251"/>
      <c r="E693" s="251"/>
      <c r="F693" s="251"/>
      <c r="G693" s="276" t="e">
        <f>G694+G730+G736+G741</f>
        <v>#REF!</v>
      </c>
      <c r="H693" s="276" t="e">
        <f>H694+H730+H736+H741</f>
        <v>#REF!</v>
      </c>
      <c r="I693" s="276" t="e">
        <f>I694+I730+I736+I741</f>
        <v>#REF!</v>
      </c>
      <c r="J693" s="276" t="e">
        <f>J694+J730+J736+J741</f>
        <v>#REF!</v>
      </c>
      <c r="K693" s="276" t="e">
        <f>K694+K730+K736+K741</f>
        <v>#REF!</v>
      </c>
      <c r="L693" s="276" t="e">
        <f t="shared" ref="L693:U693" si="1629">L694+L736+L741</f>
        <v>#REF!</v>
      </c>
      <c r="M693" s="276" t="e">
        <f t="shared" si="1629"/>
        <v>#REF!</v>
      </c>
      <c r="N693" s="276" t="e">
        <f t="shared" si="1629"/>
        <v>#REF!</v>
      </c>
      <c r="O693" s="276" t="e">
        <f t="shared" si="1629"/>
        <v>#REF!</v>
      </c>
      <c r="P693" s="276" t="e">
        <f t="shared" si="1629"/>
        <v>#REF!</v>
      </c>
      <c r="Q693" s="276" t="e">
        <f t="shared" si="1629"/>
        <v>#REF!</v>
      </c>
      <c r="R693" s="276" t="e">
        <f t="shared" si="1629"/>
        <v>#REF!</v>
      </c>
      <c r="S693" s="276" t="e">
        <f t="shared" si="1629"/>
        <v>#REF!</v>
      </c>
      <c r="T693" s="276">
        <f t="shared" si="1629"/>
        <v>12343</v>
      </c>
      <c r="U693" s="276">
        <f t="shared" si="1629"/>
        <v>-3952.2999999999993</v>
      </c>
      <c r="V693" s="276">
        <f>V694+V736+V741+V730</f>
        <v>46331.61</v>
      </c>
      <c r="W693" s="276">
        <f t="shared" ref="W693:X693" si="1630">W694+W736+W741+W730</f>
        <v>-19677.11</v>
      </c>
      <c r="X693" s="276">
        <f t="shared" si="1630"/>
        <v>89186.03</v>
      </c>
      <c r="Y693" s="276">
        <f t="shared" ref="Y693:Z693" si="1631">Y694+Y736+Y741+Y730</f>
        <v>1413.23</v>
      </c>
      <c r="Z693" s="276">
        <f t="shared" si="1631"/>
        <v>90599.26</v>
      </c>
      <c r="AA693" s="276">
        <f t="shared" ref="AA693" si="1632">AA694+AA736+AA741+AA730</f>
        <v>-5801.8599999999988</v>
      </c>
      <c r="AB693" s="276">
        <f>AB694+AB736+AB741+AB730+AB733</f>
        <v>84797.4</v>
      </c>
      <c r="AC693" s="276">
        <f t="shared" ref="AC693:AD693" si="1633">AC694+AC736+AC741+AC730+AC733</f>
        <v>12291.140000000007</v>
      </c>
      <c r="AD693" s="276">
        <f t="shared" si="1633"/>
        <v>97088.540000000008</v>
      </c>
    </row>
    <row r="694" spans="1:30" x14ac:dyDescent="0.2">
      <c r="A694" s="462" t="s">
        <v>217</v>
      </c>
      <c r="B694" s="250">
        <v>801</v>
      </c>
      <c r="C694" s="251" t="s">
        <v>196</v>
      </c>
      <c r="D694" s="251" t="s">
        <v>198</v>
      </c>
      <c r="E694" s="251"/>
      <c r="F694" s="251"/>
      <c r="G694" s="258">
        <f>G698+G703+G717+G723+G726+G728</f>
        <v>0</v>
      </c>
      <c r="H694" s="276">
        <f t="shared" ref="H694:Q694" si="1634">H717+H723+H726+H728</f>
        <v>2737.8</v>
      </c>
      <c r="I694" s="276">
        <f t="shared" si="1634"/>
        <v>0</v>
      </c>
      <c r="J694" s="276">
        <f t="shared" si="1634"/>
        <v>2737.8</v>
      </c>
      <c r="K694" s="276">
        <f t="shared" si="1634"/>
        <v>-563.1</v>
      </c>
      <c r="L694" s="276">
        <f t="shared" si="1634"/>
        <v>2511.4</v>
      </c>
      <c r="M694" s="276">
        <f t="shared" si="1634"/>
        <v>2511.4</v>
      </c>
      <c r="N694" s="276">
        <f t="shared" si="1634"/>
        <v>-117.70000000000002</v>
      </c>
      <c r="O694" s="276">
        <f t="shared" si="1634"/>
        <v>2393.7000000000003</v>
      </c>
      <c r="P694" s="276">
        <f t="shared" si="1634"/>
        <v>2432.1</v>
      </c>
      <c r="Q694" s="276">
        <f t="shared" si="1634"/>
        <v>-9.2000000000000028</v>
      </c>
      <c r="R694" s="276">
        <f>R717+R723+R726+R728</f>
        <v>2422.9</v>
      </c>
      <c r="S694" s="276">
        <f t="shared" ref="S694:T694" si="1635">S717+S723+S726+S728</f>
        <v>413.2</v>
      </c>
      <c r="T694" s="276">
        <f t="shared" si="1635"/>
        <v>2836.1</v>
      </c>
      <c r="U694" s="276">
        <f t="shared" ref="U694:V694" si="1636">U717+U723+U726+U728</f>
        <v>57.6</v>
      </c>
      <c r="V694" s="276">
        <f t="shared" si="1636"/>
        <v>2848.7</v>
      </c>
      <c r="W694" s="276">
        <f t="shared" ref="W694:X694" si="1637">W717+W723+W726+W728</f>
        <v>193.5</v>
      </c>
      <c r="X694" s="276">
        <f t="shared" si="1637"/>
        <v>3319.2000000000003</v>
      </c>
      <c r="Y694" s="276">
        <f t="shared" ref="Y694:Z694" si="1638">Y717+Y723+Y726+Y728</f>
        <v>-128.4</v>
      </c>
      <c r="Z694" s="276">
        <f t="shared" si="1638"/>
        <v>3190.8</v>
      </c>
      <c r="AA694" s="276">
        <f t="shared" ref="AA694:AB694" si="1639">AA717+AA723+AA726+AA728</f>
        <v>394.6</v>
      </c>
      <c r="AB694" s="276">
        <f t="shared" si="1639"/>
        <v>3585.4</v>
      </c>
      <c r="AC694" s="276">
        <f t="shared" ref="AC694:AD694" si="1640">AC717+AC723+AC726+AC728</f>
        <v>-106.52000000000001</v>
      </c>
      <c r="AD694" s="276">
        <f t="shared" si="1640"/>
        <v>3478.88</v>
      </c>
    </row>
    <row r="695" spans="1:30" ht="28.5" hidden="1" customHeight="1" x14ac:dyDescent="0.2">
      <c r="A695" s="260" t="s">
        <v>123</v>
      </c>
      <c r="B695" s="272">
        <v>801</v>
      </c>
      <c r="C695" s="253" t="s">
        <v>196</v>
      </c>
      <c r="D695" s="253" t="s">
        <v>198</v>
      </c>
      <c r="E695" s="253" t="s">
        <v>332</v>
      </c>
      <c r="F695" s="251"/>
      <c r="G695" s="258"/>
      <c r="H695" s="258"/>
      <c r="I695" s="258">
        <f t="shared" ref="I695:AC696" si="1641">I696</f>
        <v>-1302</v>
      </c>
      <c r="J695" s="258">
        <f t="shared" si="1641"/>
        <v>-1302</v>
      </c>
      <c r="K695" s="258">
        <f t="shared" si="1641"/>
        <v>-1302</v>
      </c>
      <c r="L695" s="258">
        <f t="shared" si="1641"/>
        <v>-1302</v>
      </c>
      <c r="M695" s="258">
        <f t="shared" si="1641"/>
        <v>-2604</v>
      </c>
      <c r="N695" s="258">
        <f t="shared" si="1641"/>
        <v>-2604</v>
      </c>
      <c r="O695" s="258">
        <f t="shared" si="1641"/>
        <v>-3906</v>
      </c>
      <c r="P695" s="258">
        <f t="shared" si="1641"/>
        <v>-3906</v>
      </c>
      <c r="Q695" s="258">
        <f t="shared" si="1641"/>
        <v>-6510</v>
      </c>
      <c r="R695" s="258">
        <f t="shared" si="1641"/>
        <v>-6510</v>
      </c>
      <c r="S695" s="258">
        <f t="shared" si="1641"/>
        <v>-10416</v>
      </c>
      <c r="T695" s="258">
        <f t="shared" si="1641"/>
        <v>-10416</v>
      </c>
      <c r="U695" s="258">
        <f t="shared" si="1641"/>
        <v>-16926</v>
      </c>
      <c r="V695" s="258">
        <f t="shared" si="1641"/>
        <v>-16926</v>
      </c>
      <c r="W695" s="258">
        <f t="shared" si="1641"/>
        <v>-27342</v>
      </c>
      <c r="X695" s="258">
        <f t="shared" si="1641"/>
        <v>-27342</v>
      </c>
      <c r="Y695" s="258">
        <f t="shared" si="1641"/>
        <v>-44268</v>
      </c>
      <c r="Z695" s="258">
        <f t="shared" ref="Y695:AD696" si="1642">Z696</f>
        <v>-44268</v>
      </c>
      <c r="AA695" s="258">
        <f t="shared" si="1641"/>
        <v>-71610</v>
      </c>
      <c r="AB695" s="258">
        <f t="shared" si="1642"/>
        <v>-71610</v>
      </c>
      <c r="AC695" s="258">
        <f t="shared" si="1641"/>
        <v>-115878</v>
      </c>
      <c r="AD695" s="258">
        <f t="shared" si="1642"/>
        <v>-115878</v>
      </c>
    </row>
    <row r="696" spans="1:30" hidden="1" x14ac:dyDescent="0.2">
      <c r="A696" s="260" t="s">
        <v>333</v>
      </c>
      <c r="B696" s="272">
        <v>801</v>
      </c>
      <c r="C696" s="253" t="s">
        <v>196</v>
      </c>
      <c r="D696" s="253" t="s">
        <v>198</v>
      </c>
      <c r="E696" s="253" t="s">
        <v>334</v>
      </c>
      <c r="F696" s="253"/>
      <c r="G696" s="258"/>
      <c r="H696" s="258"/>
      <c r="I696" s="258">
        <f t="shared" si="1641"/>
        <v>-1302</v>
      </c>
      <c r="J696" s="258">
        <f t="shared" si="1641"/>
        <v>-1302</v>
      </c>
      <c r="K696" s="258">
        <f t="shared" si="1641"/>
        <v>-1302</v>
      </c>
      <c r="L696" s="258">
        <f t="shared" si="1641"/>
        <v>-1302</v>
      </c>
      <c r="M696" s="258">
        <f t="shared" si="1641"/>
        <v>-2604</v>
      </c>
      <c r="N696" s="258">
        <f t="shared" si="1641"/>
        <v>-2604</v>
      </c>
      <c r="O696" s="258">
        <f t="shared" si="1641"/>
        <v>-3906</v>
      </c>
      <c r="P696" s="258">
        <f t="shared" si="1641"/>
        <v>-3906</v>
      </c>
      <c r="Q696" s="258">
        <f t="shared" si="1641"/>
        <v>-6510</v>
      </c>
      <c r="R696" s="258">
        <f t="shared" si="1641"/>
        <v>-6510</v>
      </c>
      <c r="S696" s="258">
        <f t="shared" si="1641"/>
        <v>-10416</v>
      </c>
      <c r="T696" s="258">
        <f t="shared" si="1641"/>
        <v>-10416</v>
      </c>
      <c r="U696" s="258">
        <f t="shared" si="1641"/>
        <v>-16926</v>
      </c>
      <c r="V696" s="258">
        <f t="shared" si="1641"/>
        <v>-16926</v>
      </c>
      <c r="W696" s="258">
        <f t="shared" si="1641"/>
        <v>-27342</v>
      </c>
      <c r="X696" s="258">
        <f t="shared" si="1641"/>
        <v>-27342</v>
      </c>
      <c r="Y696" s="258">
        <f t="shared" si="1642"/>
        <v>-44268</v>
      </c>
      <c r="Z696" s="258">
        <f t="shared" si="1642"/>
        <v>-44268</v>
      </c>
      <c r="AA696" s="258">
        <f t="shared" si="1642"/>
        <v>-71610</v>
      </c>
      <c r="AB696" s="258">
        <f t="shared" si="1642"/>
        <v>-71610</v>
      </c>
      <c r="AC696" s="258">
        <f t="shared" si="1642"/>
        <v>-115878</v>
      </c>
      <c r="AD696" s="258">
        <f t="shared" si="1642"/>
        <v>-115878</v>
      </c>
    </row>
    <row r="697" spans="1:30" hidden="1" x14ac:dyDescent="0.2">
      <c r="A697" s="260" t="s">
        <v>95</v>
      </c>
      <c r="B697" s="272">
        <v>801</v>
      </c>
      <c r="C697" s="253" t="s">
        <v>196</v>
      </c>
      <c r="D697" s="253" t="s">
        <v>198</v>
      </c>
      <c r="E697" s="253" t="s">
        <v>334</v>
      </c>
      <c r="F697" s="253" t="s">
        <v>96</v>
      </c>
      <c r="G697" s="258"/>
      <c r="H697" s="258"/>
      <c r="I697" s="258">
        <v>-1302</v>
      </c>
      <c r="J697" s="258">
        <f>G697+I697</f>
        <v>-1302</v>
      </c>
      <c r="K697" s="258">
        <v>-1302</v>
      </c>
      <c r="L697" s="258">
        <f>H697+J697</f>
        <v>-1302</v>
      </c>
      <c r="M697" s="258">
        <f>I697+K697</f>
        <v>-2604</v>
      </c>
      <c r="N697" s="258">
        <f t="shared" ref="N697:O697" si="1643">J697+L697</f>
        <v>-2604</v>
      </c>
      <c r="O697" s="258">
        <f t="shared" si="1643"/>
        <v>-3906</v>
      </c>
      <c r="P697" s="258">
        <f>L697+N697</f>
        <v>-3906</v>
      </c>
      <c r="Q697" s="258">
        <f t="shared" ref="Q697:R697" si="1644">M697+O697</f>
        <v>-6510</v>
      </c>
      <c r="R697" s="258">
        <f t="shared" si="1644"/>
        <v>-6510</v>
      </c>
      <c r="S697" s="258">
        <f t="shared" ref="S697" si="1645">O697+Q697</f>
        <v>-10416</v>
      </c>
      <c r="T697" s="258">
        <f t="shared" ref="T697" si="1646">P697+R697</f>
        <v>-10416</v>
      </c>
      <c r="U697" s="258">
        <f t="shared" ref="U697" si="1647">Q697+S697</f>
        <v>-16926</v>
      </c>
      <c r="V697" s="258">
        <f t="shared" ref="V697" si="1648">R697+T697</f>
        <v>-16926</v>
      </c>
      <c r="W697" s="258">
        <f t="shared" ref="W697" si="1649">S697+U697</f>
        <v>-27342</v>
      </c>
      <c r="X697" s="258">
        <f t="shared" ref="X697" si="1650">T697+V697</f>
        <v>-27342</v>
      </c>
      <c r="Y697" s="258">
        <f t="shared" ref="Y697" si="1651">U697+W697</f>
        <v>-44268</v>
      </c>
      <c r="Z697" s="258">
        <f t="shared" ref="Z697" si="1652">V697+X697</f>
        <v>-44268</v>
      </c>
      <c r="AA697" s="258">
        <f t="shared" ref="AA697" si="1653">W697+Y697</f>
        <v>-71610</v>
      </c>
      <c r="AB697" s="258">
        <f t="shared" ref="AB697" si="1654">X697+Z697</f>
        <v>-71610</v>
      </c>
      <c r="AC697" s="258">
        <f t="shared" ref="AC697" si="1655">Y697+AA697</f>
        <v>-115878</v>
      </c>
      <c r="AD697" s="258">
        <f t="shared" ref="AD697" si="1656">Z697+AB697</f>
        <v>-115878</v>
      </c>
    </row>
    <row r="698" spans="1:30" ht="18" hidden="1" customHeight="1" x14ac:dyDescent="0.2">
      <c r="A698" s="260" t="s">
        <v>973</v>
      </c>
      <c r="B698" s="272">
        <v>801</v>
      </c>
      <c r="C698" s="253" t="s">
        <v>196</v>
      </c>
      <c r="D698" s="253" t="s">
        <v>198</v>
      </c>
      <c r="E698" s="253" t="s">
        <v>462</v>
      </c>
      <c r="F698" s="253"/>
      <c r="G698" s="258">
        <f t="shared" ref="G698:R698" si="1657">G699+G701</f>
        <v>0</v>
      </c>
      <c r="H698" s="258"/>
      <c r="I698" s="258">
        <f t="shared" si="1657"/>
        <v>-1750.2</v>
      </c>
      <c r="J698" s="258" t="e">
        <f t="shared" si="1657"/>
        <v>#REF!</v>
      </c>
      <c r="K698" s="258">
        <f t="shared" si="1657"/>
        <v>-1750.2</v>
      </c>
      <c r="L698" s="258" t="e">
        <f>L699+L701</f>
        <v>#REF!</v>
      </c>
      <c r="M698" s="258" t="e">
        <f t="shared" si="1657"/>
        <v>#REF!</v>
      </c>
      <c r="N698" s="258" t="e">
        <f t="shared" si="1657"/>
        <v>#REF!</v>
      </c>
      <c r="O698" s="258" t="e">
        <f t="shared" si="1657"/>
        <v>#REF!</v>
      </c>
      <c r="P698" s="258" t="e">
        <f t="shared" si="1657"/>
        <v>#REF!</v>
      </c>
      <c r="Q698" s="258" t="e">
        <f t="shared" si="1657"/>
        <v>#REF!</v>
      </c>
      <c r="R698" s="258" t="e">
        <f t="shared" si="1657"/>
        <v>#REF!</v>
      </c>
      <c r="S698" s="258" t="e">
        <f t="shared" ref="S698:T698" si="1658">S699+S701</f>
        <v>#REF!</v>
      </c>
      <c r="T698" s="258" t="e">
        <f t="shared" si="1658"/>
        <v>#REF!</v>
      </c>
      <c r="U698" s="258" t="e">
        <f t="shared" ref="U698:V698" si="1659">U699+U701</f>
        <v>#REF!</v>
      </c>
      <c r="V698" s="258" t="e">
        <f t="shared" si="1659"/>
        <v>#REF!</v>
      </c>
      <c r="W698" s="258" t="e">
        <f t="shared" ref="W698:X698" si="1660">W699+W701</f>
        <v>#REF!</v>
      </c>
      <c r="X698" s="258" t="e">
        <f t="shared" si="1660"/>
        <v>#REF!</v>
      </c>
      <c r="Y698" s="258" t="e">
        <f t="shared" ref="Y698:Z698" si="1661">Y699+Y701</f>
        <v>#REF!</v>
      </c>
      <c r="Z698" s="258" t="e">
        <f t="shared" si="1661"/>
        <v>#REF!</v>
      </c>
      <c r="AA698" s="258" t="e">
        <f t="shared" ref="AA698:AB698" si="1662">AA699+AA701</f>
        <v>#REF!</v>
      </c>
      <c r="AB698" s="258" t="e">
        <f t="shared" si="1662"/>
        <v>#REF!</v>
      </c>
      <c r="AC698" s="258" t="e">
        <f t="shared" ref="AC698:AD698" si="1663">AC699+AC701</f>
        <v>#REF!</v>
      </c>
      <c r="AD698" s="258" t="e">
        <f t="shared" si="1663"/>
        <v>#REF!</v>
      </c>
    </row>
    <row r="699" spans="1:30" ht="42.75" hidden="1" customHeight="1" x14ac:dyDescent="0.2">
      <c r="A699" s="260" t="s">
        <v>982</v>
      </c>
      <c r="B699" s="272">
        <v>801</v>
      </c>
      <c r="C699" s="253" t="s">
        <v>196</v>
      </c>
      <c r="D699" s="253" t="s">
        <v>198</v>
      </c>
      <c r="E699" s="253" t="s">
        <v>515</v>
      </c>
      <c r="F699" s="253"/>
      <c r="G699" s="258"/>
      <c r="H699" s="258"/>
      <c r="I699" s="258">
        <f>I700</f>
        <v>-1450.2</v>
      </c>
      <c r="J699" s="258" t="e">
        <f>J700</f>
        <v>#REF!</v>
      </c>
      <c r="K699" s="258">
        <f>K700</f>
        <v>-1450.2</v>
      </c>
      <c r="L699" s="258" t="e">
        <f>L700</f>
        <v>#REF!</v>
      </c>
      <c r="M699" s="258" t="e">
        <f>M700</f>
        <v>#REF!</v>
      </c>
      <c r="N699" s="258" t="e">
        <f t="shared" ref="N699:AD699" si="1664">N700</f>
        <v>#REF!</v>
      </c>
      <c r="O699" s="258" t="e">
        <f t="shared" si="1664"/>
        <v>#REF!</v>
      </c>
      <c r="P699" s="258" t="e">
        <f t="shared" si="1664"/>
        <v>#REF!</v>
      </c>
      <c r="Q699" s="258" t="e">
        <f t="shared" si="1664"/>
        <v>#REF!</v>
      </c>
      <c r="R699" s="258" t="e">
        <f t="shared" si="1664"/>
        <v>#REF!</v>
      </c>
      <c r="S699" s="258" t="e">
        <f t="shared" si="1664"/>
        <v>#REF!</v>
      </c>
      <c r="T699" s="258" t="e">
        <f t="shared" si="1664"/>
        <v>#REF!</v>
      </c>
      <c r="U699" s="258" t="e">
        <f t="shared" si="1664"/>
        <v>#REF!</v>
      </c>
      <c r="V699" s="258" t="e">
        <f t="shared" si="1664"/>
        <v>#REF!</v>
      </c>
      <c r="W699" s="258" t="e">
        <f t="shared" si="1664"/>
        <v>#REF!</v>
      </c>
      <c r="X699" s="258" t="e">
        <f t="shared" si="1664"/>
        <v>#REF!</v>
      </c>
      <c r="Y699" s="258" t="e">
        <f t="shared" si="1664"/>
        <v>#REF!</v>
      </c>
      <c r="Z699" s="258" t="e">
        <f t="shared" si="1664"/>
        <v>#REF!</v>
      </c>
      <c r="AA699" s="258" t="e">
        <f t="shared" si="1664"/>
        <v>#REF!</v>
      </c>
      <c r="AB699" s="258" t="e">
        <f t="shared" si="1664"/>
        <v>#REF!</v>
      </c>
      <c r="AC699" s="258" t="e">
        <f t="shared" si="1664"/>
        <v>#REF!</v>
      </c>
      <c r="AD699" s="258" t="e">
        <f t="shared" si="1664"/>
        <v>#REF!</v>
      </c>
    </row>
    <row r="700" spans="1:30" ht="18.75" hidden="1" customHeight="1" x14ac:dyDescent="0.2">
      <c r="A700" s="260" t="s">
        <v>95</v>
      </c>
      <c r="B700" s="272">
        <v>801</v>
      </c>
      <c r="C700" s="253" t="s">
        <v>196</v>
      </c>
      <c r="D700" s="253" t="s">
        <v>198</v>
      </c>
      <c r="E700" s="253" t="s">
        <v>515</v>
      </c>
      <c r="F700" s="253" t="s">
        <v>96</v>
      </c>
      <c r="G700" s="258"/>
      <c r="H700" s="258"/>
      <c r="I700" s="258">
        <v>-1450.2</v>
      </c>
      <c r="J700" s="258" t="e">
        <f>#REF!+I700</f>
        <v>#REF!</v>
      </c>
      <c r="K700" s="258">
        <v>-1450.2</v>
      </c>
      <c r="L700" s="258" t="e">
        <f>#REF!+J700</f>
        <v>#REF!</v>
      </c>
      <c r="M700" s="258" t="e">
        <f>#REF!+K700</f>
        <v>#REF!</v>
      </c>
      <c r="N700" s="258" t="e">
        <f>#REF!+L700</f>
        <v>#REF!</v>
      </c>
      <c r="O700" s="258" t="e">
        <f>#REF!+M700</f>
        <v>#REF!</v>
      </c>
      <c r="P700" s="258" t="e">
        <f>#REF!+N700</f>
        <v>#REF!</v>
      </c>
      <c r="Q700" s="258" t="e">
        <f>#REF!+O700</f>
        <v>#REF!</v>
      </c>
      <c r="R700" s="258" t="e">
        <f>#REF!+P700</f>
        <v>#REF!</v>
      </c>
      <c r="S700" s="258" t="e">
        <f>#REF!+Q700</f>
        <v>#REF!</v>
      </c>
      <c r="T700" s="258" t="e">
        <f>#REF!+R700</f>
        <v>#REF!</v>
      </c>
      <c r="U700" s="258" t="e">
        <f>#REF!+S700</f>
        <v>#REF!</v>
      </c>
      <c r="V700" s="258" t="e">
        <f>#REF!+T700</f>
        <v>#REF!</v>
      </c>
      <c r="W700" s="258" t="e">
        <f>#REF!+U700</f>
        <v>#REF!</v>
      </c>
      <c r="X700" s="258" t="e">
        <f>#REF!+V700</f>
        <v>#REF!</v>
      </c>
      <c r="Y700" s="258" t="e">
        <f>#REF!+W700</f>
        <v>#REF!</v>
      </c>
      <c r="Z700" s="258" t="e">
        <f>#REF!+X700</f>
        <v>#REF!</v>
      </c>
      <c r="AA700" s="258" t="e">
        <f>#REF!+Y700</f>
        <v>#REF!</v>
      </c>
      <c r="AB700" s="258" t="e">
        <f>#REF!+Z700</f>
        <v>#REF!</v>
      </c>
      <c r="AC700" s="258" t="e">
        <f>#REF!+AA700</f>
        <v>#REF!</v>
      </c>
      <c r="AD700" s="258" t="e">
        <f>#REF!+AB700</f>
        <v>#REF!</v>
      </c>
    </row>
    <row r="701" spans="1:30" ht="39.75" hidden="1" customHeight="1" x14ac:dyDescent="0.2">
      <c r="A701" s="260" t="s">
        <v>983</v>
      </c>
      <c r="B701" s="272">
        <v>801</v>
      </c>
      <c r="C701" s="253" t="s">
        <v>196</v>
      </c>
      <c r="D701" s="253" t="s">
        <v>198</v>
      </c>
      <c r="E701" s="253" t="s">
        <v>516</v>
      </c>
      <c r="F701" s="252"/>
      <c r="G701" s="258"/>
      <c r="H701" s="258"/>
      <c r="I701" s="258">
        <f>I702</f>
        <v>-300</v>
      </c>
      <c r="J701" s="258" t="e">
        <f>J702</f>
        <v>#REF!</v>
      </c>
      <c r="K701" s="258">
        <f>K702</f>
        <v>-300</v>
      </c>
      <c r="L701" s="258" t="e">
        <f>L702</f>
        <v>#REF!</v>
      </c>
      <c r="M701" s="258" t="e">
        <f>M702</f>
        <v>#REF!</v>
      </c>
      <c r="N701" s="258" t="e">
        <f t="shared" ref="N701:AD701" si="1665">N702</f>
        <v>#REF!</v>
      </c>
      <c r="O701" s="258" t="e">
        <f t="shared" si="1665"/>
        <v>#REF!</v>
      </c>
      <c r="P701" s="258" t="e">
        <f t="shared" si="1665"/>
        <v>#REF!</v>
      </c>
      <c r="Q701" s="258" t="e">
        <f t="shared" si="1665"/>
        <v>#REF!</v>
      </c>
      <c r="R701" s="258" t="e">
        <f t="shared" si="1665"/>
        <v>#REF!</v>
      </c>
      <c r="S701" s="258" t="e">
        <f t="shared" si="1665"/>
        <v>#REF!</v>
      </c>
      <c r="T701" s="258" t="e">
        <f t="shared" si="1665"/>
        <v>#REF!</v>
      </c>
      <c r="U701" s="258" t="e">
        <f t="shared" si="1665"/>
        <v>#REF!</v>
      </c>
      <c r="V701" s="258" t="e">
        <f t="shared" si="1665"/>
        <v>#REF!</v>
      </c>
      <c r="W701" s="258" t="e">
        <f t="shared" si="1665"/>
        <v>#REF!</v>
      </c>
      <c r="X701" s="258" t="e">
        <f t="shared" si="1665"/>
        <v>#REF!</v>
      </c>
      <c r="Y701" s="258" t="e">
        <f t="shared" si="1665"/>
        <v>#REF!</v>
      </c>
      <c r="Z701" s="258" t="e">
        <f t="shared" si="1665"/>
        <v>#REF!</v>
      </c>
      <c r="AA701" s="258" t="e">
        <f t="shared" si="1665"/>
        <v>#REF!</v>
      </c>
      <c r="AB701" s="258" t="e">
        <f t="shared" si="1665"/>
        <v>#REF!</v>
      </c>
      <c r="AC701" s="258" t="e">
        <f t="shared" si="1665"/>
        <v>#REF!</v>
      </c>
      <c r="AD701" s="258" t="e">
        <f t="shared" si="1665"/>
        <v>#REF!</v>
      </c>
    </row>
    <row r="702" spans="1:30" ht="21.75" hidden="1" customHeight="1" x14ac:dyDescent="0.2">
      <c r="A702" s="260" t="s">
        <v>721</v>
      </c>
      <c r="B702" s="272">
        <v>801</v>
      </c>
      <c r="C702" s="253" t="s">
        <v>196</v>
      </c>
      <c r="D702" s="253" t="s">
        <v>198</v>
      </c>
      <c r="E702" s="253" t="s">
        <v>517</v>
      </c>
      <c r="F702" s="253" t="s">
        <v>94</v>
      </c>
      <c r="G702" s="258"/>
      <c r="H702" s="258"/>
      <c r="I702" s="258">
        <v>-300</v>
      </c>
      <c r="J702" s="258" t="e">
        <f>#REF!+I702</f>
        <v>#REF!</v>
      </c>
      <c r="K702" s="258">
        <v>-300</v>
      </c>
      <c r="L702" s="258" t="e">
        <f>#REF!+J702</f>
        <v>#REF!</v>
      </c>
      <c r="M702" s="258" t="e">
        <f>#REF!+K702</f>
        <v>#REF!</v>
      </c>
      <c r="N702" s="258" t="e">
        <f>#REF!+L702</f>
        <v>#REF!</v>
      </c>
      <c r="O702" s="258" t="e">
        <f>#REF!+M702</f>
        <v>#REF!</v>
      </c>
      <c r="P702" s="258" t="e">
        <f>#REF!+N702</f>
        <v>#REF!</v>
      </c>
      <c r="Q702" s="258" t="e">
        <f>#REF!+O702</f>
        <v>#REF!</v>
      </c>
      <c r="R702" s="258" t="e">
        <f>#REF!+P702</f>
        <v>#REF!</v>
      </c>
      <c r="S702" s="258" t="e">
        <f>#REF!+Q702</f>
        <v>#REF!</v>
      </c>
      <c r="T702" s="258" t="e">
        <f>#REF!+R702</f>
        <v>#REF!</v>
      </c>
      <c r="U702" s="258" t="e">
        <f>#REF!+S702</f>
        <v>#REF!</v>
      </c>
      <c r="V702" s="258" t="e">
        <f>#REF!+T702</f>
        <v>#REF!</v>
      </c>
      <c r="W702" s="258" t="e">
        <f>#REF!+U702</f>
        <v>#REF!</v>
      </c>
      <c r="X702" s="258" t="e">
        <f>#REF!+V702</f>
        <v>#REF!</v>
      </c>
      <c r="Y702" s="258" t="e">
        <f>#REF!+W702</f>
        <v>#REF!</v>
      </c>
      <c r="Z702" s="258" t="e">
        <f>#REF!+X702</f>
        <v>#REF!</v>
      </c>
      <c r="AA702" s="258" t="e">
        <f>#REF!+Y702</f>
        <v>#REF!</v>
      </c>
      <c r="AB702" s="258" t="e">
        <f>#REF!+Z702</f>
        <v>#REF!</v>
      </c>
      <c r="AC702" s="258" t="e">
        <f>#REF!+AA702</f>
        <v>#REF!</v>
      </c>
      <c r="AD702" s="258" t="e">
        <f>#REF!+AB702</f>
        <v>#REF!</v>
      </c>
    </row>
    <row r="703" spans="1:30" ht="39.75" hidden="1" customHeight="1" x14ac:dyDescent="0.2">
      <c r="A703" s="378" t="s">
        <v>732</v>
      </c>
      <c r="B703" s="272">
        <v>801</v>
      </c>
      <c r="C703" s="273" t="s">
        <v>196</v>
      </c>
      <c r="D703" s="273" t="s">
        <v>198</v>
      </c>
      <c r="E703" s="273" t="s">
        <v>518</v>
      </c>
      <c r="F703" s="273"/>
      <c r="G703" s="258"/>
      <c r="H703" s="258"/>
      <c r="I703" s="258">
        <f>I704+I706</f>
        <v>-876.2</v>
      </c>
      <c r="J703" s="258" t="e">
        <f>J704+J706</f>
        <v>#REF!</v>
      </c>
      <c r="K703" s="258">
        <f>K704+K706</f>
        <v>-876.2</v>
      </c>
      <c r="L703" s="258" t="e">
        <f>L704+L706</f>
        <v>#REF!</v>
      </c>
      <c r="M703" s="258" t="e">
        <f>M704+M706</f>
        <v>#REF!</v>
      </c>
      <c r="N703" s="258" t="e">
        <f t="shared" ref="N703:R703" si="1666">N704+N706</f>
        <v>#REF!</v>
      </c>
      <c r="O703" s="258" t="e">
        <f t="shared" si="1666"/>
        <v>#REF!</v>
      </c>
      <c r="P703" s="258" t="e">
        <f t="shared" si="1666"/>
        <v>#REF!</v>
      </c>
      <c r="Q703" s="258" t="e">
        <f t="shared" si="1666"/>
        <v>#REF!</v>
      </c>
      <c r="R703" s="258" t="e">
        <f t="shared" si="1666"/>
        <v>#REF!</v>
      </c>
      <c r="S703" s="258" t="e">
        <f t="shared" ref="S703:T703" si="1667">S704+S706</f>
        <v>#REF!</v>
      </c>
      <c r="T703" s="258" t="e">
        <f t="shared" si="1667"/>
        <v>#REF!</v>
      </c>
      <c r="U703" s="258" t="e">
        <f t="shared" ref="U703:V703" si="1668">U704+U706</f>
        <v>#REF!</v>
      </c>
      <c r="V703" s="258" t="e">
        <f t="shared" si="1668"/>
        <v>#REF!</v>
      </c>
      <c r="W703" s="258" t="e">
        <f t="shared" ref="W703:X703" si="1669">W704+W706</f>
        <v>#REF!</v>
      </c>
      <c r="X703" s="258" t="e">
        <f t="shared" si="1669"/>
        <v>#REF!</v>
      </c>
      <c r="Y703" s="258" t="e">
        <f t="shared" ref="Y703:Z703" si="1670">Y704+Y706</f>
        <v>#REF!</v>
      </c>
      <c r="Z703" s="258" t="e">
        <f t="shared" si="1670"/>
        <v>#REF!</v>
      </c>
      <c r="AA703" s="258" t="e">
        <f t="shared" ref="AA703:AB703" si="1671">AA704+AA706</f>
        <v>#REF!</v>
      </c>
      <c r="AB703" s="258" t="e">
        <f t="shared" si="1671"/>
        <v>#REF!</v>
      </c>
      <c r="AC703" s="258" t="e">
        <f t="shared" ref="AC703:AD703" si="1672">AC704+AC706</f>
        <v>#REF!</v>
      </c>
      <c r="AD703" s="258" t="e">
        <f t="shared" si="1672"/>
        <v>#REF!</v>
      </c>
    </row>
    <row r="704" spans="1:30" ht="71.25" hidden="1" customHeight="1" x14ac:dyDescent="0.2">
      <c r="A704" s="378" t="s">
        <v>728</v>
      </c>
      <c r="B704" s="272">
        <v>801</v>
      </c>
      <c r="C704" s="273" t="s">
        <v>196</v>
      </c>
      <c r="D704" s="273" t="s">
        <v>198</v>
      </c>
      <c r="E704" s="273" t="s">
        <v>729</v>
      </c>
      <c r="F704" s="273"/>
      <c r="G704" s="258"/>
      <c r="H704" s="258"/>
      <c r="I704" s="258">
        <f>I705</f>
        <v>-431.2</v>
      </c>
      <c r="J704" s="258" t="e">
        <f>J705</f>
        <v>#REF!</v>
      </c>
      <c r="K704" s="258">
        <f>K705</f>
        <v>-431.2</v>
      </c>
      <c r="L704" s="258" t="e">
        <f>L705</f>
        <v>#REF!</v>
      </c>
      <c r="M704" s="258" t="e">
        <f>M705</f>
        <v>#REF!</v>
      </c>
      <c r="N704" s="258" t="e">
        <f t="shared" ref="N704:AD704" si="1673">N705</f>
        <v>#REF!</v>
      </c>
      <c r="O704" s="258" t="e">
        <f t="shared" si="1673"/>
        <v>#REF!</v>
      </c>
      <c r="P704" s="258" t="e">
        <f t="shared" si="1673"/>
        <v>#REF!</v>
      </c>
      <c r="Q704" s="258" t="e">
        <f t="shared" si="1673"/>
        <v>#REF!</v>
      </c>
      <c r="R704" s="258" t="e">
        <f t="shared" si="1673"/>
        <v>#REF!</v>
      </c>
      <c r="S704" s="258" t="e">
        <f t="shared" si="1673"/>
        <v>#REF!</v>
      </c>
      <c r="T704" s="258" t="e">
        <f t="shared" si="1673"/>
        <v>#REF!</v>
      </c>
      <c r="U704" s="258" t="e">
        <f t="shared" si="1673"/>
        <v>#REF!</v>
      </c>
      <c r="V704" s="258" t="e">
        <f t="shared" si="1673"/>
        <v>#REF!</v>
      </c>
      <c r="W704" s="258" t="e">
        <f t="shared" si="1673"/>
        <v>#REF!</v>
      </c>
      <c r="X704" s="258" t="e">
        <f t="shared" si="1673"/>
        <v>#REF!</v>
      </c>
      <c r="Y704" s="258" t="e">
        <f t="shared" si="1673"/>
        <v>#REF!</v>
      </c>
      <c r="Z704" s="258" t="e">
        <f t="shared" si="1673"/>
        <v>#REF!</v>
      </c>
      <c r="AA704" s="258" t="e">
        <f t="shared" si="1673"/>
        <v>#REF!</v>
      </c>
      <c r="AB704" s="258" t="e">
        <f t="shared" si="1673"/>
        <v>#REF!</v>
      </c>
      <c r="AC704" s="258" t="e">
        <f t="shared" si="1673"/>
        <v>#REF!</v>
      </c>
      <c r="AD704" s="258" t="e">
        <f t="shared" si="1673"/>
        <v>#REF!</v>
      </c>
    </row>
    <row r="705" spans="1:30" ht="21" hidden="1" customHeight="1" x14ac:dyDescent="0.2">
      <c r="A705" s="260" t="s">
        <v>1296</v>
      </c>
      <c r="B705" s="272">
        <v>801</v>
      </c>
      <c r="C705" s="273" t="s">
        <v>196</v>
      </c>
      <c r="D705" s="273" t="s">
        <v>198</v>
      </c>
      <c r="E705" s="273" t="s">
        <v>729</v>
      </c>
      <c r="F705" s="273" t="s">
        <v>94</v>
      </c>
      <c r="G705" s="258"/>
      <c r="H705" s="258"/>
      <c r="I705" s="258">
        <v>-431.2</v>
      </c>
      <c r="J705" s="258" t="e">
        <f>#REF!+I705</f>
        <v>#REF!</v>
      </c>
      <c r="K705" s="258">
        <v>-431.2</v>
      </c>
      <c r="L705" s="258" t="e">
        <f>#REF!+J705</f>
        <v>#REF!</v>
      </c>
      <c r="M705" s="258" t="e">
        <f>#REF!+K705</f>
        <v>#REF!</v>
      </c>
      <c r="N705" s="258" t="e">
        <f>#REF!+L705</f>
        <v>#REF!</v>
      </c>
      <c r="O705" s="258" t="e">
        <f>#REF!+M705</f>
        <v>#REF!</v>
      </c>
      <c r="P705" s="258" t="e">
        <f>#REF!+N705</f>
        <v>#REF!</v>
      </c>
      <c r="Q705" s="258" t="e">
        <f>#REF!+O705</f>
        <v>#REF!</v>
      </c>
      <c r="R705" s="258" t="e">
        <f>#REF!+P705</f>
        <v>#REF!</v>
      </c>
      <c r="S705" s="258" t="e">
        <f>#REF!+Q705</f>
        <v>#REF!</v>
      </c>
      <c r="T705" s="258" t="e">
        <f>#REF!+R705</f>
        <v>#REF!</v>
      </c>
      <c r="U705" s="258" t="e">
        <f>#REF!+S705</f>
        <v>#REF!</v>
      </c>
      <c r="V705" s="258" t="e">
        <f>#REF!+T705</f>
        <v>#REF!</v>
      </c>
      <c r="W705" s="258" t="e">
        <f>#REF!+U705</f>
        <v>#REF!</v>
      </c>
      <c r="X705" s="258" t="e">
        <f>#REF!+V705</f>
        <v>#REF!</v>
      </c>
      <c r="Y705" s="258" t="e">
        <f>#REF!+W705</f>
        <v>#REF!</v>
      </c>
      <c r="Z705" s="258" t="e">
        <f>#REF!+X705</f>
        <v>#REF!</v>
      </c>
      <c r="AA705" s="258" t="e">
        <f>#REF!+Y705</f>
        <v>#REF!</v>
      </c>
      <c r="AB705" s="258" t="e">
        <f>#REF!+Z705</f>
        <v>#REF!</v>
      </c>
      <c r="AC705" s="258" t="e">
        <f>#REF!+AA705</f>
        <v>#REF!</v>
      </c>
      <c r="AD705" s="258" t="e">
        <f>#REF!+AB705</f>
        <v>#REF!</v>
      </c>
    </row>
    <row r="706" spans="1:30" ht="93.75" hidden="1" customHeight="1" x14ac:dyDescent="0.2">
      <c r="A706" s="271" t="s">
        <v>730</v>
      </c>
      <c r="B706" s="272">
        <v>801</v>
      </c>
      <c r="C706" s="273" t="s">
        <v>196</v>
      </c>
      <c r="D706" s="273" t="s">
        <v>198</v>
      </c>
      <c r="E706" s="273" t="s">
        <v>731</v>
      </c>
      <c r="F706" s="273"/>
      <c r="G706" s="258"/>
      <c r="H706" s="258"/>
      <c r="I706" s="258">
        <f>I707</f>
        <v>-445</v>
      </c>
      <c r="J706" s="258" t="e">
        <f>J707</f>
        <v>#REF!</v>
      </c>
      <c r="K706" s="258">
        <f>K707</f>
        <v>-445</v>
      </c>
      <c r="L706" s="258" t="e">
        <f>L707</f>
        <v>#REF!</v>
      </c>
      <c r="M706" s="258" t="e">
        <f>M707</f>
        <v>#REF!</v>
      </c>
      <c r="N706" s="258" t="e">
        <f t="shared" ref="N706:AD706" si="1674">N707</f>
        <v>#REF!</v>
      </c>
      <c r="O706" s="258" t="e">
        <f t="shared" si="1674"/>
        <v>#REF!</v>
      </c>
      <c r="P706" s="258" t="e">
        <f t="shared" si="1674"/>
        <v>#REF!</v>
      </c>
      <c r="Q706" s="258" t="e">
        <f t="shared" si="1674"/>
        <v>#REF!</v>
      </c>
      <c r="R706" s="258" t="e">
        <f t="shared" si="1674"/>
        <v>#REF!</v>
      </c>
      <c r="S706" s="258" t="e">
        <f t="shared" si="1674"/>
        <v>#REF!</v>
      </c>
      <c r="T706" s="258" t="e">
        <f t="shared" si="1674"/>
        <v>#REF!</v>
      </c>
      <c r="U706" s="258" t="e">
        <f t="shared" si="1674"/>
        <v>#REF!</v>
      </c>
      <c r="V706" s="258" t="e">
        <f t="shared" si="1674"/>
        <v>#REF!</v>
      </c>
      <c r="W706" s="258" t="e">
        <f t="shared" si="1674"/>
        <v>#REF!</v>
      </c>
      <c r="X706" s="258" t="e">
        <f t="shared" si="1674"/>
        <v>#REF!</v>
      </c>
      <c r="Y706" s="258" t="e">
        <f t="shared" si="1674"/>
        <v>#REF!</v>
      </c>
      <c r="Z706" s="258" t="e">
        <f t="shared" si="1674"/>
        <v>#REF!</v>
      </c>
      <c r="AA706" s="258" t="e">
        <f t="shared" si="1674"/>
        <v>#REF!</v>
      </c>
      <c r="AB706" s="258" t="e">
        <f t="shared" si="1674"/>
        <v>#REF!</v>
      </c>
      <c r="AC706" s="258" t="e">
        <f t="shared" si="1674"/>
        <v>#REF!</v>
      </c>
      <c r="AD706" s="258" t="e">
        <f t="shared" si="1674"/>
        <v>#REF!</v>
      </c>
    </row>
    <row r="707" spans="1:30" ht="18" hidden="1" customHeight="1" x14ac:dyDescent="0.2">
      <c r="A707" s="260" t="s">
        <v>1296</v>
      </c>
      <c r="B707" s="272">
        <v>801</v>
      </c>
      <c r="C707" s="273" t="s">
        <v>196</v>
      </c>
      <c r="D707" s="273" t="s">
        <v>198</v>
      </c>
      <c r="E707" s="273" t="s">
        <v>731</v>
      </c>
      <c r="F707" s="273" t="s">
        <v>94</v>
      </c>
      <c r="G707" s="258"/>
      <c r="H707" s="258"/>
      <c r="I707" s="258">
        <v>-445</v>
      </c>
      <c r="J707" s="258" t="e">
        <f>#REF!+I707</f>
        <v>#REF!</v>
      </c>
      <c r="K707" s="258">
        <v>-445</v>
      </c>
      <c r="L707" s="258" t="e">
        <f>#REF!+J707</f>
        <v>#REF!</v>
      </c>
      <c r="M707" s="258" t="e">
        <f>#REF!+K707</f>
        <v>#REF!</v>
      </c>
      <c r="N707" s="258" t="e">
        <f>#REF!+L707</f>
        <v>#REF!</v>
      </c>
      <c r="O707" s="258" t="e">
        <f>#REF!+M707</f>
        <v>#REF!</v>
      </c>
      <c r="P707" s="258" t="e">
        <f>#REF!+N707</f>
        <v>#REF!</v>
      </c>
      <c r="Q707" s="258" t="e">
        <f>#REF!+O707</f>
        <v>#REF!</v>
      </c>
      <c r="R707" s="258" t="e">
        <f>#REF!+P707</f>
        <v>#REF!</v>
      </c>
      <c r="S707" s="258" t="e">
        <f>#REF!+Q707</f>
        <v>#REF!</v>
      </c>
      <c r="T707" s="258" t="e">
        <f>#REF!+R707</f>
        <v>#REF!</v>
      </c>
      <c r="U707" s="258" t="e">
        <f>#REF!+S707</f>
        <v>#REF!</v>
      </c>
      <c r="V707" s="258" t="e">
        <f>#REF!+T707</f>
        <v>#REF!</v>
      </c>
      <c r="W707" s="258" t="e">
        <f>#REF!+U707</f>
        <v>#REF!</v>
      </c>
      <c r="X707" s="258" t="e">
        <f>#REF!+V707</f>
        <v>#REF!</v>
      </c>
      <c r="Y707" s="258" t="e">
        <f>#REF!+W707</f>
        <v>#REF!</v>
      </c>
      <c r="Z707" s="258" t="e">
        <f>#REF!+X707</f>
        <v>#REF!</v>
      </c>
      <c r="AA707" s="258" t="e">
        <f>#REF!+Y707</f>
        <v>#REF!</v>
      </c>
      <c r="AB707" s="258" t="e">
        <f>#REF!+Z707</f>
        <v>#REF!</v>
      </c>
      <c r="AC707" s="258" t="e">
        <f>#REF!+AA707</f>
        <v>#REF!</v>
      </c>
      <c r="AD707" s="258" t="e">
        <f>#REF!+AB707</f>
        <v>#REF!</v>
      </c>
    </row>
    <row r="708" spans="1:30" ht="21.75" hidden="1" customHeight="1" x14ac:dyDescent="0.2">
      <c r="A708" s="260"/>
      <c r="B708" s="272"/>
      <c r="C708" s="253"/>
      <c r="D708" s="253"/>
      <c r="E708" s="253"/>
      <c r="F708" s="253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  <c r="AA708" s="258"/>
      <c r="AB708" s="258"/>
      <c r="AC708" s="258"/>
      <c r="AD708" s="258"/>
    </row>
    <row r="709" spans="1:30" ht="21.75" hidden="1" customHeight="1" x14ac:dyDescent="0.2">
      <c r="A709" s="260"/>
      <c r="B709" s="272"/>
      <c r="C709" s="253"/>
      <c r="D709" s="253"/>
      <c r="E709" s="253"/>
      <c r="F709" s="253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8"/>
      <c r="AC709" s="258"/>
      <c r="AD709" s="258"/>
    </row>
    <row r="710" spans="1:30" hidden="1" x14ac:dyDescent="0.2">
      <c r="A710" s="260" t="s">
        <v>404</v>
      </c>
      <c r="B710" s="272">
        <v>801</v>
      </c>
      <c r="C710" s="253" t="s">
        <v>196</v>
      </c>
      <c r="D710" s="253" t="s">
        <v>198</v>
      </c>
      <c r="E710" s="253" t="s">
        <v>62</v>
      </c>
      <c r="F710" s="253"/>
      <c r="G710" s="258"/>
      <c r="H710" s="258"/>
      <c r="I710" s="258">
        <f>I715</f>
        <v>-701</v>
      </c>
      <c r="J710" s="258">
        <f>J715</f>
        <v>-701</v>
      </c>
      <c r="K710" s="258">
        <f>K715</f>
        <v>-701</v>
      </c>
      <c r="L710" s="258">
        <f>L715</f>
        <v>-701</v>
      </c>
      <c r="M710" s="258">
        <f>M715</f>
        <v>-1402</v>
      </c>
      <c r="N710" s="258">
        <f t="shared" ref="N710:R710" si="1675">N715</f>
        <v>-1402</v>
      </c>
      <c r="O710" s="258">
        <f t="shared" si="1675"/>
        <v>-2103</v>
      </c>
      <c r="P710" s="258">
        <f t="shared" si="1675"/>
        <v>-2103</v>
      </c>
      <c r="Q710" s="258">
        <f t="shared" si="1675"/>
        <v>-3505</v>
      </c>
      <c r="R710" s="258">
        <f t="shared" si="1675"/>
        <v>-3505</v>
      </c>
      <c r="S710" s="258">
        <f t="shared" ref="S710:T710" si="1676">S715</f>
        <v>-5608</v>
      </c>
      <c r="T710" s="258">
        <f t="shared" si="1676"/>
        <v>-5608</v>
      </c>
      <c r="U710" s="258">
        <f t="shared" ref="U710:V710" si="1677">U715</f>
        <v>-9113</v>
      </c>
      <c r="V710" s="258">
        <f t="shared" si="1677"/>
        <v>-9113</v>
      </c>
      <c r="W710" s="258">
        <f t="shared" ref="W710:X710" si="1678">W715</f>
        <v>-14721</v>
      </c>
      <c r="X710" s="258">
        <f t="shared" si="1678"/>
        <v>-14721</v>
      </c>
      <c r="Y710" s="258">
        <f t="shared" ref="Y710:Z710" si="1679">Y715</f>
        <v>-23834</v>
      </c>
      <c r="Z710" s="258">
        <f t="shared" si="1679"/>
        <v>-23834</v>
      </c>
      <c r="AA710" s="258">
        <f t="shared" ref="AA710:AB710" si="1680">AA715</f>
        <v>-38555</v>
      </c>
      <c r="AB710" s="258">
        <f t="shared" si="1680"/>
        <v>-38555</v>
      </c>
      <c r="AC710" s="258">
        <f t="shared" ref="AC710:AD710" si="1681">AC715</f>
        <v>-62389</v>
      </c>
      <c r="AD710" s="258">
        <f t="shared" si="1681"/>
        <v>-62389</v>
      </c>
    </row>
    <row r="711" spans="1:30" hidden="1" x14ac:dyDescent="0.2">
      <c r="A711" s="260" t="s">
        <v>542</v>
      </c>
      <c r="B711" s="272">
        <v>801</v>
      </c>
      <c r="C711" s="253" t="s">
        <v>196</v>
      </c>
      <c r="D711" s="253" t="s">
        <v>198</v>
      </c>
      <c r="E711" s="253" t="s">
        <v>175</v>
      </c>
      <c r="F711" s="253"/>
      <c r="G711" s="258"/>
      <c r="H711" s="258"/>
      <c r="I711" s="258" t="e">
        <f>I713+I712+I714</f>
        <v>#REF!</v>
      </c>
      <c r="J711" s="258" t="e">
        <f>J713+J712+J714</f>
        <v>#REF!</v>
      </c>
      <c r="K711" s="258" t="e">
        <f>K713+K712+K714</f>
        <v>#REF!</v>
      </c>
      <c r="L711" s="258" t="e">
        <f>L713+L712+L714</f>
        <v>#REF!</v>
      </c>
      <c r="M711" s="258" t="e">
        <f>M713+M712+M714</f>
        <v>#REF!</v>
      </c>
      <c r="N711" s="258" t="e">
        <f t="shared" ref="N711:R711" si="1682">N713+N712+N714</f>
        <v>#REF!</v>
      </c>
      <c r="O711" s="258" t="e">
        <f t="shared" si="1682"/>
        <v>#REF!</v>
      </c>
      <c r="P711" s="258" t="e">
        <f t="shared" si="1682"/>
        <v>#REF!</v>
      </c>
      <c r="Q711" s="258" t="e">
        <f t="shared" si="1682"/>
        <v>#REF!</v>
      </c>
      <c r="R711" s="258" t="e">
        <f t="shared" si="1682"/>
        <v>#REF!</v>
      </c>
      <c r="S711" s="258" t="e">
        <f t="shared" ref="S711:T711" si="1683">S713+S712+S714</f>
        <v>#REF!</v>
      </c>
      <c r="T711" s="258" t="e">
        <f t="shared" si="1683"/>
        <v>#REF!</v>
      </c>
      <c r="U711" s="258" t="e">
        <f t="shared" ref="U711:V711" si="1684">U713+U712+U714</f>
        <v>#REF!</v>
      </c>
      <c r="V711" s="258" t="e">
        <f t="shared" si="1684"/>
        <v>#REF!</v>
      </c>
      <c r="W711" s="258" t="e">
        <f t="shared" ref="W711:X711" si="1685">W713+W712+W714</f>
        <v>#REF!</v>
      </c>
      <c r="X711" s="258" t="e">
        <f t="shared" si="1685"/>
        <v>#REF!</v>
      </c>
      <c r="Y711" s="258" t="e">
        <f t="shared" ref="Y711:Z711" si="1686">Y713+Y712+Y714</f>
        <v>#REF!</v>
      </c>
      <c r="Z711" s="258" t="e">
        <f t="shared" si="1686"/>
        <v>#REF!</v>
      </c>
      <c r="AA711" s="258" t="e">
        <f t="shared" ref="AA711:AB711" si="1687">AA713+AA712+AA714</f>
        <v>#REF!</v>
      </c>
      <c r="AB711" s="258" t="e">
        <f t="shared" si="1687"/>
        <v>#REF!</v>
      </c>
      <c r="AC711" s="258" t="e">
        <f t="shared" ref="AC711:AD711" si="1688">AC713+AC712+AC714</f>
        <v>#REF!</v>
      </c>
      <c r="AD711" s="258" t="e">
        <f t="shared" si="1688"/>
        <v>#REF!</v>
      </c>
    </row>
    <row r="712" spans="1:30" hidden="1" x14ac:dyDescent="0.2">
      <c r="A712" s="260" t="s">
        <v>1296</v>
      </c>
      <c r="B712" s="272">
        <v>801</v>
      </c>
      <c r="C712" s="253" t="s">
        <v>196</v>
      </c>
      <c r="D712" s="253" t="s">
        <v>198</v>
      </c>
      <c r="E712" s="253" t="s">
        <v>175</v>
      </c>
      <c r="F712" s="253" t="s">
        <v>94</v>
      </c>
      <c r="G712" s="258"/>
      <c r="H712" s="258"/>
      <c r="I712" s="258" t="e">
        <f>#REF!+G712</f>
        <v>#REF!</v>
      </c>
      <c r="J712" s="258" t="e">
        <f>G712+I712</f>
        <v>#REF!</v>
      </c>
      <c r="K712" s="258" t="e">
        <f>H712+I712</f>
        <v>#REF!</v>
      </c>
      <c r="L712" s="258" t="e">
        <f>H712+J712</f>
        <v>#REF!</v>
      </c>
      <c r="M712" s="258" t="e">
        <f>I712+K712</f>
        <v>#REF!</v>
      </c>
      <c r="N712" s="258" t="e">
        <f t="shared" ref="N712:O713" si="1689">J712+L712</f>
        <v>#REF!</v>
      </c>
      <c r="O712" s="258" t="e">
        <f t="shared" si="1689"/>
        <v>#REF!</v>
      </c>
      <c r="P712" s="258" t="e">
        <f>L712+N712</f>
        <v>#REF!</v>
      </c>
      <c r="Q712" s="258" t="e">
        <f t="shared" ref="Q712:R713" si="1690">M712+O712</f>
        <v>#REF!</v>
      </c>
      <c r="R712" s="258" t="e">
        <f t="shared" si="1690"/>
        <v>#REF!</v>
      </c>
      <c r="S712" s="258" t="e">
        <f t="shared" ref="S712:S713" si="1691">O712+Q712</f>
        <v>#REF!</v>
      </c>
      <c r="T712" s="258" t="e">
        <f t="shared" ref="T712:T713" si="1692">P712+R712</f>
        <v>#REF!</v>
      </c>
      <c r="U712" s="258" t="e">
        <f t="shared" ref="U712:U713" si="1693">Q712+S712</f>
        <v>#REF!</v>
      </c>
      <c r="V712" s="258" t="e">
        <f t="shared" ref="V712:V713" si="1694">R712+T712</f>
        <v>#REF!</v>
      </c>
      <c r="W712" s="258" t="e">
        <f t="shared" ref="W712:W713" si="1695">S712+U712</f>
        <v>#REF!</v>
      </c>
      <c r="X712" s="258" t="e">
        <f t="shared" ref="X712:X713" si="1696">T712+V712</f>
        <v>#REF!</v>
      </c>
      <c r="Y712" s="258" t="e">
        <f t="shared" ref="Y712:Y713" si="1697">U712+W712</f>
        <v>#REF!</v>
      </c>
      <c r="Z712" s="258" t="e">
        <f t="shared" ref="Z712:Z713" si="1698">V712+X712</f>
        <v>#REF!</v>
      </c>
      <c r="AA712" s="258" t="e">
        <f t="shared" ref="AA712:AA713" si="1699">W712+Y712</f>
        <v>#REF!</v>
      </c>
      <c r="AB712" s="258" t="e">
        <f t="shared" ref="AB712:AB713" si="1700">X712+Z712</f>
        <v>#REF!</v>
      </c>
      <c r="AC712" s="258" t="e">
        <f t="shared" ref="AC712:AC713" si="1701">Y712+AA712</f>
        <v>#REF!</v>
      </c>
      <c r="AD712" s="258" t="e">
        <f t="shared" ref="AD712:AD713" si="1702">Z712+AB712</f>
        <v>#REF!</v>
      </c>
    </row>
    <row r="713" spans="1:30" ht="12.75" hidden="1" customHeight="1" x14ac:dyDescent="0.2">
      <c r="A713" s="260" t="s">
        <v>63</v>
      </c>
      <c r="B713" s="272">
        <v>801</v>
      </c>
      <c r="C713" s="253" t="s">
        <v>196</v>
      </c>
      <c r="D713" s="253" t="s">
        <v>198</v>
      </c>
      <c r="E713" s="253" t="s">
        <v>175</v>
      </c>
      <c r="F713" s="253" t="s">
        <v>64</v>
      </c>
      <c r="G713" s="258"/>
      <c r="H713" s="258"/>
      <c r="I713" s="258" t="e">
        <f>#REF!+G713</f>
        <v>#REF!</v>
      </c>
      <c r="J713" s="258" t="e">
        <f>G713+I713</f>
        <v>#REF!</v>
      </c>
      <c r="K713" s="258" t="e">
        <f>H713+I713</f>
        <v>#REF!</v>
      </c>
      <c r="L713" s="258" t="e">
        <f>H713+J713</f>
        <v>#REF!</v>
      </c>
      <c r="M713" s="258" t="e">
        <f>I713+K713</f>
        <v>#REF!</v>
      </c>
      <c r="N713" s="258" t="e">
        <f t="shared" si="1689"/>
        <v>#REF!</v>
      </c>
      <c r="O713" s="258" t="e">
        <f t="shared" si="1689"/>
        <v>#REF!</v>
      </c>
      <c r="P713" s="258" t="e">
        <f>L713+N713</f>
        <v>#REF!</v>
      </c>
      <c r="Q713" s="258" t="e">
        <f t="shared" si="1690"/>
        <v>#REF!</v>
      </c>
      <c r="R713" s="258" t="e">
        <f t="shared" si="1690"/>
        <v>#REF!</v>
      </c>
      <c r="S713" s="258" t="e">
        <f t="shared" si="1691"/>
        <v>#REF!</v>
      </c>
      <c r="T713" s="258" t="e">
        <f t="shared" si="1692"/>
        <v>#REF!</v>
      </c>
      <c r="U713" s="258" t="e">
        <f t="shared" si="1693"/>
        <v>#REF!</v>
      </c>
      <c r="V713" s="258" t="e">
        <f t="shared" si="1694"/>
        <v>#REF!</v>
      </c>
      <c r="W713" s="258" t="e">
        <f t="shared" si="1695"/>
        <v>#REF!</v>
      </c>
      <c r="X713" s="258" t="e">
        <f t="shared" si="1696"/>
        <v>#REF!</v>
      </c>
      <c r="Y713" s="258" t="e">
        <f t="shared" si="1697"/>
        <v>#REF!</v>
      </c>
      <c r="Z713" s="258" t="e">
        <f t="shared" si="1698"/>
        <v>#REF!</v>
      </c>
      <c r="AA713" s="258" t="e">
        <f t="shared" si="1699"/>
        <v>#REF!</v>
      </c>
      <c r="AB713" s="258" t="e">
        <f t="shared" si="1700"/>
        <v>#REF!</v>
      </c>
      <c r="AC713" s="258" t="e">
        <f t="shared" si="1701"/>
        <v>#REF!</v>
      </c>
      <c r="AD713" s="258" t="e">
        <f t="shared" si="1702"/>
        <v>#REF!</v>
      </c>
    </row>
    <row r="714" spans="1:30" ht="41.25" hidden="1" customHeight="1" x14ac:dyDescent="0.2">
      <c r="A714" s="260" t="s">
        <v>132</v>
      </c>
      <c r="B714" s="272">
        <v>801</v>
      </c>
      <c r="C714" s="253" t="s">
        <v>196</v>
      </c>
      <c r="D714" s="253" t="s">
        <v>198</v>
      </c>
      <c r="E714" s="253" t="s">
        <v>175</v>
      </c>
      <c r="F714" s="253" t="s">
        <v>131</v>
      </c>
      <c r="G714" s="258"/>
      <c r="H714" s="258"/>
      <c r="I714" s="258">
        <f>G714</f>
        <v>0</v>
      </c>
      <c r="J714" s="258">
        <f>I714</f>
        <v>0</v>
      </c>
      <c r="K714" s="258">
        <f>I714</f>
        <v>0</v>
      </c>
      <c r="L714" s="258">
        <f>J714</f>
        <v>0</v>
      </c>
      <c r="M714" s="258">
        <f>K714</f>
        <v>0</v>
      </c>
      <c r="N714" s="258">
        <f t="shared" ref="N714:O714" si="1703">L714</f>
        <v>0</v>
      </c>
      <c r="O714" s="258">
        <f t="shared" si="1703"/>
        <v>0</v>
      </c>
      <c r="P714" s="258">
        <f>N714</f>
        <v>0</v>
      </c>
      <c r="Q714" s="258">
        <f t="shared" ref="Q714:R714" si="1704">O714</f>
        <v>0</v>
      </c>
      <c r="R714" s="258">
        <f t="shared" si="1704"/>
        <v>0</v>
      </c>
      <c r="S714" s="258">
        <f t="shared" ref="S714" si="1705">Q714</f>
        <v>0</v>
      </c>
      <c r="T714" s="258">
        <f t="shared" ref="T714" si="1706">R714</f>
        <v>0</v>
      </c>
      <c r="U714" s="258">
        <f t="shared" ref="U714" si="1707">S714</f>
        <v>0</v>
      </c>
      <c r="V714" s="258">
        <f t="shared" ref="V714" si="1708">T714</f>
        <v>0</v>
      </c>
      <c r="W714" s="258">
        <f t="shared" ref="W714" si="1709">U714</f>
        <v>0</v>
      </c>
      <c r="X714" s="258">
        <f t="shared" ref="X714" si="1710">V714</f>
        <v>0</v>
      </c>
      <c r="Y714" s="258">
        <f t="shared" ref="Y714" si="1711">W714</f>
        <v>0</v>
      </c>
      <c r="Z714" s="258">
        <f t="shared" ref="Z714" si="1712">X714</f>
        <v>0</v>
      </c>
      <c r="AA714" s="258">
        <f t="shared" ref="AA714" si="1713">Y714</f>
        <v>0</v>
      </c>
      <c r="AB714" s="258">
        <f t="shared" ref="AB714" si="1714">Z714</f>
        <v>0</v>
      </c>
      <c r="AC714" s="258">
        <f t="shared" ref="AC714" si="1715">AA714</f>
        <v>0</v>
      </c>
      <c r="AD714" s="258">
        <f t="shared" ref="AD714" si="1716">AB714</f>
        <v>0</v>
      </c>
    </row>
    <row r="715" spans="1:30" ht="18.75" hidden="1" customHeight="1" x14ac:dyDescent="0.2">
      <c r="A715" s="260" t="s">
        <v>426</v>
      </c>
      <c r="B715" s="272">
        <v>801</v>
      </c>
      <c r="C715" s="253" t="s">
        <v>196</v>
      </c>
      <c r="D715" s="253" t="s">
        <v>198</v>
      </c>
      <c r="E715" s="253" t="s">
        <v>434</v>
      </c>
      <c r="F715" s="253"/>
      <c r="G715" s="258"/>
      <c r="H715" s="258"/>
      <c r="I715" s="258">
        <f>I716</f>
        <v>-701</v>
      </c>
      <c r="J715" s="258">
        <f>J716</f>
        <v>-701</v>
      </c>
      <c r="K715" s="258">
        <f>K716</f>
        <v>-701</v>
      </c>
      <c r="L715" s="258">
        <f>L716</f>
        <v>-701</v>
      </c>
      <c r="M715" s="258">
        <f>M716</f>
        <v>-1402</v>
      </c>
      <c r="N715" s="258">
        <f t="shared" ref="N715:AD715" si="1717">N716</f>
        <v>-1402</v>
      </c>
      <c r="O715" s="258">
        <f t="shared" si="1717"/>
        <v>-2103</v>
      </c>
      <c r="P715" s="258">
        <f t="shared" si="1717"/>
        <v>-2103</v>
      </c>
      <c r="Q715" s="258">
        <f t="shared" si="1717"/>
        <v>-3505</v>
      </c>
      <c r="R715" s="258">
        <f t="shared" si="1717"/>
        <v>-3505</v>
      </c>
      <c r="S715" s="258">
        <f t="shared" si="1717"/>
        <v>-5608</v>
      </c>
      <c r="T715" s="258">
        <f t="shared" si="1717"/>
        <v>-5608</v>
      </c>
      <c r="U715" s="258">
        <f t="shared" si="1717"/>
        <v>-9113</v>
      </c>
      <c r="V715" s="258">
        <f t="shared" si="1717"/>
        <v>-9113</v>
      </c>
      <c r="W715" s="258">
        <f t="shared" si="1717"/>
        <v>-14721</v>
      </c>
      <c r="X715" s="258">
        <f t="shared" si="1717"/>
        <v>-14721</v>
      </c>
      <c r="Y715" s="258">
        <f t="shared" si="1717"/>
        <v>-23834</v>
      </c>
      <c r="Z715" s="258">
        <f t="shared" si="1717"/>
        <v>-23834</v>
      </c>
      <c r="AA715" s="258">
        <f t="shared" si="1717"/>
        <v>-38555</v>
      </c>
      <c r="AB715" s="258">
        <f t="shared" si="1717"/>
        <v>-38555</v>
      </c>
      <c r="AC715" s="258">
        <f t="shared" si="1717"/>
        <v>-62389</v>
      </c>
      <c r="AD715" s="258">
        <f t="shared" si="1717"/>
        <v>-62389</v>
      </c>
    </row>
    <row r="716" spans="1:30" ht="20.25" hidden="1" customHeight="1" x14ac:dyDescent="0.2">
      <c r="A716" s="260" t="s">
        <v>1296</v>
      </c>
      <c r="B716" s="272">
        <v>801</v>
      </c>
      <c r="C716" s="253" t="s">
        <v>196</v>
      </c>
      <c r="D716" s="253" t="s">
        <v>198</v>
      </c>
      <c r="E716" s="253" t="s">
        <v>434</v>
      </c>
      <c r="F716" s="253" t="s">
        <v>94</v>
      </c>
      <c r="G716" s="258"/>
      <c r="H716" s="258"/>
      <c r="I716" s="258">
        <v>-701</v>
      </c>
      <c r="J716" s="258">
        <f>G716+I716</f>
        <v>-701</v>
      </c>
      <c r="K716" s="258">
        <v>-701</v>
      </c>
      <c r="L716" s="258">
        <f>H716+J716</f>
        <v>-701</v>
      </c>
      <c r="M716" s="258">
        <f>I716+K716</f>
        <v>-1402</v>
      </c>
      <c r="N716" s="258">
        <f t="shared" ref="N716:O716" si="1718">J716+L716</f>
        <v>-1402</v>
      </c>
      <c r="O716" s="258">
        <f t="shared" si="1718"/>
        <v>-2103</v>
      </c>
      <c r="P716" s="258">
        <f>L716+N716</f>
        <v>-2103</v>
      </c>
      <c r="Q716" s="258">
        <f t="shared" ref="Q716:R716" si="1719">M716+O716</f>
        <v>-3505</v>
      </c>
      <c r="R716" s="258">
        <f t="shared" si="1719"/>
        <v>-3505</v>
      </c>
      <c r="S716" s="258">
        <f t="shared" ref="S716" si="1720">O716+Q716</f>
        <v>-5608</v>
      </c>
      <c r="T716" s="258">
        <f t="shared" ref="T716" si="1721">P716+R716</f>
        <v>-5608</v>
      </c>
      <c r="U716" s="258">
        <f t="shared" ref="U716" si="1722">Q716+S716</f>
        <v>-9113</v>
      </c>
      <c r="V716" s="258">
        <f t="shared" ref="V716" si="1723">R716+T716</f>
        <v>-9113</v>
      </c>
      <c r="W716" s="258">
        <f t="shared" ref="W716" si="1724">S716+U716</f>
        <v>-14721</v>
      </c>
      <c r="X716" s="258">
        <f t="shared" ref="X716" si="1725">T716+V716</f>
        <v>-14721</v>
      </c>
      <c r="Y716" s="258">
        <f t="shared" ref="Y716" si="1726">U716+W716</f>
        <v>-23834</v>
      </c>
      <c r="Z716" s="258">
        <f t="shared" ref="Z716" si="1727">V716+X716</f>
        <v>-23834</v>
      </c>
      <c r="AA716" s="258">
        <f t="shared" ref="AA716" si="1728">W716+Y716</f>
        <v>-38555</v>
      </c>
      <c r="AB716" s="258">
        <f t="shared" ref="AB716" si="1729">X716+Z716</f>
        <v>-38555</v>
      </c>
      <c r="AC716" s="258">
        <f t="shared" ref="AC716" si="1730">Y716+AA716</f>
        <v>-62389</v>
      </c>
      <c r="AD716" s="258">
        <f t="shared" ref="AD716" si="1731">Z716+AB716</f>
        <v>-62389</v>
      </c>
    </row>
    <row r="717" spans="1:30" ht="29.25" customHeight="1" x14ac:dyDescent="0.2">
      <c r="A717" s="260" t="s">
        <v>982</v>
      </c>
      <c r="B717" s="272">
        <v>801</v>
      </c>
      <c r="C717" s="253" t="s">
        <v>196</v>
      </c>
      <c r="D717" s="253" t="s">
        <v>198</v>
      </c>
      <c r="E717" s="253" t="s">
        <v>873</v>
      </c>
      <c r="F717" s="253"/>
      <c r="G717" s="258"/>
      <c r="H717" s="258">
        <f>H718+H719</f>
        <v>1395</v>
      </c>
      <c r="I717" s="258">
        <f>I718+I719</f>
        <v>0</v>
      </c>
      <c r="J717" s="258">
        <f t="shared" ref="J717:J729" si="1732">H717+I717</f>
        <v>1395</v>
      </c>
      <c r="K717" s="258">
        <f>K718+K719</f>
        <v>0</v>
      </c>
      <c r="L717" s="258">
        <f>L718+L719</f>
        <v>1705</v>
      </c>
      <c r="M717" s="258">
        <f>M718+M719</f>
        <v>1705</v>
      </c>
      <c r="N717" s="258">
        <f t="shared" ref="N717:Q717" si="1733">N718+N719</f>
        <v>26</v>
      </c>
      <c r="O717" s="258">
        <f t="shared" si="1733"/>
        <v>1731</v>
      </c>
      <c r="P717" s="258">
        <f t="shared" si="1733"/>
        <v>1731</v>
      </c>
      <c r="Q717" s="258">
        <f t="shared" si="1733"/>
        <v>0</v>
      </c>
      <c r="R717" s="258">
        <f>R718+R719</f>
        <v>1731</v>
      </c>
      <c r="S717" s="258">
        <f t="shared" ref="S717:T717" si="1734">S718+S719</f>
        <v>494</v>
      </c>
      <c r="T717" s="258">
        <f t="shared" si="1734"/>
        <v>2225</v>
      </c>
      <c r="U717" s="258">
        <f t="shared" ref="U717:V717" si="1735">U718+U719</f>
        <v>45</v>
      </c>
      <c r="V717" s="258">
        <f t="shared" si="1735"/>
        <v>2225</v>
      </c>
      <c r="W717" s="258">
        <f t="shared" ref="W717:X717" si="1736">W718+W719</f>
        <v>126</v>
      </c>
      <c r="X717" s="258">
        <f t="shared" si="1736"/>
        <v>2628</v>
      </c>
      <c r="Y717" s="258">
        <f>Y718+Y719+Y720+Y721+Y722</f>
        <v>-39</v>
      </c>
      <c r="Z717" s="258">
        <f t="shared" ref="Z717:AB717" si="1737">Z718+Z719+Z720+Z721+Z722</f>
        <v>2589</v>
      </c>
      <c r="AA717" s="258">
        <f t="shared" si="1737"/>
        <v>326</v>
      </c>
      <c r="AB717" s="258">
        <f t="shared" si="1737"/>
        <v>2915</v>
      </c>
      <c r="AC717" s="258">
        <f t="shared" ref="AC717:AD717" si="1738">AC718+AC719+AC720+AC721+AC722</f>
        <v>-51.480000000000004</v>
      </c>
      <c r="AD717" s="258">
        <f t="shared" si="1738"/>
        <v>2863.52</v>
      </c>
    </row>
    <row r="718" spans="1:30" ht="20.25" customHeight="1" x14ac:dyDescent="0.2">
      <c r="A718" s="260" t="s">
        <v>95</v>
      </c>
      <c r="B718" s="272">
        <v>801</v>
      </c>
      <c r="C718" s="253" t="s">
        <v>196</v>
      </c>
      <c r="D718" s="253" t="s">
        <v>198</v>
      </c>
      <c r="E718" s="253" t="s">
        <v>873</v>
      </c>
      <c r="F718" s="253" t="s">
        <v>96</v>
      </c>
      <c r="G718" s="258"/>
      <c r="H718" s="258">
        <v>1395</v>
      </c>
      <c r="I718" s="258">
        <v>-122.1</v>
      </c>
      <c r="J718" s="258">
        <f t="shared" si="1732"/>
        <v>1272.9000000000001</v>
      </c>
      <c r="K718" s="258">
        <v>0</v>
      </c>
      <c r="L718" s="258">
        <v>1309</v>
      </c>
      <c r="M718" s="258">
        <v>1309</v>
      </c>
      <c r="N718" s="258">
        <v>20</v>
      </c>
      <c r="O718" s="258">
        <f>M718+N718</f>
        <v>1329</v>
      </c>
      <c r="P718" s="258">
        <v>1329</v>
      </c>
      <c r="Q718" s="258">
        <v>0</v>
      </c>
      <c r="R718" s="258">
        <f t="shared" ref="R718:R793" si="1739">P718+Q718</f>
        <v>1329</v>
      </c>
      <c r="S718" s="258">
        <v>380</v>
      </c>
      <c r="T718" s="258">
        <f t="shared" ref="T718:T719" si="1740">R718+S718</f>
        <v>1709</v>
      </c>
      <c r="U718" s="258">
        <v>34</v>
      </c>
      <c r="V718" s="258">
        <v>1709</v>
      </c>
      <c r="W718" s="258">
        <v>96</v>
      </c>
      <c r="X718" s="258">
        <v>2019</v>
      </c>
      <c r="Y718" s="258">
        <v>-31</v>
      </c>
      <c r="Z718" s="258">
        <f t="shared" ref="Z718:Z719" si="1741">X718+Y718</f>
        <v>1988</v>
      </c>
      <c r="AA718" s="258">
        <v>0</v>
      </c>
      <c r="AB718" s="258">
        <f t="shared" ref="AB718:AB719" si="1742">Z718+AA718</f>
        <v>1988</v>
      </c>
      <c r="AC718" s="258">
        <v>-37.18</v>
      </c>
      <c r="AD718" s="258">
        <f t="shared" ref="AD718:AD722" si="1743">AB718+AC718</f>
        <v>1950.82</v>
      </c>
    </row>
    <row r="719" spans="1:30" ht="35.25" customHeight="1" x14ac:dyDescent="0.2">
      <c r="A719" s="377" t="s">
        <v>898</v>
      </c>
      <c r="B719" s="272">
        <v>801</v>
      </c>
      <c r="C719" s="253" t="s">
        <v>196</v>
      </c>
      <c r="D719" s="253" t="s">
        <v>198</v>
      </c>
      <c r="E719" s="253" t="s">
        <v>873</v>
      </c>
      <c r="F719" s="253" t="s">
        <v>896</v>
      </c>
      <c r="G719" s="258"/>
      <c r="H719" s="258">
        <v>0</v>
      </c>
      <c r="I719" s="258">
        <v>122.1</v>
      </c>
      <c r="J719" s="258">
        <f t="shared" si="1732"/>
        <v>122.1</v>
      </c>
      <c r="K719" s="258">
        <v>0</v>
      </c>
      <c r="L719" s="258">
        <v>396</v>
      </c>
      <c r="M719" s="258">
        <v>396</v>
      </c>
      <c r="N719" s="258">
        <v>6</v>
      </c>
      <c r="O719" s="258">
        <f>M719+N719</f>
        <v>402</v>
      </c>
      <c r="P719" s="258">
        <v>402</v>
      </c>
      <c r="Q719" s="258">
        <v>0</v>
      </c>
      <c r="R719" s="258">
        <f t="shared" si="1739"/>
        <v>402</v>
      </c>
      <c r="S719" s="258">
        <v>114</v>
      </c>
      <c r="T719" s="258">
        <f t="shared" si="1740"/>
        <v>516</v>
      </c>
      <c r="U719" s="258">
        <v>11</v>
      </c>
      <c r="V719" s="258">
        <v>516</v>
      </c>
      <c r="W719" s="258">
        <v>30</v>
      </c>
      <c r="X719" s="258">
        <v>609</v>
      </c>
      <c r="Y719" s="258">
        <v>-8</v>
      </c>
      <c r="Z719" s="258">
        <f t="shared" si="1741"/>
        <v>601</v>
      </c>
      <c r="AA719" s="258">
        <v>0</v>
      </c>
      <c r="AB719" s="258">
        <f t="shared" si="1742"/>
        <v>601</v>
      </c>
      <c r="AC719" s="258">
        <v>-14.3</v>
      </c>
      <c r="AD719" s="258">
        <f t="shared" si="1743"/>
        <v>586.70000000000005</v>
      </c>
    </row>
    <row r="720" spans="1:30" ht="15" customHeight="1" x14ac:dyDescent="0.2">
      <c r="A720" s="260" t="s">
        <v>95</v>
      </c>
      <c r="B720" s="272">
        <v>801</v>
      </c>
      <c r="C720" s="253" t="s">
        <v>196</v>
      </c>
      <c r="D720" s="253" t="s">
        <v>198</v>
      </c>
      <c r="E720" s="253" t="s">
        <v>1283</v>
      </c>
      <c r="F720" s="253" t="s">
        <v>96</v>
      </c>
      <c r="G720" s="258"/>
      <c r="H720" s="258">
        <v>1395</v>
      </c>
      <c r="I720" s="258">
        <v>-122.1</v>
      </c>
      <c r="J720" s="258">
        <f t="shared" ref="J720:J721" si="1744">H720+I720</f>
        <v>1272.9000000000001</v>
      </c>
      <c r="K720" s="258">
        <v>0</v>
      </c>
      <c r="L720" s="258">
        <v>1309</v>
      </c>
      <c r="M720" s="258">
        <v>1309</v>
      </c>
      <c r="N720" s="258">
        <v>20</v>
      </c>
      <c r="O720" s="258">
        <f>M720+N720</f>
        <v>1329</v>
      </c>
      <c r="P720" s="258">
        <v>1329</v>
      </c>
      <c r="Q720" s="258">
        <v>0</v>
      </c>
      <c r="R720" s="258">
        <f t="shared" ref="R720:R721" si="1745">P720+Q720</f>
        <v>1329</v>
      </c>
      <c r="S720" s="258">
        <v>380</v>
      </c>
      <c r="T720" s="258">
        <f t="shared" ref="T720:T721" si="1746">R720+S720</f>
        <v>1709</v>
      </c>
      <c r="U720" s="258">
        <v>34</v>
      </c>
      <c r="V720" s="258">
        <v>1709</v>
      </c>
      <c r="W720" s="258">
        <v>96</v>
      </c>
      <c r="X720" s="258">
        <v>2019</v>
      </c>
      <c r="Y720" s="258">
        <v>0</v>
      </c>
      <c r="Z720" s="258">
        <v>0</v>
      </c>
      <c r="AA720" s="258">
        <v>220</v>
      </c>
      <c r="AB720" s="258">
        <f t="shared" ref="AB720:AB721" si="1747">Z720+AA720</f>
        <v>220</v>
      </c>
      <c r="AC720" s="258">
        <v>0</v>
      </c>
      <c r="AD720" s="258">
        <f t="shared" si="1743"/>
        <v>220</v>
      </c>
    </row>
    <row r="721" spans="1:30" ht="35.25" customHeight="1" x14ac:dyDescent="0.2">
      <c r="A721" s="377" t="s">
        <v>898</v>
      </c>
      <c r="B721" s="272">
        <v>801</v>
      </c>
      <c r="C721" s="253" t="s">
        <v>196</v>
      </c>
      <c r="D721" s="253" t="s">
        <v>198</v>
      </c>
      <c r="E721" s="253" t="s">
        <v>1283</v>
      </c>
      <c r="F721" s="253" t="s">
        <v>896</v>
      </c>
      <c r="G721" s="258"/>
      <c r="H721" s="258">
        <v>0</v>
      </c>
      <c r="I721" s="258">
        <v>122.1</v>
      </c>
      <c r="J721" s="258">
        <f t="shared" si="1744"/>
        <v>122.1</v>
      </c>
      <c r="K721" s="258">
        <v>0</v>
      </c>
      <c r="L721" s="258">
        <v>396</v>
      </c>
      <c r="M721" s="258">
        <v>396</v>
      </c>
      <c r="N721" s="258">
        <v>6</v>
      </c>
      <c r="O721" s="258">
        <f>M721+N721</f>
        <v>402</v>
      </c>
      <c r="P721" s="258">
        <v>402</v>
      </c>
      <c r="Q721" s="258">
        <v>0</v>
      </c>
      <c r="R721" s="258">
        <f t="shared" si="1745"/>
        <v>402</v>
      </c>
      <c r="S721" s="258">
        <v>114</v>
      </c>
      <c r="T721" s="258">
        <f t="shared" si="1746"/>
        <v>516</v>
      </c>
      <c r="U721" s="258">
        <v>11</v>
      </c>
      <c r="V721" s="258">
        <v>516</v>
      </c>
      <c r="W721" s="258">
        <v>30</v>
      </c>
      <c r="X721" s="258">
        <v>609</v>
      </c>
      <c r="Y721" s="258">
        <v>0</v>
      </c>
      <c r="Z721" s="258">
        <v>0</v>
      </c>
      <c r="AA721" s="258">
        <v>66</v>
      </c>
      <c r="AB721" s="258">
        <f t="shared" si="1747"/>
        <v>66</v>
      </c>
      <c r="AC721" s="258">
        <v>0</v>
      </c>
      <c r="AD721" s="258">
        <f t="shared" si="1743"/>
        <v>66</v>
      </c>
    </row>
    <row r="722" spans="1:30" ht="18.75" customHeight="1" x14ac:dyDescent="0.2">
      <c r="A722" s="260" t="s">
        <v>1296</v>
      </c>
      <c r="B722" s="272">
        <v>801</v>
      </c>
      <c r="C722" s="253" t="s">
        <v>196</v>
      </c>
      <c r="D722" s="253" t="s">
        <v>198</v>
      </c>
      <c r="E722" s="253" t="s">
        <v>873</v>
      </c>
      <c r="F722" s="253" t="s">
        <v>94</v>
      </c>
      <c r="G722" s="258"/>
      <c r="H722" s="258">
        <v>0</v>
      </c>
      <c r="I722" s="258">
        <v>122.1</v>
      </c>
      <c r="J722" s="258">
        <f t="shared" ref="J722" si="1748">H722+I722</f>
        <v>122.1</v>
      </c>
      <c r="K722" s="258">
        <v>0</v>
      </c>
      <c r="L722" s="258">
        <v>396</v>
      </c>
      <c r="M722" s="258">
        <v>396</v>
      </c>
      <c r="N722" s="258">
        <v>6</v>
      </c>
      <c r="O722" s="258">
        <f>M722+N722</f>
        <v>402</v>
      </c>
      <c r="P722" s="258">
        <v>402</v>
      </c>
      <c r="Q722" s="258">
        <v>0</v>
      </c>
      <c r="R722" s="258">
        <f t="shared" ref="R722" si="1749">P722+Q722</f>
        <v>402</v>
      </c>
      <c r="S722" s="258">
        <v>114</v>
      </c>
      <c r="T722" s="258">
        <f t="shared" ref="T722" si="1750">R722+S722</f>
        <v>516</v>
      </c>
      <c r="U722" s="258">
        <v>11</v>
      </c>
      <c r="V722" s="258">
        <v>516</v>
      </c>
      <c r="W722" s="258">
        <v>30</v>
      </c>
      <c r="X722" s="258">
        <v>609</v>
      </c>
      <c r="Y722" s="258">
        <v>0</v>
      </c>
      <c r="Z722" s="258">
        <v>0</v>
      </c>
      <c r="AA722" s="258">
        <v>40</v>
      </c>
      <c r="AB722" s="258">
        <f t="shared" ref="AB722" si="1751">Z722+AA722</f>
        <v>40</v>
      </c>
      <c r="AC722" s="258">
        <v>0</v>
      </c>
      <c r="AD722" s="258">
        <f t="shared" si="1743"/>
        <v>40</v>
      </c>
    </row>
    <row r="723" spans="1:30" ht="20.25" customHeight="1" x14ac:dyDescent="0.2">
      <c r="A723" s="260" t="s">
        <v>721</v>
      </c>
      <c r="B723" s="272">
        <v>801</v>
      </c>
      <c r="C723" s="253" t="s">
        <v>196</v>
      </c>
      <c r="D723" s="253" t="s">
        <v>198</v>
      </c>
      <c r="E723" s="253" t="s">
        <v>799</v>
      </c>
      <c r="F723" s="253"/>
      <c r="G723" s="258"/>
      <c r="H723" s="258">
        <f>H724</f>
        <v>300</v>
      </c>
      <c r="I723" s="258">
        <f>I724</f>
        <v>0</v>
      </c>
      <c r="J723" s="258">
        <f t="shared" si="1732"/>
        <v>300</v>
      </c>
      <c r="K723" s="258">
        <f>K724</f>
        <v>0</v>
      </c>
      <c r="L723" s="258">
        <f>L724</f>
        <v>240</v>
      </c>
      <c r="M723" s="258">
        <f>M724</f>
        <v>240</v>
      </c>
      <c r="N723" s="258">
        <f t="shared" ref="N723:Q723" si="1752">N724</f>
        <v>0</v>
      </c>
      <c r="O723" s="258">
        <f t="shared" si="1752"/>
        <v>240</v>
      </c>
      <c r="P723" s="258">
        <f t="shared" si="1752"/>
        <v>240</v>
      </c>
      <c r="Q723" s="258">
        <f t="shared" si="1752"/>
        <v>0</v>
      </c>
      <c r="R723" s="258">
        <f>R724+R725</f>
        <v>240</v>
      </c>
      <c r="S723" s="258">
        <f t="shared" ref="S723:T723" si="1753">S724+S725</f>
        <v>-100</v>
      </c>
      <c r="T723" s="258">
        <f t="shared" si="1753"/>
        <v>140</v>
      </c>
      <c r="U723" s="258">
        <f t="shared" ref="U723:V723" si="1754">U724+U725</f>
        <v>0</v>
      </c>
      <c r="V723" s="258">
        <f t="shared" si="1754"/>
        <v>140</v>
      </c>
      <c r="W723" s="258">
        <f t="shared" ref="W723:X723" si="1755">W724+W725</f>
        <v>0</v>
      </c>
      <c r="X723" s="258">
        <f t="shared" si="1755"/>
        <v>140</v>
      </c>
      <c r="Y723" s="258">
        <f t="shared" ref="Y723:Z723" si="1756">Y724+Y725</f>
        <v>0</v>
      </c>
      <c r="Z723" s="258">
        <f t="shared" si="1756"/>
        <v>140</v>
      </c>
      <c r="AA723" s="258">
        <f t="shared" ref="AA723:AB723" si="1757">AA724+AA725</f>
        <v>-40</v>
      </c>
      <c r="AB723" s="258">
        <f t="shared" si="1757"/>
        <v>100</v>
      </c>
      <c r="AC723" s="258">
        <f t="shared" ref="AC723:AD723" si="1758">AC724+AC725</f>
        <v>-55.04</v>
      </c>
      <c r="AD723" s="258">
        <f t="shared" si="1758"/>
        <v>44.96</v>
      </c>
    </row>
    <row r="724" spans="1:30" ht="20.25" customHeight="1" x14ac:dyDescent="0.2">
      <c r="A724" s="260" t="s">
        <v>1296</v>
      </c>
      <c r="B724" s="272">
        <v>801</v>
      </c>
      <c r="C724" s="253" t="s">
        <v>196</v>
      </c>
      <c r="D724" s="253" t="s">
        <v>198</v>
      </c>
      <c r="E724" s="253" t="s">
        <v>799</v>
      </c>
      <c r="F724" s="253" t="s">
        <v>94</v>
      </c>
      <c r="G724" s="258"/>
      <c r="H724" s="258">
        <v>300</v>
      </c>
      <c r="I724" s="258">
        <v>0</v>
      </c>
      <c r="J724" s="258">
        <f t="shared" si="1732"/>
        <v>300</v>
      </c>
      <c r="K724" s="258">
        <v>0</v>
      </c>
      <c r="L724" s="258">
        <v>240</v>
      </c>
      <c r="M724" s="258">
        <v>240</v>
      </c>
      <c r="N724" s="258">
        <v>0</v>
      </c>
      <c r="O724" s="258">
        <f>M724+N724</f>
        <v>240</v>
      </c>
      <c r="P724" s="258">
        <v>240</v>
      </c>
      <c r="Q724" s="258">
        <v>0</v>
      </c>
      <c r="R724" s="258">
        <f t="shared" si="1739"/>
        <v>240</v>
      </c>
      <c r="S724" s="258">
        <v>-100</v>
      </c>
      <c r="T724" s="258">
        <f t="shared" ref="T724:T725" si="1759">R724+S724</f>
        <v>140</v>
      </c>
      <c r="U724" s="258">
        <v>0</v>
      </c>
      <c r="V724" s="258">
        <v>140</v>
      </c>
      <c r="W724" s="258">
        <v>0</v>
      </c>
      <c r="X724" s="258">
        <f t="shared" ref="X724:X725" si="1760">V724+W724</f>
        <v>140</v>
      </c>
      <c r="Y724" s="258">
        <v>0</v>
      </c>
      <c r="Z724" s="258">
        <f t="shared" ref="Z724:Z725" si="1761">X724+Y724</f>
        <v>140</v>
      </c>
      <c r="AA724" s="258">
        <v>-140</v>
      </c>
      <c r="AB724" s="258">
        <f t="shared" ref="AB724:AB725" si="1762">Z724+AA724</f>
        <v>0</v>
      </c>
      <c r="AC724" s="258">
        <v>0</v>
      </c>
      <c r="AD724" s="258">
        <f t="shared" ref="AD724:AD725" si="1763">AB724+AC724</f>
        <v>0</v>
      </c>
    </row>
    <row r="725" spans="1:30" ht="20.25" customHeight="1" x14ac:dyDescent="0.2">
      <c r="A725" s="260" t="s">
        <v>1094</v>
      </c>
      <c r="B725" s="272">
        <v>801</v>
      </c>
      <c r="C725" s="253" t="s">
        <v>196</v>
      </c>
      <c r="D725" s="253" t="s">
        <v>198</v>
      </c>
      <c r="E725" s="253" t="s">
        <v>799</v>
      </c>
      <c r="F725" s="253" t="s">
        <v>1095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>
        <v>0</v>
      </c>
      <c r="S725" s="258">
        <v>0</v>
      </c>
      <c r="T725" s="258">
        <f t="shared" si="1759"/>
        <v>0</v>
      </c>
      <c r="U725" s="258">
        <v>0</v>
      </c>
      <c r="V725" s="258">
        <f t="shared" ref="V725" si="1764">T725+U725</f>
        <v>0</v>
      </c>
      <c r="W725" s="258">
        <v>0</v>
      </c>
      <c r="X725" s="258">
        <f t="shared" si="1760"/>
        <v>0</v>
      </c>
      <c r="Y725" s="258">
        <v>0</v>
      </c>
      <c r="Z725" s="258">
        <f t="shared" si="1761"/>
        <v>0</v>
      </c>
      <c r="AA725" s="258">
        <v>100</v>
      </c>
      <c r="AB725" s="258">
        <f t="shared" si="1762"/>
        <v>100</v>
      </c>
      <c r="AC725" s="258">
        <v>-55.04</v>
      </c>
      <c r="AD725" s="258">
        <f t="shared" si="1763"/>
        <v>44.96</v>
      </c>
    </row>
    <row r="726" spans="1:30" ht="58.5" customHeight="1" x14ac:dyDescent="0.2">
      <c r="A726" s="260" t="s">
        <v>1192</v>
      </c>
      <c r="B726" s="272">
        <v>801</v>
      </c>
      <c r="C726" s="253" t="s">
        <v>196</v>
      </c>
      <c r="D726" s="253" t="s">
        <v>198</v>
      </c>
      <c r="E726" s="253" t="s">
        <v>798</v>
      </c>
      <c r="F726" s="253"/>
      <c r="G726" s="258"/>
      <c r="H726" s="258">
        <f>H727</f>
        <v>909</v>
      </c>
      <c r="I726" s="258">
        <f>I727</f>
        <v>0</v>
      </c>
      <c r="J726" s="258">
        <f t="shared" si="1732"/>
        <v>909</v>
      </c>
      <c r="K726" s="258">
        <f>K727</f>
        <v>-563.1</v>
      </c>
      <c r="L726" s="258">
        <f>L727</f>
        <v>363.5</v>
      </c>
      <c r="M726" s="258">
        <f>M727</f>
        <v>363.5</v>
      </c>
      <c r="N726" s="258">
        <f t="shared" ref="N726:AD726" si="1765">N727</f>
        <v>-133.20000000000002</v>
      </c>
      <c r="O726" s="258">
        <f t="shared" si="1765"/>
        <v>230.29999999999998</v>
      </c>
      <c r="P726" s="258">
        <f t="shared" si="1765"/>
        <v>268.7</v>
      </c>
      <c r="Q726" s="258">
        <f t="shared" si="1765"/>
        <v>-38.6</v>
      </c>
      <c r="R726" s="258">
        <f t="shared" si="1765"/>
        <v>230.1</v>
      </c>
      <c r="S726" s="258">
        <f t="shared" si="1765"/>
        <v>0</v>
      </c>
      <c r="T726" s="258">
        <f t="shared" si="1765"/>
        <v>230.1</v>
      </c>
      <c r="U726" s="258">
        <f t="shared" si="1765"/>
        <v>0</v>
      </c>
      <c r="V726" s="258">
        <f t="shared" si="1765"/>
        <v>230.1</v>
      </c>
      <c r="W726" s="258">
        <f t="shared" si="1765"/>
        <v>54.3</v>
      </c>
      <c r="X726" s="258">
        <f t="shared" si="1765"/>
        <v>284.39999999999998</v>
      </c>
      <c r="Y726" s="258">
        <f t="shared" si="1765"/>
        <v>0</v>
      </c>
      <c r="Z726" s="258">
        <f t="shared" si="1765"/>
        <v>284.39999999999998</v>
      </c>
      <c r="AA726" s="258">
        <f t="shared" si="1765"/>
        <v>0</v>
      </c>
      <c r="AB726" s="258">
        <f t="shared" si="1765"/>
        <v>284.39999999999998</v>
      </c>
      <c r="AC726" s="258">
        <f t="shared" si="1765"/>
        <v>0</v>
      </c>
      <c r="AD726" s="258">
        <f t="shared" si="1765"/>
        <v>284.39999999999998</v>
      </c>
    </row>
    <row r="727" spans="1:30" ht="24.75" customHeight="1" x14ac:dyDescent="0.2">
      <c r="A727" s="260" t="s">
        <v>1296</v>
      </c>
      <c r="B727" s="272">
        <v>801</v>
      </c>
      <c r="C727" s="253" t="s">
        <v>196</v>
      </c>
      <c r="D727" s="253" t="s">
        <v>198</v>
      </c>
      <c r="E727" s="253" t="s">
        <v>798</v>
      </c>
      <c r="F727" s="253" t="s">
        <v>94</v>
      </c>
      <c r="G727" s="258"/>
      <c r="H727" s="258">
        <v>909</v>
      </c>
      <c r="I727" s="258">
        <v>0</v>
      </c>
      <c r="J727" s="258">
        <f t="shared" si="1732"/>
        <v>909</v>
      </c>
      <c r="K727" s="258">
        <v>-563.1</v>
      </c>
      <c r="L727" s="258">
        <v>363.5</v>
      </c>
      <c r="M727" s="258">
        <v>363.5</v>
      </c>
      <c r="N727" s="258">
        <f>-133.4+0.2</f>
        <v>-133.20000000000002</v>
      </c>
      <c r="O727" s="258">
        <f>M727+N727</f>
        <v>230.29999999999998</v>
      </c>
      <c r="P727" s="258">
        <v>268.7</v>
      </c>
      <c r="Q727" s="258">
        <v>-38.6</v>
      </c>
      <c r="R727" s="258">
        <f t="shared" si="1739"/>
        <v>230.1</v>
      </c>
      <c r="S727" s="258">
        <v>0</v>
      </c>
      <c r="T727" s="258">
        <f t="shared" ref="T727" si="1766">R727+S727</f>
        <v>230.1</v>
      </c>
      <c r="U727" s="258">
        <v>0</v>
      </c>
      <c r="V727" s="258">
        <v>230.1</v>
      </c>
      <c r="W727" s="258">
        <v>54.3</v>
      </c>
      <c r="X727" s="258">
        <f t="shared" ref="X727" si="1767">V727+W727</f>
        <v>284.39999999999998</v>
      </c>
      <c r="Y727" s="258">
        <v>0</v>
      </c>
      <c r="Z727" s="258">
        <f t="shared" ref="Z727" si="1768">X727+Y727</f>
        <v>284.39999999999998</v>
      </c>
      <c r="AA727" s="258">
        <v>0</v>
      </c>
      <c r="AB727" s="258">
        <f t="shared" ref="AB727" si="1769">Z727+AA727</f>
        <v>284.39999999999998</v>
      </c>
      <c r="AC727" s="258">
        <v>0</v>
      </c>
      <c r="AD727" s="258">
        <f t="shared" ref="AD727" si="1770">AB727+AC727</f>
        <v>284.39999999999998</v>
      </c>
    </row>
    <row r="728" spans="1:30" ht="48" customHeight="1" x14ac:dyDescent="0.2">
      <c r="A728" s="260" t="s">
        <v>1193</v>
      </c>
      <c r="B728" s="272">
        <v>801</v>
      </c>
      <c r="C728" s="253" t="s">
        <v>196</v>
      </c>
      <c r="D728" s="253" t="s">
        <v>198</v>
      </c>
      <c r="E728" s="253" t="s">
        <v>797</v>
      </c>
      <c r="F728" s="253"/>
      <c r="G728" s="258"/>
      <c r="H728" s="258">
        <f>H729</f>
        <v>133.80000000000001</v>
      </c>
      <c r="I728" s="258">
        <f>I729</f>
        <v>0</v>
      </c>
      <c r="J728" s="258">
        <f t="shared" si="1732"/>
        <v>133.80000000000001</v>
      </c>
      <c r="K728" s="258">
        <f>K729</f>
        <v>0</v>
      </c>
      <c r="L728" s="258">
        <f>L729</f>
        <v>202.9</v>
      </c>
      <c r="M728" s="258">
        <f>M729</f>
        <v>202.9</v>
      </c>
      <c r="N728" s="258">
        <f t="shared" ref="N728:AD728" si="1771">N729</f>
        <v>-10.5</v>
      </c>
      <c r="O728" s="258">
        <f t="shared" si="1771"/>
        <v>192.4</v>
      </c>
      <c r="P728" s="258">
        <f t="shared" si="1771"/>
        <v>192.4</v>
      </c>
      <c r="Q728" s="258">
        <f t="shared" si="1771"/>
        <v>29.4</v>
      </c>
      <c r="R728" s="258">
        <f t="shared" si="1771"/>
        <v>221.8</v>
      </c>
      <c r="S728" s="258">
        <f t="shared" si="1771"/>
        <v>19.2</v>
      </c>
      <c r="T728" s="258">
        <f t="shared" si="1771"/>
        <v>241</v>
      </c>
      <c r="U728" s="258">
        <f t="shared" si="1771"/>
        <v>12.6</v>
      </c>
      <c r="V728" s="258">
        <f t="shared" si="1771"/>
        <v>253.6</v>
      </c>
      <c r="W728" s="258">
        <f t="shared" si="1771"/>
        <v>13.2</v>
      </c>
      <c r="X728" s="258">
        <f t="shared" si="1771"/>
        <v>266.8</v>
      </c>
      <c r="Y728" s="258">
        <f t="shared" si="1771"/>
        <v>-89.4</v>
      </c>
      <c r="Z728" s="258">
        <f t="shared" si="1771"/>
        <v>177.4</v>
      </c>
      <c r="AA728" s="258">
        <f t="shared" si="1771"/>
        <v>108.6</v>
      </c>
      <c r="AB728" s="258">
        <f t="shared" si="1771"/>
        <v>286</v>
      </c>
      <c r="AC728" s="258">
        <f t="shared" si="1771"/>
        <v>0</v>
      </c>
      <c r="AD728" s="258">
        <f t="shared" si="1771"/>
        <v>286</v>
      </c>
    </row>
    <row r="729" spans="1:30" ht="25.5" customHeight="1" x14ac:dyDescent="0.2">
      <c r="A729" s="260" t="s">
        <v>1296</v>
      </c>
      <c r="B729" s="272">
        <v>801</v>
      </c>
      <c r="C729" s="253" t="s">
        <v>196</v>
      </c>
      <c r="D729" s="253" t="s">
        <v>198</v>
      </c>
      <c r="E729" s="253" t="s">
        <v>797</v>
      </c>
      <c r="F729" s="253" t="s">
        <v>94</v>
      </c>
      <c r="G729" s="258"/>
      <c r="H729" s="258">
        <v>133.80000000000001</v>
      </c>
      <c r="I729" s="258">
        <v>0</v>
      </c>
      <c r="J729" s="258">
        <f t="shared" si="1732"/>
        <v>133.80000000000001</v>
      </c>
      <c r="K729" s="258">
        <v>0</v>
      </c>
      <c r="L729" s="258">
        <v>202.9</v>
      </c>
      <c r="M729" s="258">
        <v>202.9</v>
      </c>
      <c r="N729" s="258">
        <v>-10.5</v>
      </c>
      <c r="O729" s="258">
        <f>M729+N729</f>
        <v>192.4</v>
      </c>
      <c r="P729" s="258">
        <v>192.4</v>
      </c>
      <c r="Q729" s="258">
        <v>29.4</v>
      </c>
      <c r="R729" s="258">
        <f t="shared" si="1739"/>
        <v>221.8</v>
      </c>
      <c r="S729" s="258">
        <v>19.2</v>
      </c>
      <c r="T729" s="258">
        <f t="shared" ref="T729:T732" si="1772">R729+S729</f>
        <v>241</v>
      </c>
      <c r="U729" s="258">
        <v>12.6</v>
      </c>
      <c r="V729" s="258">
        <v>253.6</v>
      </c>
      <c r="W729" s="258">
        <v>13.2</v>
      </c>
      <c r="X729" s="258">
        <v>266.8</v>
      </c>
      <c r="Y729" s="258">
        <v>-89.4</v>
      </c>
      <c r="Z729" s="258">
        <f t="shared" ref="Z729" si="1773">X729+Y729</f>
        <v>177.4</v>
      </c>
      <c r="AA729" s="258">
        <v>108.6</v>
      </c>
      <c r="AB729" s="258">
        <f t="shared" ref="AB729" si="1774">Z729+AA729</f>
        <v>286</v>
      </c>
      <c r="AC729" s="258">
        <v>0</v>
      </c>
      <c r="AD729" s="258">
        <f t="shared" ref="AD729" si="1775">AB729+AC729</f>
        <v>286</v>
      </c>
    </row>
    <row r="730" spans="1:30" ht="15.75" customHeight="1" x14ac:dyDescent="0.2">
      <c r="A730" s="380" t="s">
        <v>218</v>
      </c>
      <c r="B730" s="250">
        <v>801</v>
      </c>
      <c r="C730" s="251" t="s">
        <v>196</v>
      </c>
      <c r="D730" s="251" t="s">
        <v>200</v>
      </c>
      <c r="E730" s="251"/>
      <c r="F730" s="251"/>
      <c r="G730" s="276" t="e">
        <f>#REF!+#REF!+#REF!</f>
        <v>#REF!</v>
      </c>
      <c r="H730" s="276" t="e">
        <f>#REF!+#REF!+#REF!+H732</f>
        <v>#REF!</v>
      </c>
      <c r="I730" s="276" t="e">
        <f>#REF!+#REF!+#REF!+I732</f>
        <v>#REF!</v>
      </c>
      <c r="J730" s="276" t="e">
        <f>H730+I730</f>
        <v>#REF!</v>
      </c>
      <c r="K730" s="276" t="e">
        <f>#REF!+#REF!+#REF!+K732+#REF!</f>
        <v>#REF!</v>
      </c>
      <c r="L730" s="276" t="e">
        <f>#REF!+#REF!+#REF!+L732+#REF!</f>
        <v>#REF!</v>
      </c>
      <c r="M730" s="276" t="e">
        <f>#REF!+#REF!+#REF!+M732+#REF!</f>
        <v>#REF!</v>
      </c>
      <c r="N730" s="276" t="e">
        <f>#REF!+#REF!+#REF!+N732+#REF!</f>
        <v>#REF!</v>
      </c>
      <c r="O730" s="276" t="e">
        <f>#REF!+#REF!+#REF!+O732+#REF!</f>
        <v>#REF!</v>
      </c>
      <c r="P730" s="276" t="e">
        <f>#REF!+#REF!+#REF!+P732+#REF!</f>
        <v>#REF!</v>
      </c>
      <c r="Q730" s="276" t="e">
        <f>#REF!+#REF!+#REF!+Q732+#REF!</f>
        <v>#REF!</v>
      </c>
      <c r="R730" s="258" t="e">
        <f t="shared" si="1739"/>
        <v>#REF!</v>
      </c>
      <c r="S730" s="258" t="e">
        <f t="shared" ref="S730:S732" si="1776">Q730+R730</f>
        <v>#REF!</v>
      </c>
      <c r="T730" s="258" t="e">
        <f t="shared" si="1772"/>
        <v>#REF!</v>
      </c>
      <c r="U730" s="258" t="e">
        <f t="shared" ref="U730:U732" si="1777">S730+T730</f>
        <v>#REF!</v>
      </c>
      <c r="V730" s="276">
        <f>V732</f>
        <v>30010.1</v>
      </c>
      <c r="W730" s="276">
        <f t="shared" ref="W730:X730" si="1778">W732</f>
        <v>-16000</v>
      </c>
      <c r="X730" s="276">
        <f t="shared" si="1778"/>
        <v>70636.399999999994</v>
      </c>
      <c r="Y730" s="276">
        <f>Y732+Y731</f>
        <v>0</v>
      </c>
      <c r="Z730" s="276">
        <f t="shared" ref="Z730:AB730" si="1779">Z732+Z731</f>
        <v>70636.399999999994</v>
      </c>
      <c r="AA730" s="276">
        <f t="shared" si="1779"/>
        <v>4200</v>
      </c>
      <c r="AB730" s="276">
        <f t="shared" si="1779"/>
        <v>74836.399999999994</v>
      </c>
      <c r="AC730" s="276">
        <f t="shared" ref="AC730:AD730" si="1780">AC732+AC731</f>
        <v>-3.9999999993597157E-2</v>
      </c>
      <c r="AD730" s="276">
        <f t="shared" si="1780"/>
        <v>74836.36</v>
      </c>
    </row>
    <row r="731" spans="1:30" ht="15.75" customHeight="1" x14ac:dyDescent="0.2">
      <c r="A731" s="260" t="s">
        <v>523</v>
      </c>
      <c r="B731" s="253" t="s">
        <v>146</v>
      </c>
      <c r="C731" s="253" t="s">
        <v>196</v>
      </c>
      <c r="D731" s="253" t="s">
        <v>200</v>
      </c>
      <c r="E731" s="253" t="s">
        <v>814</v>
      </c>
      <c r="F731" s="253" t="s">
        <v>926</v>
      </c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>
        <v>0</v>
      </c>
      <c r="Z731" s="258">
        <v>0</v>
      </c>
      <c r="AA731" s="258">
        <v>4200</v>
      </c>
      <c r="AB731" s="258">
        <f t="shared" ref="AB731:AB732" si="1781">Z731+AA731</f>
        <v>4200</v>
      </c>
      <c r="AC731" s="258">
        <v>0</v>
      </c>
      <c r="AD731" s="258">
        <f t="shared" ref="AD731:AD732" si="1782">AB731+AC731</f>
        <v>4200</v>
      </c>
    </row>
    <row r="732" spans="1:30" ht="39.75" customHeight="1" x14ac:dyDescent="0.2">
      <c r="A732" s="260" t="s">
        <v>1161</v>
      </c>
      <c r="B732" s="272">
        <v>801</v>
      </c>
      <c r="C732" s="253" t="s">
        <v>196</v>
      </c>
      <c r="D732" s="253" t="s">
        <v>200</v>
      </c>
      <c r="E732" s="253" t="s">
        <v>1198</v>
      </c>
      <c r="F732" s="253" t="s">
        <v>1070</v>
      </c>
      <c r="G732" s="276"/>
      <c r="H732" s="276"/>
      <c r="I732" s="258">
        <v>142.84</v>
      </c>
      <c r="J732" s="258">
        <f>H732+I732</f>
        <v>142.84</v>
      </c>
      <c r="K732" s="258">
        <v>0</v>
      </c>
      <c r="L732" s="258">
        <v>0</v>
      </c>
      <c r="M732" s="258">
        <v>0</v>
      </c>
      <c r="N732" s="258">
        <v>1</v>
      </c>
      <c r="O732" s="258">
        <v>2</v>
      </c>
      <c r="P732" s="258">
        <v>3</v>
      </c>
      <c r="Q732" s="258">
        <v>4</v>
      </c>
      <c r="R732" s="258">
        <f t="shared" si="1739"/>
        <v>7</v>
      </c>
      <c r="S732" s="258">
        <f t="shared" si="1776"/>
        <v>11</v>
      </c>
      <c r="T732" s="258">
        <f t="shared" si="1772"/>
        <v>18</v>
      </c>
      <c r="U732" s="258">
        <f t="shared" si="1777"/>
        <v>29</v>
      </c>
      <c r="V732" s="258">
        <v>30010.1</v>
      </c>
      <c r="W732" s="258">
        <v>-16000</v>
      </c>
      <c r="X732" s="258">
        <v>70636.399999999994</v>
      </c>
      <c r="Y732" s="258">
        <v>0</v>
      </c>
      <c r="Z732" s="258">
        <f t="shared" ref="Z732" si="1783">X732+Y732</f>
        <v>70636.399999999994</v>
      </c>
      <c r="AA732" s="258">
        <v>0</v>
      </c>
      <c r="AB732" s="258">
        <f t="shared" si="1781"/>
        <v>70636.399999999994</v>
      </c>
      <c r="AC732" s="258">
        <v>-3.9999999993597157E-2</v>
      </c>
      <c r="AD732" s="258">
        <f t="shared" si="1782"/>
        <v>70636.36</v>
      </c>
    </row>
    <row r="733" spans="1:30" ht="24" customHeight="1" x14ac:dyDescent="0.2">
      <c r="A733" s="380" t="s">
        <v>38</v>
      </c>
      <c r="B733" s="250">
        <v>801</v>
      </c>
      <c r="C733" s="251" t="s">
        <v>196</v>
      </c>
      <c r="D733" s="251" t="s">
        <v>233</v>
      </c>
      <c r="E733" s="251"/>
      <c r="F733" s="251"/>
      <c r="G733" s="276" t="e">
        <f>#REF!+#REF!+#REF!</f>
        <v>#REF!</v>
      </c>
      <c r="H733" s="276" t="e">
        <f>#REF!+#REF!+#REF!+H735</f>
        <v>#REF!</v>
      </c>
      <c r="I733" s="276" t="e">
        <f>#REF!+#REF!+#REF!+I735</f>
        <v>#REF!</v>
      </c>
      <c r="J733" s="276" t="e">
        <f>H733+I733</f>
        <v>#REF!</v>
      </c>
      <c r="K733" s="276" t="e">
        <f>#REF!+#REF!+#REF!+K735+#REF!</f>
        <v>#REF!</v>
      </c>
      <c r="L733" s="276" t="e">
        <f>#REF!+#REF!+#REF!+L735+#REF!</f>
        <v>#REF!</v>
      </c>
      <c r="M733" s="276" t="e">
        <f>#REF!+#REF!+#REF!+M735+#REF!</f>
        <v>#REF!</v>
      </c>
      <c r="N733" s="276" t="e">
        <f>#REF!+#REF!+#REF!+N735+#REF!</f>
        <v>#REF!</v>
      </c>
      <c r="O733" s="276" t="e">
        <f>#REF!+#REF!+#REF!+O735+#REF!</f>
        <v>#REF!</v>
      </c>
      <c r="P733" s="276" t="e">
        <f>#REF!+#REF!+#REF!+P735+#REF!</f>
        <v>#REF!</v>
      </c>
      <c r="Q733" s="276" t="e">
        <f>#REF!+#REF!+#REF!+Q735+#REF!</f>
        <v>#REF!</v>
      </c>
      <c r="R733" s="258" t="e">
        <f t="shared" ref="R733" si="1784">P733+Q733</f>
        <v>#REF!</v>
      </c>
      <c r="S733" s="258" t="e">
        <f t="shared" ref="S733" si="1785">Q733+R733</f>
        <v>#REF!</v>
      </c>
      <c r="T733" s="258" t="e">
        <f t="shared" ref="T733" si="1786">R733+S733</f>
        <v>#REF!</v>
      </c>
      <c r="U733" s="258" t="e">
        <f t="shared" ref="U733" si="1787">S733+T733</f>
        <v>#REF!</v>
      </c>
      <c r="V733" s="276">
        <f>V735</f>
        <v>30010.1</v>
      </c>
      <c r="W733" s="276">
        <f t="shared" ref="W733:X733" si="1788">W735</f>
        <v>-16000</v>
      </c>
      <c r="X733" s="276">
        <f t="shared" si="1788"/>
        <v>70636.399999999994</v>
      </c>
      <c r="Y733" s="276">
        <f>Y735+Y734</f>
        <v>0</v>
      </c>
      <c r="Z733" s="276">
        <f t="shared" ref="Z733:AA733" si="1789">Z735+Z734</f>
        <v>70636.399999999994</v>
      </c>
      <c r="AA733" s="276">
        <f t="shared" si="1789"/>
        <v>4200</v>
      </c>
      <c r="AB733" s="276">
        <f>AB734</f>
        <v>0</v>
      </c>
      <c r="AC733" s="276">
        <f t="shared" ref="AC733:AD734" si="1790">AC734</f>
        <v>8100</v>
      </c>
      <c r="AD733" s="276">
        <f t="shared" si="1790"/>
        <v>8100</v>
      </c>
    </row>
    <row r="734" spans="1:30" ht="47.25" customHeight="1" x14ac:dyDescent="0.2">
      <c r="A734" s="260" t="s">
        <v>1298</v>
      </c>
      <c r="B734" s="253" t="s">
        <v>146</v>
      </c>
      <c r="C734" s="253" t="s">
        <v>196</v>
      </c>
      <c r="D734" s="253" t="s">
        <v>233</v>
      </c>
      <c r="E734" s="253" t="s">
        <v>1299</v>
      </c>
      <c r="F734" s="253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>
        <v>0</v>
      </c>
      <c r="Z734" s="258">
        <v>0</v>
      </c>
      <c r="AA734" s="258">
        <v>4200</v>
      </c>
      <c r="AB734" s="258">
        <f>AB735</f>
        <v>0</v>
      </c>
      <c r="AC734" s="258">
        <f t="shared" si="1790"/>
        <v>8100</v>
      </c>
      <c r="AD734" s="258">
        <f t="shared" si="1790"/>
        <v>8100</v>
      </c>
    </row>
    <row r="735" spans="1:30" ht="19.5" customHeight="1" x14ac:dyDescent="0.2">
      <c r="A735" s="260" t="s">
        <v>1301</v>
      </c>
      <c r="B735" s="272">
        <v>801</v>
      </c>
      <c r="C735" s="253" t="s">
        <v>196</v>
      </c>
      <c r="D735" s="253" t="s">
        <v>200</v>
      </c>
      <c r="E735" s="253" t="s">
        <v>1299</v>
      </c>
      <c r="F735" s="253" t="s">
        <v>1300</v>
      </c>
      <c r="G735" s="276"/>
      <c r="H735" s="276"/>
      <c r="I735" s="258">
        <v>142.84</v>
      </c>
      <c r="J735" s="258">
        <f>H735+I735</f>
        <v>142.84</v>
      </c>
      <c r="K735" s="258">
        <v>0</v>
      </c>
      <c r="L735" s="258">
        <v>0</v>
      </c>
      <c r="M735" s="258">
        <v>0</v>
      </c>
      <c r="N735" s="258">
        <v>1</v>
      </c>
      <c r="O735" s="258">
        <v>2</v>
      </c>
      <c r="P735" s="258">
        <v>3</v>
      </c>
      <c r="Q735" s="258">
        <v>4</v>
      </c>
      <c r="R735" s="258">
        <f t="shared" ref="R735" si="1791">P735+Q735</f>
        <v>7</v>
      </c>
      <c r="S735" s="258">
        <f t="shared" ref="S735" si="1792">Q735+R735</f>
        <v>11</v>
      </c>
      <c r="T735" s="258">
        <f t="shared" ref="T735" si="1793">R735+S735</f>
        <v>18</v>
      </c>
      <c r="U735" s="258">
        <f t="shared" ref="U735" si="1794">S735+T735</f>
        <v>29</v>
      </c>
      <c r="V735" s="258">
        <v>30010.1</v>
      </c>
      <c r="W735" s="258">
        <v>-16000</v>
      </c>
      <c r="X735" s="258">
        <v>70636.399999999994</v>
      </c>
      <c r="Y735" s="258">
        <v>0</v>
      </c>
      <c r="Z735" s="258">
        <f t="shared" ref="Z735" si="1795">X735+Y735</f>
        <v>70636.399999999994</v>
      </c>
      <c r="AA735" s="258">
        <v>0</v>
      </c>
      <c r="AB735" s="258">
        <v>0</v>
      </c>
      <c r="AC735" s="258">
        <v>8100</v>
      </c>
      <c r="AD735" s="258">
        <f t="shared" ref="AD735" si="1796">AB735+AC735</f>
        <v>8100</v>
      </c>
    </row>
    <row r="736" spans="1:30" ht="17.25" customHeight="1" x14ac:dyDescent="0.2">
      <c r="A736" s="462" t="s">
        <v>374</v>
      </c>
      <c r="B736" s="251" t="s">
        <v>146</v>
      </c>
      <c r="C736" s="251" t="s">
        <v>196</v>
      </c>
      <c r="D736" s="251" t="s">
        <v>212</v>
      </c>
      <c r="E736" s="251"/>
      <c r="F736" s="251"/>
      <c r="G736" s="258" t="e">
        <f>#REF!+G737</f>
        <v>#REF!</v>
      </c>
      <c r="H736" s="258">
        <f t="shared" ref="H736:AA736" si="1797">H737</f>
        <v>3319.6</v>
      </c>
      <c r="I736" s="258">
        <f t="shared" si="1797"/>
        <v>-495.14</v>
      </c>
      <c r="J736" s="258">
        <f t="shared" si="1797"/>
        <v>2824.46</v>
      </c>
      <c r="K736" s="258">
        <f t="shared" si="1797"/>
        <v>-955.1640000000001</v>
      </c>
      <c r="L736" s="276">
        <f t="shared" si="1797"/>
        <v>5024.79</v>
      </c>
      <c r="M736" s="276">
        <f t="shared" si="1797"/>
        <v>5165.82</v>
      </c>
      <c r="N736" s="276">
        <f t="shared" si="1797"/>
        <v>-894.32</v>
      </c>
      <c r="O736" s="276">
        <f t="shared" si="1797"/>
        <v>4271.5</v>
      </c>
      <c r="P736" s="276">
        <f t="shared" si="1797"/>
        <v>4397.8999999999996</v>
      </c>
      <c r="Q736" s="276">
        <f t="shared" si="1797"/>
        <v>21.8</v>
      </c>
      <c r="R736" s="276">
        <f t="shared" si="1797"/>
        <v>4419.7</v>
      </c>
      <c r="S736" s="276">
        <f t="shared" si="1797"/>
        <v>-3939.1</v>
      </c>
      <c r="T736" s="276">
        <f t="shared" si="1797"/>
        <v>4489.8999999999996</v>
      </c>
      <c r="U736" s="276">
        <f t="shared" si="1797"/>
        <v>-4489.8999999999996</v>
      </c>
      <c r="V736" s="276">
        <f t="shared" si="1797"/>
        <v>9005.81</v>
      </c>
      <c r="W736" s="276">
        <f t="shared" si="1797"/>
        <v>-5771.61</v>
      </c>
      <c r="X736" s="276">
        <f t="shared" si="1797"/>
        <v>9643.43</v>
      </c>
      <c r="Y736" s="276">
        <f t="shared" si="1797"/>
        <v>383.63</v>
      </c>
      <c r="Z736" s="276">
        <f t="shared" si="1797"/>
        <v>10027.06</v>
      </c>
      <c r="AA736" s="276">
        <f t="shared" si="1797"/>
        <v>-9947.06</v>
      </c>
      <c r="AB736" s="276">
        <f>AB737+AB740</f>
        <v>80</v>
      </c>
      <c r="AC736" s="276">
        <f t="shared" ref="AC736:AD736" si="1798">AC737+AC740</f>
        <v>4467.78</v>
      </c>
      <c r="AD736" s="276">
        <f t="shared" si="1798"/>
        <v>4547.78</v>
      </c>
    </row>
    <row r="737" spans="1:30" ht="24" customHeight="1" x14ac:dyDescent="0.2">
      <c r="A737" s="260" t="s">
        <v>722</v>
      </c>
      <c r="B737" s="272">
        <v>801</v>
      </c>
      <c r="C737" s="253" t="s">
        <v>196</v>
      </c>
      <c r="D737" s="253" t="s">
        <v>212</v>
      </c>
      <c r="E737" s="253" t="s">
        <v>849</v>
      </c>
      <c r="F737" s="253"/>
      <c r="G737" s="258"/>
      <c r="H737" s="258">
        <f>H739</f>
        <v>3319.6</v>
      </c>
      <c r="I737" s="258">
        <f>I739</f>
        <v>-495.14</v>
      </c>
      <c r="J737" s="258">
        <f>H737+I737</f>
        <v>2824.46</v>
      </c>
      <c r="K737" s="258">
        <f>K739+K738</f>
        <v>-955.1640000000001</v>
      </c>
      <c r="L737" s="258">
        <f>L739+L738</f>
        <v>5024.79</v>
      </c>
      <c r="M737" s="258">
        <f>M739+M738</f>
        <v>5165.82</v>
      </c>
      <c r="N737" s="258">
        <f t="shared" ref="N737:R737" si="1799">N739+N738</f>
        <v>-894.32</v>
      </c>
      <c r="O737" s="258">
        <f t="shared" si="1799"/>
        <v>4271.5</v>
      </c>
      <c r="P737" s="258">
        <f t="shared" si="1799"/>
        <v>4397.8999999999996</v>
      </c>
      <c r="Q737" s="258">
        <f t="shared" si="1799"/>
        <v>21.8</v>
      </c>
      <c r="R737" s="258">
        <f t="shared" si="1799"/>
        <v>4419.7</v>
      </c>
      <c r="S737" s="258">
        <f t="shared" ref="S737:T737" si="1800">S739+S738</f>
        <v>-3939.1</v>
      </c>
      <c r="T737" s="258">
        <f t="shared" si="1800"/>
        <v>4489.8999999999996</v>
      </c>
      <c r="U737" s="258">
        <f t="shared" ref="U737:V737" si="1801">U739+U738</f>
        <v>-4489.8999999999996</v>
      </c>
      <c r="V737" s="258">
        <f t="shared" si="1801"/>
        <v>9005.81</v>
      </c>
      <c r="W737" s="258">
        <f t="shared" ref="W737:X737" si="1802">W739+W738</f>
        <v>-5771.61</v>
      </c>
      <c r="X737" s="258">
        <f t="shared" si="1802"/>
        <v>9643.43</v>
      </c>
      <c r="Y737" s="258">
        <f t="shared" ref="Y737:Z737" si="1803">Y739+Y738</f>
        <v>383.63</v>
      </c>
      <c r="Z737" s="258">
        <f t="shared" si="1803"/>
        <v>10027.06</v>
      </c>
      <c r="AA737" s="258">
        <f t="shared" ref="AA737:AB737" si="1804">AA739+AA738</f>
        <v>-9947.06</v>
      </c>
      <c r="AB737" s="258">
        <f t="shared" si="1804"/>
        <v>80</v>
      </c>
      <c r="AC737" s="258">
        <f t="shared" ref="AC737:AD737" si="1805">AC739+AC738</f>
        <v>2198.6799999999998</v>
      </c>
      <c r="AD737" s="258">
        <f t="shared" si="1805"/>
        <v>2278.6799999999998</v>
      </c>
    </row>
    <row r="738" spans="1:30" ht="24" customHeight="1" x14ac:dyDescent="0.2">
      <c r="A738" s="260" t="s">
        <v>1296</v>
      </c>
      <c r="B738" s="272">
        <v>801</v>
      </c>
      <c r="C738" s="253" t="s">
        <v>196</v>
      </c>
      <c r="D738" s="253" t="s">
        <v>212</v>
      </c>
      <c r="E738" s="253" t="s">
        <v>849</v>
      </c>
      <c r="F738" s="253" t="s">
        <v>94</v>
      </c>
      <c r="G738" s="258"/>
      <c r="H738" s="258"/>
      <c r="I738" s="258"/>
      <c r="J738" s="258"/>
      <c r="K738" s="258">
        <v>328.71600000000001</v>
      </c>
      <c r="L738" s="258">
        <v>5024.79</v>
      </c>
      <c r="M738" s="258">
        <v>5165.82</v>
      </c>
      <c r="N738" s="258">
        <v>-894.32</v>
      </c>
      <c r="O738" s="258">
        <f>M738+N738</f>
        <v>4271.5</v>
      </c>
      <c r="P738" s="258">
        <v>4397.8999999999996</v>
      </c>
      <c r="Q738" s="258">
        <v>21.8</v>
      </c>
      <c r="R738" s="258">
        <f t="shared" si="1739"/>
        <v>4419.7</v>
      </c>
      <c r="S738" s="258">
        <v>-3939.1</v>
      </c>
      <c r="T738" s="258">
        <v>4489.8999999999996</v>
      </c>
      <c r="U738" s="258">
        <v>-4489.8999999999996</v>
      </c>
      <c r="V738" s="258">
        <v>9005.81</v>
      </c>
      <c r="W738" s="258">
        <v>-5771.61</v>
      </c>
      <c r="X738" s="258">
        <v>9643.43</v>
      </c>
      <c r="Y738" s="258">
        <v>383.63</v>
      </c>
      <c r="Z738" s="258">
        <f t="shared" ref="Z738:Z740" si="1806">X738+Y738</f>
        <v>10027.06</v>
      </c>
      <c r="AA738" s="258">
        <v>-9947.06</v>
      </c>
      <c r="AB738" s="258">
        <f t="shared" ref="AB738:AB739" si="1807">Z738+AA738</f>
        <v>80</v>
      </c>
      <c r="AC738" s="258">
        <v>-80</v>
      </c>
      <c r="AD738" s="258">
        <f t="shared" ref="AD738:AD740" si="1808">AB738+AC738</f>
        <v>0</v>
      </c>
    </row>
    <row r="739" spans="1:30" ht="35.25" customHeight="1" x14ac:dyDescent="0.2">
      <c r="A739" s="260" t="s">
        <v>1169</v>
      </c>
      <c r="B739" s="272">
        <v>801</v>
      </c>
      <c r="C739" s="253" t="s">
        <v>196</v>
      </c>
      <c r="D739" s="253" t="s">
        <v>212</v>
      </c>
      <c r="E739" s="253" t="s">
        <v>849</v>
      </c>
      <c r="F739" s="253" t="s">
        <v>1170</v>
      </c>
      <c r="G739" s="258"/>
      <c r="H739" s="258">
        <v>3319.6</v>
      </c>
      <c r="I739" s="258">
        <v>-495.14</v>
      </c>
      <c r="J739" s="258">
        <f>H739+I739</f>
        <v>2824.46</v>
      </c>
      <c r="K739" s="258">
        <v>-1283.8800000000001</v>
      </c>
      <c r="L739" s="258">
        <v>0</v>
      </c>
      <c r="M739" s="258">
        <v>0</v>
      </c>
      <c r="N739" s="258">
        <v>0</v>
      </c>
      <c r="O739" s="258">
        <v>0</v>
      </c>
      <c r="P739" s="258">
        <v>0</v>
      </c>
      <c r="Q739" s="258">
        <v>0</v>
      </c>
      <c r="R739" s="258">
        <f t="shared" si="1739"/>
        <v>0</v>
      </c>
      <c r="S739" s="258">
        <f t="shared" ref="S739" si="1809">Q739+R739</f>
        <v>0</v>
      </c>
      <c r="T739" s="258">
        <f t="shared" ref="T739" si="1810">R739+S739</f>
        <v>0</v>
      </c>
      <c r="U739" s="258">
        <f t="shared" ref="U739" si="1811">S739+T739</f>
        <v>0</v>
      </c>
      <c r="V739" s="258">
        <f t="shared" ref="V739" si="1812">T739+U739</f>
        <v>0</v>
      </c>
      <c r="W739" s="258">
        <f t="shared" ref="W739" si="1813">U739+V739</f>
        <v>0</v>
      </c>
      <c r="X739" s="258">
        <f t="shared" ref="X739" si="1814">V739+W739</f>
        <v>0</v>
      </c>
      <c r="Y739" s="258">
        <f t="shared" ref="Y739" si="1815">W739+X739</f>
        <v>0</v>
      </c>
      <c r="Z739" s="258">
        <f t="shared" si="1806"/>
        <v>0</v>
      </c>
      <c r="AA739" s="258">
        <f t="shared" ref="AA739" si="1816">Y739+Z739</f>
        <v>0</v>
      </c>
      <c r="AB739" s="258">
        <f t="shared" si="1807"/>
        <v>0</v>
      </c>
      <c r="AC739" s="258">
        <v>2278.6799999999998</v>
      </c>
      <c r="AD739" s="258">
        <f t="shared" si="1808"/>
        <v>2278.6799999999998</v>
      </c>
    </row>
    <row r="740" spans="1:30" ht="35.25" customHeight="1" x14ac:dyDescent="0.2">
      <c r="A740" s="260" t="s">
        <v>1278</v>
      </c>
      <c r="B740" s="253">
        <v>801</v>
      </c>
      <c r="C740" s="253" t="s">
        <v>196</v>
      </c>
      <c r="D740" s="253" t="s">
        <v>212</v>
      </c>
      <c r="E740" s="253" t="s">
        <v>1279</v>
      </c>
      <c r="F740" s="253" t="s">
        <v>94</v>
      </c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>
        <v>0</v>
      </c>
      <c r="Z740" s="258">
        <f t="shared" si="1806"/>
        <v>0</v>
      </c>
      <c r="AA740" s="258">
        <v>1443.3230000000001</v>
      </c>
      <c r="AB740" s="258">
        <v>0</v>
      </c>
      <c r="AC740" s="258">
        <v>2269.1</v>
      </c>
      <c r="AD740" s="258">
        <f t="shared" si="1808"/>
        <v>2269.1</v>
      </c>
    </row>
    <row r="741" spans="1:30" ht="18.75" customHeight="1" x14ac:dyDescent="0.2">
      <c r="A741" s="462" t="s">
        <v>220</v>
      </c>
      <c r="B741" s="251" t="s">
        <v>146</v>
      </c>
      <c r="C741" s="251" t="s">
        <v>196</v>
      </c>
      <c r="D741" s="251">
        <v>12</v>
      </c>
      <c r="E741" s="251"/>
      <c r="F741" s="251"/>
      <c r="G741" s="258" t="e">
        <f>#REF!+#REF!+#REF!+#REF!+#REF!+G746+G749+G752</f>
        <v>#REF!</v>
      </c>
      <c r="H741" s="258" t="e">
        <f>H746+H749+H752</f>
        <v>#REF!</v>
      </c>
      <c r="I741" s="258" t="e">
        <f>I746+I749+I752</f>
        <v>#REF!</v>
      </c>
      <c r="J741" s="258" t="e">
        <f>J746+J749+J752</f>
        <v>#REF!</v>
      </c>
      <c r="K741" s="258" t="e">
        <f>K746+K749+K752</f>
        <v>#REF!</v>
      </c>
      <c r="L741" s="276" t="e">
        <f>L746+L749+L752+L744+L751</f>
        <v>#REF!</v>
      </c>
      <c r="M741" s="276" t="e">
        <f>M746+M749+M752+M744+M751</f>
        <v>#REF!</v>
      </c>
      <c r="N741" s="276" t="e">
        <f>N746+N749+N752+N744+N751</f>
        <v>#REF!</v>
      </c>
      <c r="O741" s="276" t="e">
        <f>O746+O749+O752+O744+O751</f>
        <v>#REF!</v>
      </c>
      <c r="P741" s="276" t="e">
        <f>P746+P749+P752+P744+P751</f>
        <v>#REF!</v>
      </c>
      <c r="Q741" s="276" t="e">
        <f t="shared" ref="Q741:V741" si="1817">Q746+Q749+Q752+Q744+Q751+Q742</f>
        <v>#REF!</v>
      </c>
      <c r="R741" s="276" t="e">
        <f t="shared" si="1817"/>
        <v>#REF!</v>
      </c>
      <c r="S741" s="276" t="e">
        <f t="shared" si="1817"/>
        <v>#REF!</v>
      </c>
      <c r="T741" s="276">
        <f t="shared" si="1817"/>
        <v>5017</v>
      </c>
      <c r="U741" s="276">
        <f t="shared" si="1817"/>
        <v>480</v>
      </c>
      <c r="V741" s="276">
        <f t="shared" si="1817"/>
        <v>4467</v>
      </c>
      <c r="W741" s="276">
        <f>W746+W749+W752+W744+W751+W742</f>
        <v>1901</v>
      </c>
      <c r="X741" s="276">
        <f t="shared" ref="X741:Z741" si="1818">X746+X749+X752+X744+X751+X742</f>
        <v>5587</v>
      </c>
      <c r="Y741" s="276">
        <f>Y746+Y749+Y752+Y744+Y751+Y742</f>
        <v>1158</v>
      </c>
      <c r="Z741" s="276">
        <f t="shared" si="1818"/>
        <v>6745</v>
      </c>
      <c r="AA741" s="276">
        <f>AA746+AA749+AA752+AA744+AA751+AA742</f>
        <v>-449.4</v>
      </c>
      <c r="AB741" s="276">
        <f t="shared" ref="AB741:AD741" si="1819">AB746+AB749+AB752+AB744+AB751+AB742</f>
        <v>6295.6</v>
      </c>
      <c r="AC741" s="276">
        <f>AC746+AC749+AC752+AC744+AC751+AC742</f>
        <v>-170.07999999999998</v>
      </c>
      <c r="AD741" s="276">
        <f t="shared" si="1819"/>
        <v>6125.5199999999995</v>
      </c>
    </row>
    <row r="742" spans="1:30" ht="36.75" hidden="1" customHeight="1" x14ac:dyDescent="0.2">
      <c r="A742" s="260" t="s">
        <v>1040</v>
      </c>
      <c r="B742" s="272">
        <v>801</v>
      </c>
      <c r="C742" s="253" t="s">
        <v>196</v>
      </c>
      <c r="D742" s="253" t="s">
        <v>205</v>
      </c>
      <c r="E742" s="253" t="s">
        <v>834</v>
      </c>
      <c r="F742" s="253"/>
      <c r="G742" s="258"/>
      <c r="H742" s="258">
        <f>H743</f>
        <v>0.1</v>
      </c>
      <c r="I742" s="258">
        <f>I743</f>
        <v>0</v>
      </c>
      <c r="J742" s="258">
        <f t="shared" ref="J742:J743" si="1820">H742+I742</f>
        <v>0.1</v>
      </c>
      <c r="K742" s="258">
        <f>K743</f>
        <v>0</v>
      </c>
      <c r="L742" s="258">
        <f>L743</f>
        <v>0.1</v>
      </c>
      <c r="M742" s="258">
        <f>M743</f>
        <v>0.1</v>
      </c>
      <c r="N742" s="258">
        <f t="shared" ref="N742:AD742" si="1821">N743</f>
        <v>0</v>
      </c>
      <c r="O742" s="258">
        <f t="shared" si="1821"/>
        <v>0.1</v>
      </c>
      <c r="P742" s="258">
        <f t="shared" si="1821"/>
        <v>0</v>
      </c>
      <c r="Q742" s="258">
        <f t="shared" si="1821"/>
        <v>42.5</v>
      </c>
      <c r="R742" s="258">
        <f t="shared" si="1821"/>
        <v>42.5</v>
      </c>
      <c r="S742" s="258">
        <f t="shared" si="1821"/>
        <v>-42.5</v>
      </c>
      <c r="T742" s="258">
        <f t="shared" si="1821"/>
        <v>0</v>
      </c>
      <c r="U742" s="258">
        <f t="shared" si="1821"/>
        <v>0</v>
      </c>
      <c r="V742" s="258">
        <f t="shared" si="1821"/>
        <v>0</v>
      </c>
      <c r="W742" s="258">
        <f t="shared" si="1821"/>
        <v>0</v>
      </c>
      <c r="X742" s="258">
        <f t="shared" si="1821"/>
        <v>0</v>
      </c>
      <c r="Y742" s="258">
        <f t="shared" si="1821"/>
        <v>0</v>
      </c>
      <c r="Z742" s="258">
        <f t="shared" si="1821"/>
        <v>0</v>
      </c>
      <c r="AA742" s="258">
        <f t="shared" si="1821"/>
        <v>0</v>
      </c>
      <c r="AB742" s="258">
        <f t="shared" si="1821"/>
        <v>0</v>
      </c>
      <c r="AC742" s="258">
        <f t="shared" si="1821"/>
        <v>0</v>
      </c>
      <c r="AD742" s="258">
        <f t="shared" si="1821"/>
        <v>0</v>
      </c>
    </row>
    <row r="743" spans="1:30" ht="18.75" hidden="1" customHeight="1" x14ac:dyDescent="0.2">
      <c r="A743" s="260" t="s">
        <v>1296</v>
      </c>
      <c r="B743" s="272">
        <v>801</v>
      </c>
      <c r="C743" s="253" t="s">
        <v>196</v>
      </c>
      <c r="D743" s="253" t="s">
        <v>205</v>
      </c>
      <c r="E743" s="253" t="s">
        <v>834</v>
      </c>
      <c r="F743" s="253" t="s">
        <v>94</v>
      </c>
      <c r="G743" s="258"/>
      <c r="H743" s="258">
        <v>0.1</v>
      </c>
      <c r="I743" s="258">
        <v>0</v>
      </c>
      <c r="J743" s="258">
        <f t="shared" si="1820"/>
        <v>0.1</v>
      </c>
      <c r="K743" s="258">
        <v>0</v>
      </c>
      <c r="L743" s="258">
        <v>0.1</v>
      </c>
      <c r="M743" s="258">
        <v>0.1</v>
      </c>
      <c r="N743" s="258">
        <v>0</v>
      </c>
      <c r="O743" s="258">
        <f>M743+N743</f>
        <v>0.1</v>
      </c>
      <c r="P743" s="258">
        <v>0</v>
      </c>
      <c r="Q743" s="258">
        <v>42.5</v>
      </c>
      <c r="R743" s="258">
        <f t="shared" ref="R743" si="1822">P743+Q743</f>
        <v>42.5</v>
      </c>
      <c r="S743" s="258">
        <v>-42.5</v>
      </c>
      <c r="T743" s="258">
        <f t="shared" ref="T743" si="1823">R743+S743</f>
        <v>0</v>
      </c>
      <c r="U743" s="258">
        <v>0</v>
      </c>
      <c r="V743" s="258">
        <f t="shared" ref="V743" si="1824">T743+U743</f>
        <v>0</v>
      </c>
      <c r="W743" s="258">
        <v>0</v>
      </c>
      <c r="X743" s="258">
        <f t="shared" ref="X743" si="1825">V743+W743</f>
        <v>0</v>
      </c>
      <c r="Y743" s="258">
        <v>0</v>
      </c>
      <c r="Z743" s="258">
        <f t="shared" ref="Z743" si="1826">X743+Y743</f>
        <v>0</v>
      </c>
      <c r="AA743" s="258">
        <v>0</v>
      </c>
      <c r="AB743" s="258">
        <f t="shared" ref="AB743" si="1827">Z743+AA743</f>
        <v>0</v>
      </c>
      <c r="AC743" s="258">
        <v>0</v>
      </c>
      <c r="AD743" s="258">
        <f t="shared" ref="AD743" si="1828">AB743+AC743</f>
        <v>0</v>
      </c>
    </row>
    <row r="744" spans="1:30" ht="56.25" hidden="1" customHeight="1" x14ac:dyDescent="0.2">
      <c r="A744" s="260" t="s">
        <v>951</v>
      </c>
      <c r="B744" s="253" t="s">
        <v>146</v>
      </c>
      <c r="C744" s="253" t="s">
        <v>196</v>
      </c>
      <c r="D744" s="253" t="s">
        <v>205</v>
      </c>
      <c r="E744" s="253" t="s">
        <v>950</v>
      </c>
      <c r="F744" s="253"/>
      <c r="G744" s="258"/>
      <c r="H744" s="258"/>
      <c r="I744" s="258"/>
      <c r="J744" s="258"/>
      <c r="K744" s="258"/>
      <c r="L744" s="258">
        <f>L745</f>
        <v>0</v>
      </c>
      <c r="M744" s="258">
        <f>M745</f>
        <v>0</v>
      </c>
      <c r="N744" s="258">
        <f t="shared" ref="N744:AD744" si="1829">N745</f>
        <v>0</v>
      </c>
      <c r="O744" s="258">
        <f t="shared" si="1829"/>
        <v>0</v>
      </c>
      <c r="P744" s="258">
        <f t="shared" si="1829"/>
        <v>0</v>
      </c>
      <c r="Q744" s="258">
        <f t="shared" si="1829"/>
        <v>0</v>
      </c>
      <c r="R744" s="258">
        <f t="shared" si="1829"/>
        <v>0</v>
      </c>
      <c r="S744" s="258">
        <f t="shared" si="1829"/>
        <v>0</v>
      </c>
      <c r="T744" s="258">
        <f t="shared" si="1829"/>
        <v>0</v>
      </c>
      <c r="U744" s="258">
        <f t="shared" si="1829"/>
        <v>0</v>
      </c>
      <c r="V744" s="258">
        <f t="shared" si="1829"/>
        <v>0</v>
      </c>
      <c r="W744" s="258">
        <f t="shared" si="1829"/>
        <v>0</v>
      </c>
      <c r="X744" s="258">
        <f t="shared" si="1829"/>
        <v>0</v>
      </c>
      <c r="Y744" s="258">
        <f t="shared" si="1829"/>
        <v>0</v>
      </c>
      <c r="Z744" s="258">
        <f t="shared" si="1829"/>
        <v>0</v>
      </c>
      <c r="AA744" s="258">
        <f t="shared" si="1829"/>
        <v>0</v>
      </c>
      <c r="AB744" s="258">
        <f t="shared" si="1829"/>
        <v>0</v>
      </c>
      <c r="AC744" s="258">
        <f t="shared" si="1829"/>
        <v>0</v>
      </c>
      <c r="AD744" s="258">
        <f t="shared" si="1829"/>
        <v>0</v>
      </c>
    </row>
    <row r="745" spans="1:30" ht="21.75" hidden="1" customHeight="1" x14ac:dyDescent="0.2">
      <c r="A745" s="260" t="s">
        <v>1296</v>
      </c>
      <c r="B745" s="253" t="s">
        <v>146</v>
      </c>
      <c r="C745" s="253" t="s">
        <v>196</v>
      </c>
      <c r="D745" s="253" t="s">
        <v>205</v>
      </c>
      <c r="E745" s="253" t="s">
        <v>950</v>
      </c>
      <c r="F745" s="253" t="s">
        <v>94</v>
      </c>
      <c r="G745" s="258"/>
      <c r="H745" s="258"/>
      <c r="I745" s="258"/>
      <c r="J745" s="258"/>
      <c r="K745" s="258"/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739"/>
        <v>0</v>
      </c>
      <c r="S745" s="258">
        <f t="shared" ref="S745" si="1830">Q745+R745</f>
        <v>0</v>
      </c>
      <c r="T745" s="258">
        <f t="shared" ref="T745" si="1831">R745+S745</f>
        <v>0</v>
      </c>
      <c r="U745" s="258">
        <f t="shared" ref="U745" si="1832">S745+T745</f>
        <v>0</v>
      </c>
      <c r="V745" s="258">
        <f t="shared" ref="V745" si="1833">T745+U745</f>
        <v>0</v>
      </c>
      <c r="W745" s="258">
        <f t="shared" ref="W745" si="1834">U745+V745</f>
        <v>0</v>
      </c>
      <c r="X745" s="258">
        <f t="shared" ref="X745" si="1835">V745+W745</f>
        <v>0</v>
      </c>
      <c r="Y745" s="258">
        <f t="shared" ref="Y745" si="1836">W745+X745</f>
        <v>0</v>
      </c>
      <c r="Z745" s="258">
        <f t="shared" ref="Z745" si="1837">X745+Y745</f>
        <v>0</v>
      </c>
      <c r="AA745" s="258">
        <f t="shared" ref="AA745" si="1838">Y745+Z745</f>
        <v>0</v>
      </c>
      <c r="AB745" s="258">
        <f t="shared" ref="AB745" si="1839">Z745+AA745</f>
        <v>0</v>
      </c>
      <c r="AC745" s="258">
        <f t="shared" ref="AC745" si="1840">AA745+AB745</f>
        <v>0</v>
      </c>
      <c r="AD745" s="258">
        <f t="shared" ref="AD745" si="1841">AB745+AC745</f>
        <v>0</v>
      </c>
    </row>
    <row r="746" spans="1:30" ht="43.5" customHeight="1" x14ac:dyDescent="0.2">
      <c r="A746" s="260" t="s">
        <v>1006</v>
      </c>
      <c r="B746" s="253" t="s">
        <v>146</v>
      </c>
      <c r="C746" s="253" t="s">
        <v>196</v>
      </c>
      <c r="D746" s="253" t="s">
        <v>205</v>
      </c>
      <c r="E746" s="253" t="s">
        <v>824</v>
      </c>
      <c r="F746" s="253"/>
      <c r="G746" s="258"/>
      <c r="H746" s="258" t="e">
        <f>H747+H748+#REF!</f>
        <v>#REF!</v>
      </c>
      <c r="I746" s="258" t="e">
        <f>I747+I748+#REF!</f>
        <v>#REF!</v>
      </c>
      <c r="J746" s="258" t="e">
        <f>H746+I746</f>
        <v>#REF!</v>
      </c>
      <c r="K746" s="258" t="e">
        <f>K747+K748+#REF!</f>
        <v>#REF!</v>
      </c>
      <c r="L746" s="258" t="e">
        <f>L747+L748+#REF!</f>
        <v>#REF!</v>
      </c>
      <c r="M746" s="258" t="e">
        <f>M747+M748+#REF!</f>
        <v>#REF!</v>
      </c>
      <c r="N746" s="258" t="e">
        <f>N747+N748+#REF!</f>
        <v>#REF!</v>
      </c>
      <c r="O746" s="258" t="e">
        <f>O747+O748+#REF!</f>
        <v>#REF!</v>
      </c>
      <c r="P746" s="258" t="e">
        <f>P747+P748+#REF!</f>
        <v>#REF!</v>
      </c>
      <c r="Q746" s="258" t="e">
        <f>Q747+Q748+#REF!</f>
        <v>#REF!</v>
      </c>
      <c r="R746" s="258">
        <f>R747+R748</f>
        <v>440</v>
      </c>
      <c r="S746" s="258">
        <f t="shared" ref="S746:T746" si="1842">S747+S748</f>
        <v>-240</v>
      </c>
      <c r="T746" s="258">
        <f t="shared" si="1842"/>
        <v>440</v>
      </c>
      <c r="U746" s="258">
        <f t="shared" ref="U746:V746" si="1843">U747+U748</f>
        <v>-40</v>
      </c>
      <c r="V746" s="258">
        <f t="shared" si="1843"/>
        <v>440</v>
      </c>
      <c r="W746" s="258">
        <f t="shared" ref="W746:X746" si="1844">W747+W748</f>
        <v>110</v>
      </c>
      <c r="X746" s="258">
        <f t="shared" si="1844"/>
        <v>440</v>
      </c>
      <c r="Y746" s="258">
        <f t="shared" ref="Y746:Z746" si="1845">Y747+Y748</f>
        <v>0</v>
      </c>
      <c r="Z746" s="258">
        <f t="shared" si="1845"/>
        <v>440</v>
      </c>
      <c r="AA746" s="258">
        <f t="shared" ref="AA746:AB746" si="1846">AA747+AA748</f>
        <v>0</v>
      </c>
      <c r="AB746" s="258">
        <f t="shared" si="1846"/>
        <v>440</v>
      </c>
      <c r="AC746" s="258">
        <f t="shared" ref="AC746:AD746" si="1847">AC747+AC748</f>
        <v>-72.3</v>
      </c>
      <c r="AD746" s="258">
        <f t="shared" si="1847"/>
        <v>367.7</v>
      </c>
    </row>
    <row r="747" spans="1:30" ht="20.25" customHeight="1" x14ac:dyDescent="0.2">
      <c r="A747" s="260" t="s">
        <v>519</v>
      </c>
      <c r="B747" s="253" t="s">
        <v>146</v>
      </c>
      <c r="C747" s="253" t="s">
        <v>196</v>
      </c>
      <c r="D747" s="253" t="s">
        <v>205</v>
      </c>
      <c r="E747" s="253" t="s">
        <v>823</v>
      </c>
      <c r="F747" s="253" t="s">
        <v>94</v>
      </c>
      <c r="G747" s="258"/>
      <c r="H747" s="258">
        <v>250</v>
      </c>
      <c r="I747" s="258">
        <v>0</v>
      </c>
      <c r="J747" s="258">
        <f t="shared" ref="J747:J763" si="1848">H747+I747</f>
        <v>250</v>
      </c>
      <c r="K747" s="258">
        <v>0</v>
      </c>
      <c r="L747" s="258">
        <v>200</v>
      </c>
      <c r="M747" s="258">
        <v>200</v>
      </c>
      <c r="N747" s="258">
        <v>0</v>
      </c>
      <c r="O747" s="258">
        <f>M747+N747</f>
        <v>200</v>
      </c>
      <c r="P747" s="258">
        <v>200</v>
      </c>
      <c r="Q747" s="258">
        <v>0</v>
      </c>
      <c r="R747" s="258">
        <f t="shared" si="1739"/>
        <v>200</v>
      </c>
      <c r="S747" s="258">
        <v>-100</v>
      </c>
      <c r="T747" s="258">
        <v>200</v>
      </c>
      <c r="U747" s="258">
        <v>0</v>
      </c>
      <c r="V747" s="258">
        <v>200</v>
      </c>
      <c r="W747" s="258">
        <v>100</v>
      </c>
      <c r="X747" s="258">
        <v>200</v>
      </c>
      <c r="Y747" s="258">
        <v>0</v>
      </c>
      <c r="Z747" s="258">
        <f t="shared" ref="Z747:Z748" si="1849">X747+Y747</f>
        <v>200</v>
      </c>
      <c r="AA747" s="258">
        <v>0</v>
      </c>
      <c r="AB747" s="258">
        <f t="shared" ref="AB747:AB748" si="1850">Z747+AA747</f>
        <v>200</v>
      </c>
      <c r="AC747" s="258">
        <v>-132</v>
      </c>
      <c r="AD747" s="258">
        <f t="shared" ref="AD747:AD748" si="1851">AB747+AC747</f>
        <v>68</v>
      </c>
    </row>
    <row r="748" spans="1:30" ht="18.75" customHeight="1" x14ac:dyDescent="0.2">
      <c r="A748" s="260" t="s">
        <v>520</v>
      </c>
      <c r="B748" s="253" t="s">
        <v>146</v>
      </c>
      <c r="C748" s="253" t="s">
        <v>196</v>
      </c>
      <c r="D748" s="253" t="s">
        <v>205</v>
      </c>
      <c r="E748" s="253" t="s">
        <v>822</v>
      </c>
      <c r="F748" s="253" t="s">
        <v>94</v>
      </c>
      <c r="G748" s="258"/>
      <c r="H748" s="258">
        <v>300</v>
      </c>
      <c r="I748" s="258">
        <v>0</v>
      </c>
      <c r="J748" s="258">
        <f t="shared" si="1848"/>
        <v>300</v>
      </c>
      <c r="K748" s="258">
        <v>0</v>
      </c>
      <c r="L748" s="258">
        <v>240</v>
      </c>
      <c r="M748" s="258">
        <v>240</v>
      </c>
      <c r="N748" s="258">
        <v>0</v>
      </c>
      <c r="O748" s="258">
        <f t="shared" ref="O748" si="1852">M748+N748</f>
        <v>240</v>
      </c>
      <c r="P748" s="258">
        <v>240</v>
      </c>
      <c r="Q748" s="258">
        <v>0</v>
      </c>
      <c r="R748" s="258">
        <f t="shared" si="1739"/>
        <v>240</v>
      </c>
      <c r="S748" s="258">
        <v>-140</v>
      </c>
      <c r="T748" s="258">
        <v>240</v>
      </c>
      <c r="U748" s="258">
        <v>-40</v>
      </c>
      <c r="V748" s="258">
        <v>240</v>
      </c>
      <c r="W748" s="258">
        <v>10</v>
      </c>
      <c r="X748" s="258">
        <v>240</v>
      </c>
      <c r="Y748" s="258">
        <v>0</v>
      </c>
      <c r="Z748" s="258">
        <f t="shared" si="1849"/>
        <v>240</v>
      </c>
      <c r="AA748" s="258">
        <v>0</v>
      </c>
      <c r="AB748" s="258">
        <f t="shared" si="1850"/>
        <v>240</v>
      </c>
      <c r="AC748" s="258">
        <v>59.7</v>
      </c>
      <c r="AD748" s="258">
        <f t="shared" si="1851"/>
        <v>299.7</v>
      </c>
    </row>
    <row r="749" spans="1:30" ht="19.5" hidden="1" customHeight="1" x14ac:dyDescent="0.2">
      <c r="A749" s="260" t="s">
        <v>723</v>
      </c>
      <c r="B749" s="253" t="s">
        <v>146</v>
      </c>
      <c r="C749" s="253" t="s">
        <v>196</v>
      </c>
      <c r="D749" s="253" t="s">
        <v>205</v>
      </c>
      <c r="E749" s="253" t="s">
        <v>820</v>
      </c>
      <c r="F749" s="253"/>
      <c r="G749" s="258"/>
      <c r="H749" s="258">
        <f>H750</f>
        <v>100</v>
      </c>
      <c r="I749" s="258">
        <f>I750</f>
        <v>0</v>
      </c>
      <c r="J749" s="258">
        <f t="shared" si="1848"/>
        <v>100</v>
      </c>
      <c r="K749" s="258">
        <f>K750</f>
        <v>0</v>
      </c>
      <c r="L749" s="258">
        <f>L750</f>
        <v>50</v>
      </c>
      <c r="M749" s="258">
        <f>M750</f>
        <v>50</v>
      </c>
      <c r="N749" s="258">
        <f t="shared" ref="N749:AD749" si="1853">N750</f>
        <v>0</v>
      </c>
      <c r="O749" s="258">
        <f t="shared" si="1853"/>
        <v>50</v>
      </c>
      <c r="P749" s="258">
        <f t="shared" si="1853"/>
        <v>50</v>
      </c>
      <c r="Q749" s="258">
        <f t="shared" si="1853"/>
        <v>0</v>
      </c>
      <c r="R749" s="258">
        <f t="shared" si="1853"/>
        <v>50</v>
      </c>
      <c r="S749" s="258">
        <f t="shared" si="1853"/>
        <v>-50</v>
      </c>
      <c r="T749" s="258">
        <f t="shared" si="1853"/>
        <v>0</v>
      </c>
      <c r="U749" s="258">
        <f t="shared" si="1853"/>
        <v>0</v>
      </c>
      <c r="V749" s="258">
        <f t="shared" si="1853"/>
        <v>0</v>
      </c>
      <c r="W749" s="258">
        <f t="shared" si="1853"/>
        <v>0</v>
      </c>
      <c r="X749" s="258">
        <f t="shared" si="1853"/>
        <v>0</v>
      </c>
      <c r="Y749" s="258">
        <f t="shared" si="1853"/>
        <v>0</v>
      </c>
      <c r="Z749" s="258">
        <f t="shared" si="1853"/>
        <v>0</v>
      </c>
      <c r="AA749" s="258">
        <f t="shared" si="1853"/>
        <v>0</v>
      </c>
      <c r="AB749" s="258">
        <f t="shared" si="1853"/>
        <v>0</v>
      </c>
      <c r="AC749" s="258">
        <f t="shared" si="1853"/>
        <v>0</v>
      </c>
      <c r="AD749" s="258">
        <f t="shared" si="1853"/>
        <v>0</v>
      </c>
    </row>
    <row r="750" spans="1:30" ht="18" hidden="1" customHeight="1" x14ac:dyDescent="0.2">
      <c r="A750" s="260" t="s">
        <v>1296</v>
      </c>
      <c r="B750" s="253" t="s">
        <v>146</v>
      </c>
      <c r="C750" s="253" t="s">
        <v>196</v>
      </c>
      <c r="D750" s="253" t="s">
        <v>205</v>
      </c>
      <c r="E750" s="253" t="s">
        <v>820</v>
      </c>
      <c r="F750" s="253" t="s">
        <v>94</v>
      </c>
      <c r="G750" s="258"/>
      <c r="H750" s="258">
        <v>100</v>
      </c>
      <c r="I750" s="258">
        <v>0</v>
      </c>
      <c r="J750" s="258">
        <f t="shared" si="1848"/>
        <v>100</v>
      </c>
      <c r="K750" s="258">
        <v>0</v>
      </c>
      <c r="L750" s="258">
        <v>50</v>
      </c>
      <c r="M750" s="258">
        <v>50</v>
      </c>
      <c r="N750" s="258">
        <v>0</v>
      </c>
      <c r="O750" s="258">
        <f>N750+M750</f>
        <v>50</v>
      </c>
      <c r="P750" s="258">
        <v>50</v>
      </c>
      <c r="Q750" s="258">
        <v>0</v>
      </c>
      <c r="R750" s="258">
        <f t="shared" si="1739"/>
        <v>50</v>
      </c>
      <c r="S750" s="258">
        <v>-50</v>
      </c>
      <c r="T750" s="258">
        <f t="shared" ref="T750:T751" si="1854">R750+S750</f>
        <v>0</v>
      </c>
      <c r="U750" s="258">
        <v>0</v>
      </c>
      <c r="V750" s="258">
        <f t="shared" ref="V750:V751" si="1855">T750+U750</f>
        <v>0</v>
      </c>
      <c r="W750" s="258">
        <v>0</v>
      </c>
      <c r="X750" s="258">
        <f t="shared" ref="X750:X751" si="1856">V750+W750</f>
        <v>0</v>
      </c>
      <c r="Y750" s="258">
        <v>0</v>
      </c>
      <c r="Z750" s="258">
        <f t="shared" ref="Z750:Z751" si="1857">X750+Y750</f>
        <v>0</v>
      </c>
      <c r="AA750" s="258">
        <v>0</v>
      </c>
      <c r="AB750" s="258">
        <f t="shared" ref="AB750:AB751" si="1858">Z750+AA750</f>
        <v>0</v>
      </c>
      <c r="AC750" s="258">
        <v>0</v>
      </c>
      <c r="AD750" s="258">
        <f t="shared" ref="AD750:AD751" si="1859">AB750+AC750</f>
        <v>0</v>
      </c>
    </row>
    <row r="751" spans="1:30" ht="18" hidden="1" customHeight="1" x14ac:dyDescent="0.2">
      <c r="A751" s="260"/>
      <c r="B751" s="253" t="s">
        <v>146</v>
      </c>
      <c r="C751" s="253" t="s">
        <v>196</v>
      </c>
      <c r="D751" s="253" t="s">
        <v>205</v>
      </c>
      <c r="E751" s="253" t="s">
        <v>1008</v>
      </c>
      <c r="F751" s="253" t="s">
        <v>94</v>
      </c>
      <c r="G751" s="258"/>
      <c r="H751" s="258"/>
      <c r="I751" s="258"/>
      <c r="J751" s="258"/>
      <c r="K751" s="258"/>
      <c r="L751" s="258">
        <v>700</v>
      </c>
      <c r="M751" s="258">
        <v>0</v>
      </c>
      <c r="N751" s="258">
        <v>0</v>
      </c>
      <c r="O751" s="258">
        <f>N751+M751</f>
        <v>0</v>
      </c>
      <c r="P751" s="258">
        <v>0</v>
      </c>
      <c r="Q751" s="258">
        <v>0</v>
      </c>
      <c r="R751" s="258">
        <f t="shared" si="1739"/>
        <v>0</v>
      </c>
      <c r="S751" s="258">
        <f t="shared" ref="S751" si="1860">Q751+R751</f>
        <v>0</v>
      </c>
      <c r="T751" s="258">
        <f t="shared" si="1854"/>
        <v>0</v>
      </c>
      <c r="U751" s="258">
        <f t="shared" ref="U751" si="1861">S751+T751</f>
        <v>0</v>
      </c>
      <c r="V751" s="258">
        <f t="shared" si="1855"/>
        <v>0</v>
      </c>
      <c r="W751" s="258">
        <f t="shared" ref="W751" si="1862">U751+V751</f>
        <v>0</v>
      </c>
      <c r="X751" s="258">
        <f t="shared" si="1856"/>
        <v>0</v>
      </c>
      <c r="Y751" s="258">
        <f t="shared" ref="Y751" si="1863">W751+X751</f>
        <v>0</v>
      </c>
      <c r="Z751" s="258">
        <f t="shared" si="1857"/>
        <v>0</v>
      </c>
      <c r="AA751" s="258">
        <f t="shared" ref="AA751" si="1864">Y751+Z751</f>
        <v>0</v>
      </c>
      <c r="AB751" s="258">
        <f t="shared" si="1858"/>
        <v>0</v>
      </c>
      <c r="AC751" s="258">
        <f t="shared" ref="AC751" si="1865">AA751+AB751</f>
        <v>0</v>
      </c>
      <c r="AD751" s="258">
        <f t="shared" si="1859"/>
        <v>0</v>
      </c>
    </row>
    <row r="752" spans="1:30" ht="21" customHeight="1" x14ac:dyDescent="0.2">
      <c r="A752" s="462" t="s">
        <v>1108</v>
      </c>
      <c r="B752" s="251" t="s">
        <v>146</v>
      </c>
      <c r="C752" s="251" t="s">
        <v>196</v>
      </c>
      <c r="D752" s="251" t="s">
        <v>205</v>
      </c>
      <c r="E752" s="251" t="s">
        <v>819</v>
      </c>
      <c r="F752" s="253"/>
      <c r="G752" s="258"/>
      <c r="H752" s="258">
        <f>H763</f>
        <v>2760</v>
      </c>
      <c r="I752" s="258">
        <f>I763</f>
        <v>463.46</v>
      </c>
      <c r="J752" s="258">
        <f t="shared" si="1848"/>
        <v>3223.46</v>
      </c>
      <c r="K752" s="258">
        <f t="shared" ref="K752:Q752" si="1866">K763</f>
        <v>0</v>
      </c>
      <c r="L752" s="258">
        <f t="shared" si="1866"/>
        <v>3282</v>
      </c>
      <c r="M752" s="258">
        <f t="shared" si="1866"/>
        <v>3282</v>
      </c>
      <c r="N752" s="258">
        <f t="shared" si="1866"/>
        <v>368</v>
      </c>
      <c r="O752" s="258">
        <f t="shared" si="1866"/>
        <v>3650</v>
      </c>
      <c r="P752" s="258">
        <f t="shared" si="1866"/>
        <v>3650</v>
      </c>
      <c r="Q752" s="258">
        <f t="shared" si="1866"/>
        <v>0</v>
      </c>
      <c r="R752" s="276" t="e">
        <f>R753+R757+#REF!+R758+R759+R760+R761+#REF!+#REF!+R762+R763</f>
        <v>#REF!</v>
      </c>
      <c r="S752" s="276" t="e">
        <f>S753+S757+#REF!+S758+S759+S760+S761+#REF!+#REF!+S762+S763</f>
        <v>#REF!</v>
      </c>
      <c r="T752" s="276">
        <f>T753+T754+T755+T756+T757+T758+T759+T762</f>
        <v>4577</v>
      </c>
      <c r="U752" s="276">
        <f t="shared" ref="U752:V752" si="1867">U753+U754+U755+U756+U757+U758+U759+U762</f>
        <v>520</v>
      </c>
      <c r="V752" s="276">
        <f t="shared" si="1867"/>
        <v>4027</v>
      </c>
      <c r="W752" s="276">
        <f t="shared" ref="W752:X752" si="1868">W753+W754+W755+W756+W757+W758+W759+W762</f>
        <v>1791</v>
      </c>
      <c r="X752" s="276">
        <f t="shared" si="1868"/>
        <v>5147</v>
      </c>
      <c r="Y752" s="276">
        <f t="shared" ref="Y752:AA752" si="1869">Y753+Y754+Y755+Y756+Y757+Y758+Y759+Y762</f>
        <v>1158</v>
      </c>
      <c r="Z752" s="276">
        <f>Z753+Z754+Z755+Z756+Z757+Z758+Z759+Z762</f>
        <v>6305</v>
      </c>
      <c r="AA752" s="276">
        <f t="shared" si="1869"/>
        <v>-449.4</v>
      </c>
      <c r="AB752" s="276">
        <f>AB753+AB754+AB755+AB756+AB757+AB758+AB759+AB762+AB764</f>
        <v>5855.6</v>
      </c>
      <c r="AC752" s="276">
        <f t="shared" ref="AC752:AD752" si="1870">AC753+AC754+AC755+AC756+AC757+AC758+AC759+AC762+AC764</f>
        <v>-97.78</v>
      </c>
      <c r="AD752" s="276">
        <f t="shared" si="1870"/>
        <v>5757.82</v>
      </c>
    </row>
    <row r="753" spans="1:30" ht="18.75" customHeight="1" x14ac:dyDescent="0.2">
      <c r="A753" s="260" t="s">
        <v>897</v>
      </c>
      <c r="B753" s="253" t="s">
        <v>146</v>
      </c>
      <c r="C753" s="253" t="s">
        <v>196</v>
      </c>
      <c r="D753" s="253" t="s">
        <v>205</v>
      </c>
      <c r="E753" s="253" t="s">
        <v>819</v>
      </c>
      <c r="F753" s="253" t="s">
        <v>832</v>
      </c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>
        <v>0</v>
      </c>
      <c r="S753" s="258">
        <f>2097</f>
        <v>2097</v>
      </c>
      <c r="T753" s="258">
        <f>R753+S753</f>
        <v>2097</v>
      </c>
      <c r="U753" s="258">
        <v>439</v>
      </c>
      <c r="V753" s="258">
        <v>2097</v>
      </c>
      <c r="W753" s="258">
        <v>225</v>
      </c>
      <c r="X753" s="258">
        <v>2955</v>
      </c>
      <c r="Y753" s="258">
        <v>-299</v>
      </c>
      <c r="Z753" s="258">
        <f>X753+Y753</f>
        <v>2656</v>
      </c>
      <c r="AA753" s="258">
        <v>0</v>
      </c>
      <c r="AB753" s="258">
        <f>Z753+AA753</f>
        <v>2656</v>
      </c>
      <c r="AC753" s="258">
        <v>54</v>
      </c>
      <c r="AD753" s="258">
        <f>AB753+AC753</f>
        <v>2710</v>
      </c>
    </row>
    <row r="754" spans="1:30" ht="29.25" customHeight="1" x14ac:dyDescent="0.2">
      <c r="A754" s="377" t="s">
        <v>900</v>
      </c>
      <c r="B754" s="253" t="s">
        <v>146</v>
      </c>
      <c r="C754" s="253" t="s">
        <v>196</v>
      </c>
      <c r="D754" s="253" t="s">
        <v>205</v>
      </c>
      <c r="E754" s="253" t="s">
        <v>819</v>
      </c>
      <c r="F754" s="253" t="s">
        <v>899</v>
      </c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>
        <v>0</v>
      </c>
      <c r="S754" s="258">
        <f>630</f>
        <v>630</v>
      </c>
      <c r="T754" s="258">
        <f t="shared" ref="T754:T756" si="1871">R754+S754</f>
        <v>630</v>
      </c>
      <c r="U754" s="258">
        <v>133</v>
      </c>
      <c r="V754" s="258">
        <v>630</v>
      </c>
      <c r="W754" s="258">
        <v>68</v>
      </c>
      <c r="X754" s="258">
        <v>892</v>
      </c>
      <c r="Y754" s="258">
        <v>-93</v>
      </c>
      <c r="Z754" s="258">
        <f t="shared" ref="Z754:Z763" si="1872">X754+Y754</f>
        <v>799</v>
      </c>
      <c r="AA754" s="258">
        <v>0</v>
      </c>
      <c r="AB754" s="258">
        <f t="shared" ref="AB754:AB763" si="1873">Z754+AA754</f>
        <v>799</v>
      </c>
      <c r="AC754" s="258">
        <v>62.94</v>
      </c>
      <c r="AD754" s="258">
        <f t="shared" ref="AD754:AD763" si="1874">AB754+AC754</f>
        <v>861.94</v>
      </c>
    </row>
    <row r="755" spans="1:30" ht="18.75" customHeight="1" x14ac:dyDescent="0.2">
      <c r="A755" s="260" t="s">
        <v>897</v>
      </c>
      <c r="B755" s="253" t="s">
        <v>146</v>
      </c>
      <c r="C755" s="253" t="s">
        <v>196</v>
      </c>
      <c r="D755" s="253" t="s">
        <v>205</v>
      </c>
      <c r="E755" s="253" t="s">
        <v>1109</v>
      </c>
      <c r="F755" s="253" t="s">
        <v>832</v>
      </c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>
        <v>0</v>
      </c>
      <c r="S755" s="258">
        <f>420</f>
        <v>420</v>
      </c>
      <c r="T755" s="258">
        <f t="shared" si="1871"/>
        <v>420</v>
      </c>
      <c r="U755" s="258">
        <v>0</v>
      </c>
      <c r="V755" s="258">
        <v>0</v>
      </c>
      <c r="W755" s="258">
        <v>420</v>
      </c>
      <c r="X755" s="258">
        <v>0</v>
      </c>
      <c r="Y755" s="258">
        <v>420</v>
      </c>
      <c r="Z755" s="258">
        <f t="shared" si="1872"/>
        <v>420</v>
      </c>
      <c r="AA755" s="258">
        <v>0</v>
      </c>
      <c r="AB755" s="258">
        <f t="shared" si="1873"/>
        <v>420</v>
      </c>
      <c r="AC755" s="258">
        <v>293.56</v>
      </c>
      <c r="AD755" s="258">
        <f t="shared" si="1874"/>
        <v>713.56</v>
      </c>
    </row>
    <row r="756" spans="1:30" ht="30" customHeight="1" x14ac:dyDescent="0.2">
      <c r="A756" s="377" t="s">
        <v>900</v>
      </c>
      <c r="B756" s="253" t="s">
        <v>146</v>
      </c>
      <c r="C756" s="253" t="s">
        <v>196</v>
      </c>
      <c r="D756" s="253" t="s">
        <v>205</v>
      </c>
      <c r="E756" s="253" t="s">
        <v>1109</v>
      </c>
      <c r="F756" s="253" t="s">
        <v>899</v>
      </c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>
        <v>0</v>
      </c>
      <c r="S756" s="258">
        <f>130</f>
        <v>130</v>
      </c>
      <c r="T756" s="258">
        <f t="shared" si="1871"/>
        <v>130</v>
      </c>
      <c r="U756" s="258">
        <v>0</v>
      </c>
      <c r="V756" s="258">
        <v>0</v>
      </c>
      <c r="W756" s="258">
        <v>130</v>
      </c>
      <c r="X756" s="258">
        <v>0</v>
      </c>
      <c r="Y756" s="258">
        <v>130</v>
      </c>
      <c r="Z756" s="258">
        <f t="shared" si="1872"/>
        <v>130</v>
      </c>
      <c r="AA756" s="258">
        <v>0</v>
      </c>
      <c r="AB756" s="258">
        <f t="shared" si="1873"/>
        <v>130</v>
      </c>
      <c r="AC756" s="258">
        <v>29.07</v>
      </c>
      <c r="AD756" s="258">
        <f t="shared" si="1874"/>
        <v>159.07</v>
      </c>
    </row>
    <row r="757" spans="1:30" ht="20.25" customHeight="1" x14ac:dyDescent="0.2">
      <c r="A757" s="260" t="s">
        <v>952</v>
      </c>
      <c r="B757" s="253" t="s">
        <v>146</v>
      </c>
      <c r="C757" s="253" t="s">
        <v>196</v>
      </c>
      <c r="D757" s="253" t="s">
        <v>205</v>
      </c>
      <c r="E757" s="253" t="s">
        <v>819</v>
      </c>
      <c r="F757" s="253" t="s">
        <v>919</v>
      </c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>
        <v>0</v>
      </c>
      <c r="S757" s="258">
        <v>18</v>
      </c>
      <c r="T757" s="258">
        <f t="shared" ref="T757:T761" si="1875">R757+S757</f>
        <v>18</v>
      </c>
      <c r="U757" s="258">
        <v>0</v>
      </c>
      <c r="V757" s="258">
        <v>18</v>
      </c>
      <c r="W757" s="258">
        <v>0</v>
      </c>
      <c r="X757" s="258">
        <v>18</v>
      </c>
      <c r="Y757" s="258">
        <v>1</v>
      </c>
      <c r="Z757" s="258">
        <f t="shared" si="1872"/>
        <v>19</v>
      </c>
      <c r="AA757" s="258">
        <v>0</v>
      </c>
      <c r="AB757" s="258">
        <f t="shared" si="1873"/>
        <v>19</v>
      </c>
      <c r="AC757" s="258">
        <v>-16.05</v>
      </c>
      <c r="AD757" s="258">
        <f t="shared" si="1874"/>
        <v>2.9499999999999993</v>
      </c>
    </row>
    <row r="758" spans="1:30" ht="19.5" hidden="1" customHeight="1" x14ac:dyDescent="0.2">
      <c r="A758" s="260" t="s">
        <v>99</v>
      </c>
      <c r="B758" s="253" t="s">
        <v>146</v>
      </c>
      <c r="C758" s="253" t="s">
        <v>196</v>
      </c>
      <c r="D758" s="253" t="s">
        <v>205</v>
      </c>
      <c r="E758" s="253" t="s">
        <v>819</v>
      </c>
      <c r="F758" s="253" t="s">
        <v>100</v>
      </c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>
        <v>0</v>
      </c>
      <c r="S758" s="258">
        <v>110</v>
      </c>
      <c r="T758" s="258">
        <v>30</v>
      </c>
      <c r="U758" s="258">
        <v>0</v>
      </c>
      <c r="V758" s="258">
        <v>30</v>
      </c>
      <c r="W758" s="258">
        <v>-30</v>
      </c>
      <c r="X758" s="258">
        <v>0</v>
      </c>
      <c r="Y758" s="258">
        <v>0</v>
      </c>
      <c r="Z758" s="258">
        <f t="shared" si="1872"/>
        <v>0</v>
      </c>
      <c r="AA758" s="258">
        <v>0</v>
      </c>
      <c r="AB758" s="258">
        <f t="shared" si="1873"/>
        <v>0</v>
      </c>
      <c r="AC758" s="258">
        <v>0</v>
      </c>
      <c r="AD758" s="258">
        <f t="shared" si="1874"/>
        <v>0</v>
      </c>
    </row>
    <row r="759" spans="1:30" ht="19.5" customHeight="1" x14ac:dyDescent="0.2">
      <c r="A759" s="260" t="s">
        <v>1296</v>
      </c>
      <c r="B759" s="253" t="s">
        <v>146</v>
      </c>
      <c r="C759" s="253" t="s">
        <v>196</v>
      </c>
      <c r="D759" s="253" t="s">
        <v>205</v>
      </c>
      <c r="E759" s="253" t="s">
        <v>819</v>
      </c>
      <c r="F759" s="253" t="s">
        <v>94</v>
      </c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>
        <v>0</v>
      </c>
      <c r="S759" s="258">
        <v>172</v>
      </c>
      <c r="T759" s="258">
        <v>252</v>
      </c>
      <c r="U759" s="258">
        <v>-52</v>
      </c>
      <c r="V759" s="258">
        <v>252</v>
      </c>
      <c r="W759" s="258">
        <v>-22</v>
      </c>
      <c r="X759" s="258">
        <v>282</v>
      </c>
      <c r="Y759" s="258">
        <v>-1</v>
      </c>
      <c r="Z759" s="258">
        <f t="shared" si="1872"/>
        <v>281</v>
      </c>
      <c r="AA759" s="258">
        <v>0</v>
      </c>
      <c r="AB759" s="258">
        <f t="shared" si="1873"/>
        <v>281</v>
      </c>
      <c r="AC759" s="258">
        <v>-77.58</v>
      </c>
      <c r="AD759" s="258">
        <f t="shared" si="1874"/>
        <v>203.42000000000002</v>
      </c>
    </row>
    <row r="760" spans="1:30" ht="19.5" hidden="1" customHeight="1" x14ac:dyDescent="0.2">
      <c r="A760" s="260" t="s">
        <v>103</v>
      </c>
      <c r="B760" s="253" t="s">
        <v>146</v>
      </c>
      <c r="C760" s="253" t="s">
        <v>196</v>
      </c>
      <c r="D760" s="253" t="s">
        <v>205</v>
      </c>
      <c r="E760" s="253" t="s">
        <v>819</v>
      </c>
      <c r="F760" s="253" t="s">
        <v>104</v>
      </c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>
        <v>0</v>
      </c>
      <c r="S760" s="258">
        <v>0</v>
      </c>
      <c r="T760" s="258">
        <f t="shared" si="1875"/>
        <v>0</v>
      </c>
      <c r="U760" s="258">
        <v>0</v>
      </c>
      <c r="V760" s="258">
        <f t="shared" ref="V760:V763" si="1876">T760+U760</f>
        <v>0</v>
      </c>
      <c r="W760" s="258">
        <v>0</v>
      </c>
      <c r="X760" s="258">
        <v>0</v>
      </c>
      <c r="Y760" s="258">
        <v>0</v>
      </c>
      <c r="Z760" s="258">
        <f t="shared" si="1872"/>
        <v>0</v>
      </c>
      <c r="AA760" s="258">
        <v>0</v>
      </c>
      <c r="AB760" s="258">
        <f t="shared" si="1873"/>
        <v>0</v>
      </c>
      <c r="AC760" s="258">
        <v>0</v>
      </c>
      <c r="AD760" s="258">
        <f t="shared" si="1874"/>
        <v>0</v>
      </c>
    </row>
    <row r="761" spans="1:30" ht="19.5" hidden="1" customHeight="1" x14ac:dyDescent="0.2">
      <c r="A761" s="260" t="s">
        <v>920</v>
      </c>
      <c r="B761" s="253" t="s">
        <v>146</v>
      </c>
      <c r="C761" s="253" t="s">
        <v>196</v>
      </c>
      <c r="D761" s="253" t="s">
        <v>205</v>
      </c>
      <c r="E761" s="253" t="s">
        <v>819</v>
      </c>
      <c r="F761" s="253" t="s">
        <v>905</v>
      </c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>
        <v>0</v>
      </c>
      <c r="S761" s="258">
        <v>0</v>
      </c>
      <c r="T761" s="258">
        <f t="shared" si="1875"/>
        <v>0</v>
      </c>
      <c r="U761" s="258">
        <v>0</v>
      </c>
      <c r="V761" s="258">
        <f t="shared" si="1876"/>
        <v>0</v>
      </c>
      <c r="W761" s="258">
        <v>0</v>
      </c>
      <c r="X761" s="258">
        <v>0</v>
      </c>
      <c r="Y761" s="258">
        <v>0</v>
      </c>
      <c r="Z761" s="258">
        <f t="shared" si="1872"/>
        <v>0</v>
      </c>
      <c r="AA761" s="258">
        <v>0</v>
      </c>
      <c r="AB761" s="258">
        <f t="shared" si="1873"/>
        <v>0</v>
      </c>
      <c r="AC761" s="258">
        <v>0</v>
      </c>
      <c r="AD761" s="258">
        <f t="shared" si="1874"/>
        <v>0</v>
      </c>
    </row>
    <row r="762" spans="1:30" ht="18" customHeight="1" x14ac:dyDescent="0.2">
      <c r="A762" s="260" t="s">
        <v>521</v>
      </c>
      <c r="B762" s="253" t="s">
        <v>146</v>
      </c>
      <c r="C762" s="253" t="s">
        <v>196</v>
      </c>
      <c r="D762" s="253" t="s">
        <v>205</v>
      </c>
      <c r="E762" s="253" t="s">
        <v>821</v>
      </c>
      <c r="F762" s="253" t="s">
        <v>94</v>
      </c>
      <c r="G762" s="258"/>
      <c r="H762" s="258">
        <v>6000</v>
      </c>
      <c r="I762" s="258">
        <f>-1000-20-50-142.84</f>
        <v>-1212.8399999999999</v>
      </c>
      <c r="J762" s="258">
        <f t="shared" ref="J762" si="1877">H762+I762</f>
        <v>4787.16</v>
      </c>
      <c r="K762" s="258">
        <v>-3495.14</v>
      </c>
      <c r="L762" s="258">
        <v>2941.89</v>
      </c>
      <c r="M762" s="258">
        <v>1884.22</v>
      </c>
      <c r="N762" s="258">
        <v>-884.22</v>
      </c>
      <c r="O762" s="258">
        <f t="shared" ref="O762" si="1878">M762+N762</f>
        <v>1000</v>
      </c>
      <c r="P762" s="258">
        <v>1000</v>
      </c>
      <c r="Q762" s="258">
        <v>0</v>
      </c>
      <c r="R762" s="258">
        <f t="shared" ref="R762" si="1879">P762+Q762</f>
        <v>1000</v>
      </c>
      <c r="S762" s="258">
        <v>0</v>
      </c>
      <c r="T762" s="258">
        <f t="shared" ref="T762" si="1880">R762+S762</f>
        <v>1000</v>
      </c>
      <c r="U762" s="258">
        <v>0</v>
      </c>
      <c r="V762" s="258">
        <v>1000</v>
      </c>
      <c r="W762" s="258">
        <v>1000</v>
      </c>
      <c r="X762" s="258">
        <v>1000</v>
      </c>
      <c r="Y762" s="258">
        <v>1000</v>
      </c>
      <c r="Z762" s="258">
        <f t="shared" si="1872"/>
        <v>2000</v>
      </c>
      <c r="AA762" s="258">
        <v>-449.4</v>
      </c>
      <c r="AB762" s="258">
        <f t="shared" si="1873"/>
        <v>1550.6</v>
      </c>
      <c r="AC762" s="258">
        <v>-460.19</v>
      </c>
      <c r="AD762" s="258">
        <f t="shared" si="1874"/>
        <v>1090.4099999999999</v>
      </c>
    </row>
    <row r="763" spans="1:30" ht="31.5" hidden="1" customHeight="1" x14ac:dyDescent="0.2">
      <c r="A763" s="260" t="s">
        <v>1295</v>
      </c>
      <c r="B763" s="253" t="s">
        <v>146</v>
      </c>
      <c r="C763" s="253" t="s">
        <v>196</v>
      </c>
      <c r="D763" s="253" t="s">
        <v>205</v>
      </c>
      <c r="E763" s="253" t="s">
        <v>819</v>
      </c>
      <c r="F763" s="253" t="s">
        <v>77</v>
      </c>
      <c r="G763" s="258"/>
      <c r="H763" s="258">
        <v>2760</v>
      </c>
      <c r="I763" s="258">
        <v>463.46</v>
      </c>
      <c r="J763" s="258">
        <f t="shared" si="1848"/>
        <v>3223.46</v>
      </c>
      <c r="K763" s="258">
        <v>0</v>
      </c>
      <c r="L763" s="258">
        <v>3282</v>
      </c>
      <c r="M763" s="258">
        <v>3282</v>
      </c>
      <c r="N763" s="258">
        <v>368</v>
      </c>
      <c r="O763" s="258">
        <f>M763+N763</f>
        <v>3650</v>
      </c>
      <c r="P763" s="258">
        <v>3650</v>
      </c>
      <c r="Q763" s="258">
        <v>0</v>
      </c>
      <c r="R763" s="258">
        <f t="shared" si="1739"/>
        <v>3650</v>
      </c>
      <c r="S763" s="258">
        <v>-3650</v>
      </c>
      <c r="T763" s="258">
        <f t="shared" ref="T763" si="1881">R763+S763</f>
        <v>0</v>
      </c>
      <c r="U763" s="258">
        <v>0</v>
      </c>
      <c r="V763" s="258">
        <f t="shared" si="1876"/>
        <v>0</v>
      </c>
      <c r="W763" s="258">
        <v>0</v>
      </c>
      <c r="X763" s="258">
        <f t="shared" ref="X763" si="1882">V763+W763</f>
        <v>0</v>
      </c>
      <c r="Y763" s="258">
        <v>0</v>
      </c>
      <c r="Z763" s="258">
        <f t="shared" si="1872"/>
        <v>0</v>
      </c>
      <c r="AA763" s="258">
        <v>0</v>
      </c>
      <c r="AB763" s="258">
        <f t="shared" si="1873"/>
        <v>0</v>
      </c>
      <c r="AC763" s="258">
        <v>0</v>
      </c>
      <c r="AD763" s="258">
        <f t="shared" si="1874"/>
        <v>0</v>
      </c>
    </row>
    <row r="764" spans="1:30" ht="31.5" customHeight="1" x14ac:dyDescent="0.2">
      <c r="A764" s="260" t="s">
        <v>1201</v>
      </c>
      <c r="B764" s="272">
        <v>801</v>
      </c>
      <c r="C764" s="253" t="s">
        <v>196</v>
      </c>
      <c r="D764" s="253" t="s">
        <v>205</v>
      </c>
      <c r="E764" s="253" t="s">
        <v>1292</v>
      </c>
      <c r="F764" s="253" t="s">
        <v>94</v>
      </c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>
        <v>945</v>
      </c>
      <c r="T764" s="258">
        <f>R764+S764</f>
        <v>945</v>
      </c>
      <c r="U764" s="258">
        <v>0</v>
      </c>
      <c r="V764" s="258">
        <v>945</v>
      </c>
      <c r="W764" s="258">
        <v>0</v>
      </c>
      <c r="X764" s="258">
        <v>945</v>
      </c>
      <c r="Y764" s="258">
        <v>0</v>
      </c>
      <c r="Z764" s="258">
        <f>X764+Y764</f>
        <v>945</v>
      </c>
      <c r="AA764" s="258">
        <v>0</v>
      </c>
      <c r="AB764" s="258">
        <v>0</v>
      </c>
      <c r="AC764" s="258">
        <v>16.47</v>
      </c>
      <c r="AD764" s="258">
        <f>AB764+AC764</f>
        <v>16.47</v>
      </c>
    </row>
    <row r="765" spans="1:30" s="434" customFormat="1" ht="14.25" x14ac:dyDescent="0.2">
      <c r="A765" s="462" t="s">
        <v>367</v>
      </c>
      <c r="B765" s="251" t="s">
        <v>146</v>
      </c>
      <c r="C765" s="251" t="s">
        <v>198</v>
      </c>
      <c r="D765" s="251"/>
      <c r="E765" s="251"/>
      <c r="F765" s="251"/>
      <c r="G765" s="276"/>
      <c r="H765" s="276" t="e">
        <f>H766+H773</f>
        <v>#REF!</v>
      </c>
      <c r="I765" s="276" t="e">
        <f>I773+I766</f>
        <v>#REF!</v>
      </c>
      <c r="J765" s="276" t="e">
        <f>J773+J766</f>
        <v>#REF!</v>
      </c>
      <c r="K765" s="276" t="e">
        <f>K773+K766</f>
        <v>#REF!</v>
      </c>
      <c r="L765" s="276" t="e">
        <f t="shared" ref="L765:S765" si="1883">L766+L773+L796</f>
        <v>#REF!</v>
      </c>
      <c r="M765" s="276" t="e">
        <f t="shared" si="1883"/>
        <v>#REF!</v>
      </c>
      <c r="N765" s="276" t="e">
        <f t="shared" si="1883"/>
        <v>#REF!</v>
      </c>
      <c r="O765" s="276" t="e">
        <f t="shared" si="1883"/>
        <v>#REF!</v>
      </c>
      <c r="P765" s="276" t="e">
        <f t="shared" si="1883"/>
        <v>#REF!</v>
      </c>
      <c r="Q765" s="276" t="e">
        <f t="shared" si="1883"/>
        <v>#REF!</v>
      </c>
      <c r="R765" s="276" t="e">
        <f t="shared" si="1883"/>
        <v>#REF!</v>
      </c>
      <c r="S765" s="276" t="e">
        <f t="shared" si="1883"/>
        <v>#REF!</v>
      </c>
      <c r="T765" s="276" t="e">
        <f>T766+T773+T796+T813</f>
        <v>#REF!</v>
      </c>
      <c r="U765" s="276" t="e">
        <f>U766+U773+U796+U813</f>
        <v>#REF!</v>
      </c>
      <c r="V765" s="276" t="e">
        <f>V766+V773+V796+V813</f>
        <v>#REF!</v>
      </c>
      <c r="W765" s="276" t="e">
        <f>W766+W773+W796+W813</f>
        <v>#REF!</v>
      </c>
      <c r="X765" s="276" t="e">
        <f>X766+X773+X796+X813</f>
        <v>#REF!</v>
      </c>
      <c r="Y765" s="276">
        <f>Y766+Y773</f>
        <v>119638.42000000001</v>
      </c>
      <c r="Z765" s="276">
        <f t="shared" ref="Z765:AB765" si="1884">Z766+Z773</f>
        <v>143837.22</v>
      </c>
      <c r="AA765" s="276">
        <f t="shared" si="1884"/>
        <v>-17278.984</v>
      </c>
      <c r="AB765" s="276">
        <f t="shared" si="1884"/>
        <v>126558.236</v>
      </c>
      <c r="AC765" s="276">
        <f t="shared" ref="AC765:AD765" si="1885">AC766+AC773</f>
        <v>-3700.0799999999981</v>
      </c>
      <c r="AD765" s="276">
        <f t="shared" si="1885"/>
        <v>122858.156</v>
      </c>
    </row>
    <row r="766" spans="1:30" s="434" customFormat="1" ht="14.25" x14ac:dyDescent="0.2">
      <c r="A766" s="462" t="s">
        <v>222</v>
      </c>
      <c r="B766" s="251" t="s">
        <v>146</v>
      </c>
      <c r="C766" s="251" t="s">
        <v>198</v>
      </c>
      <c r="D766" s="251" t="s">
        <v>190</v>
      </c>
      <c r="E766" s="251"/>
      <c r="F766" s="251"/>
      <c r="G766" s="276">
        <v>0</v>
      </c>
      <c r="H766" s="276" t="e">
        <f>H771+#REF!</f>
        <v>#REF!</v>
      </c>
      <c r="I766" s="276" t="e">
        <f>I771+#REF!</f>
        <v>#REF!</v>
      </c>
      <c r="J766" s="276" t="e">
        <f>J771+#REF!</f>
        <v>#REF!</v>
      </c>
      <c r="K766" s="276" t="e">
        <f>K771+#REF!+K767</f>
        <v>#REF!</v>
      </c>
      <c r="L766" s="276" t="e">
        <f>L771+#REF!+L767</f>
        <v>#REF!</v>
      </c>
      <c r="M766" s="276" t="e">
        <f>M771+#REF!+M767</f>
        <v>#REF!</v>
      </c>
      <c r="N766" s="276" t="e">
        <f>N771+#REF!+N767</f>
        <v>#REF!</v>
      </c>
      <c r="O766" s="276" t="e">
        <f>O771+#REF!+O767</f>
        <v>#REF!</v>
      </c>
      <c r="P766" s="276" t="e">
        <f>P771+#REF!+P767</f>
        <v>#REF!</v>
      </c>
      <c r="Q766" s="276" t="e">
        <f>Q771+#REF!+Q767</f>
        <v>#REF!</v>
      </c>
      <c r="R766" s="276" t="e">
        <f>R771+#REF!+R767</f>
        <v>#REF!</v>
      </c>
      <c r="S766" s="276" t="e">
        <f>S771+#REF!+S767</f>
        <v>#REF!</v>
      </c>
      <c r="T766" s="276" t="e">
        <f>T771+#REF!+T767</f>
        <v>#REF!</v>
      </c>
      <c r="U766" s="276" t="e">
        <f>U771+#REF!+U767</f>
        <v>#REF!</v>
      </c>
      <c r="V766" s="276" t="e">
        <f>V771+#REF!+V767</f>
        <v>#REF!</v>
      </c>
      <c r="W766" s="276" t="e">
        <f>W771+#REF!+W767</f>
        <v>#REF!</v>
      </c>
      <c r="X766" s="276" t="e">
        <f>X771+#REF!+X767</f>
        <v>#REF!</v>
      </c>
      <c r="Y766" s="276">
        <f>Y767</f>
        <v>103371.6</v>
      </c>
      <c r="Z766" s="276">
        <f t="shared" ref="Z766:AD766" si="1886">Z767</f>
        <v>103371.6</v>
      </c>
      <c r="AA766" s="276">
        <f t="shared" si="1886"/>
        <v>-23824.967000000001</v>
      </c>
      <c r="AB766" s="276">
        <f t="shared" si="1886"/>
        <v>79546.633000000002</v>
      </c>
      <c r="AC766" s="276">
        <f t="shared" si="1886"/>
        <v>-19563.12</v>
      </c>
      <c r="AD766" s="276">
        <f t="shared" si="1886"/>
        <v>59983.512999999999</v>
      </c>
    </row>
    <row r="767" spans="1:30" ht="30" x14ac:dyDescent="0.2">
      <c r="A767" s="260" t="s">
        <v>1137</v>
      </c>
      <c r="B767" s="253" t="s">
        <v>146</v>
      </c>
      <c r="C767" s="253" t="s">
        <v>198</v>
      </c>
      <c r="D767" s="253" t="s">
        <v>190</v>
      </c>
      <c r="E767" s="253" t="s">
        <v>1135</v>
      </c>
      <c r="F767" s="253"/>
      <c r="G767" s="258"/>
      <c r="H767" s="258"/>
      <c r="I767" s="258"/>
      <c r="J767" s="258"/>
      <c r="K767" s="258">
        <f>K770</f>
        <v>8101.4</v>
      </c>
      <c r="L767" s="258">
        <f>L770</f>
        <v>0</v>
      </c>
      <c r="M767" s="258">
        <f>M770</f>
        <v>0</v>
      </c>
      <c r="N767" s="258">
        <f t="shared" ref="N767:Q767" si="1887">N770</f>
        <v>0</v>
      </c>
      <c r="O767" s="258">
        <f t="shared" si="1887"/>
        <v>0</v>
      </c>
      <c r="P767" s="258">
        <f t="shared" si="1887"/>
        <v>0</v>
      </c>
      <c r="Q767" s="258">
        <f t="shared" si="1887"/>
        <v>0</v>
      </c>
      <c r="R767" s="258">
        <f>R770+R772</f>
        <v>0</v>
      </c>
      <c r="S767" s="258">
        <f>S770+S772</f>
        <v>25.3</v>
      </c>
      <c r="T767" s="258">
        <f>T770+T772+T768</f>
        <v>25</v>
      </c>
      <c r="U767" s="258">
        <f>U770+U772+U768</f>
        <v>31373.18</v>
      </c>
      <c r="V767" s="258">
        <f>V770+V772+V768</f>
        <v>0</v>
      </c>
      <c r="W767" s="258">
        <f>W770+W772+W768</f>
        <v>0</v>
      </c>
      <c r="X767" s="258">
        <f>X770+X772+X768</f>
        <v>0</v>
      </c>
      <c r="Y767" s="258">
        <f>Y768+Y769+Y770+Y771+Y772</f>
        <v>103371.6</v>
      </c>
      <c r="Z767" s="258">
        <f t="shared" ref="Z767:AB767" si="1888">Z768+Z769+Z770+Z771+Z772</f>
        <v>103371.6</v>
      </c>
      <c r="AA767" s="258">
        <f t="shared" si="1888"/>
        <v>-23824.967000000001</v>
      </c>
      <c r="AB767" s="258">
        <f t="shared" si="1888"/>
        <v>79546.633000000002</v>
      </c>
      <c r="AC767" s="258">
        <f t="shared" ref="AC767:AD767" si="1889">AC768+AC769+AC770+AC771+AC772</f>
        <v>-19563.12</v>
      </c>
      <c r="AD767" s="258">
        <f t="shared" si="1889"/>
        <v>59983.512999999999</v>
      </c>
    </row>
    <row r="768" spans="1:30" ht="45" hidden="1" x14ac:dyDescent="0.2">
      <c r="A768" s="260" t="s">
        <v>1159</v>
      </c>
      <c r="B768" s="253" t="s">
        <v>146</v>
      </c>
      <c r="C768" s="253" t="s">
        <v>198</v>
      </c>
      <c r="D768" s="253" t="s">
        <v>190</v>
      </c>
      <c r="E768" s="253" t="s">
        <v>1157</v>
      </c>
      <c r="F768" s="253" t="s">
        <v>886</v>
      </c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>
        <v>0</v>
      </c>
      <c r="U768" s="258">
        <v>24698.1</v>
      </c>
      <c r="V768" s="258">
        <v>0</v>
      </c>
      <c r="W768" s="258">
        <v>0</v>
      </c>
      <c r="X768" s="258">
        <f t="shared" ref="X768:X770" si="1890">V768+W768</f>
        <v>0</v>
      </c>
      <c r="Y768" s="258">
        <v>51788</v>
      </c>
      <c r="Z768" s="258">
        <f t="shared" ref="Z768:Z770" si="1891">X768+Y768</f>
        <v>51788</v>
      </c>
      <c r="AA768" s="258">
        <v>-51788</v>
      </c>
      <c r="AB768" s="258">
        <f t="shared" ref="AB768:AB770" si="1892">Z768+AA768</f>
        <v>0</v>
      </c>
      <c r="AC768" s="258">
        <v>0</v>
      </c>
      <c r="AD768" s="258">
        <f t="shared" ref="AD768:AD771" si="1893">AB768+AC768</f>
        <v>0</v>
      </c>
    </row>
    <row r="769" spans="1:30" ht="45" x14ac:dyDescent="0.2">
      <c r="A769" s="260" t="s">
        <v>1159</v>
      </c>
      <c r="B769" s="253" t="s">
        <v>146</v>
      </c>
      <c r="C769" s="253" t="s">
        <v>198</v>
      </c>
      <c r="D769" s="253" t="s">
        <v>190</v>
      </c>
      <c r="E769" s="253" t="s">
        <v>1157</v>
      </c>
      <c r="F769" s="253" t="s">
        <v>905</v>
      </c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>
        <v>0</v>
      </c>
      <c r="U769" s="258">
        <v>24698.1</v>
      </c>
      <c r="V769" s="258">
        <v>0</v>
      </c>
      <c r="W769" s="258">
        <v>0</v>
      </c>
      <c r="X769" s="258">
        <f t="shared" ref="X769" si="1894">V769+W769</f>
        <v>0</v>
      </c>
      <c r="Y769" s="258">
        <v>0</v>
      </c>
      <c r="Z769" s="258">
        <v>0</v>
      </c>
      <c r="AA769" s="258">
        <v>50771.385999999999</v>
      </c>
      <c r="AB769" s="258">
        <f t="shared" ref="AB769" si="1895">Z769+AA769</f>
        <v>50771.385999999999</v>
      </c>
      <c r="AC769" s="258">
        <v>6077.18</v>
      </c>
      <c r="AD769" s="258">
        <f t="shared" si="1893"/>
        <v>56848.565999999999</v>
      </c>
    </row>
    <row r="770" spans="1:30" ht="45" hidden="1" x14ac:dyDescent="0.2">
      <c r="A770" s="260" t="s">
        <v>1158</v>
      </c>
      <c r="B770" s="253" t="s">
        <v>146</v>
      </c>
      <c r="C770" s="253" t="s">
        <v>198</v>
      </c>
      <c r="D770" s="253" t="s">
        <v>190</v>
      </c>
      <c r="E770" s="253" t="s">
        <v>1135</v>
      </c>
      <c r="F770" s="253" t="s">
        <v>886</v>
      </c>
      <c r="G770" s="258"/>
      <c r="H770" s="258"/>
      <c r="I770" s="258"/>
      <c r="J770" s="258"/>
      <c r="K770" s="258">
        <v>8101.4</v>
      </c>
      <c r="L770" s="258">
        <v>0</v>
      </c>
      <c r="M770" s="258">
        <v>0</v>
      </c>
      <c r="N770" s="258">
        <v>0</v>
      </c>
      <c r="O770" s="258">
        <f>M770+N770</f>
        <v>0</v>
      </c>
      <c r="P770" s="258">
        <v>0</v>
      </c>
      <c r="Q770" s="258">
        <v>0</v>
      </c>
      <c r="R770" s="258">
        <f t="shared" si="1739"/>
        <v>0</v>
      </c>
      <c r="S770" s="258">
        <v>25</v>
      </c>
      <c r="T770" s="258">
        <f t="shared" ref="T770" si="1896">R770+S770</f>
        <v>25</v>
      </c>
      <c r="U770" s="258">
        <v>6361.1</v>
      </c>
      <c r="V770" s="258">
        <v>0</v>
      </c>
      <c r="W770" s="258">
        <v>0</v>
      </c>
      <c r="X770" s="258">
        <f t="shared" si="1890"/>
        <v>0</v>
      </c>
      <c r="Y770" s="258">
        <v>51583.6</v>
      </c>
      <c r="Z770" s="258">
        <f t="shared" si="1891"/>
        <v>51583.6</v>
      </c>
      <c r="AA770" s="258">
        <v>-51583.6</v>
      </c>
      <c r="AB770" s="258">
        <f t="shared" si="1892"/>
        <v>0</v>
      </c>
      <c r="AC770" s="258">
        <v>0</v>
      </c>
      <c r="AD770" s="258">
        <f t="shared" si="1893"/>
        <v>0</v>
      </c>
    </row>
    <row r="771" spans="1:30" s="434" customFormat="1" ht="48" customHeight="1" x14ac:dyDescent="0.2">
      <c r="A771" s="260" t="s">
        <v>1158</v>
      </c>
      <c r="B771" s="253" t="s">
        <v>146</v>
      </c>
      <c r="C771" s="253" t="s">
        <v>198</v>
      </c>
      <c r="D771" s="253" t="s">
        <v>190</v>
      </c>
      <c r="E771" s="253" t="s">
        <v>1135</v>
      </c>
      <c r="F771" s="253" t="s">
        <v>905</v>
      </c>
      <c r="G771" s="258"/>
      <c r="H771" s="258"/>
      <c r="I771" s="258"/>
      <c r="J771" s="258"/>
      <c r="K771" s="258">
        <v>8101.4</v>
      </c>
      <c r="L771" s="258">
        <v>0</v>
      </c>
      <c r="M771" s="258">
        <v>0</v>
      </c>
      <c r="N771" s="258">
        <v>0</v>
      </c>
      <c r="O771" s="258">
        <f>M771+N771</f>
        <v>0</v>
      </c>
      <c r="P771" s="258">
        <v>0</v>
      </c>
      <c r="Q771" s="258">
        <v>0</v>
      </c>
      <c r="R771" s="258">
        <f t="shared" ref="R771" si="1897">P771+Q771</f>
        <v>0</v>
      </c>
      <c r="S771" s="258">
        <v>25</v>
      </c>
      <c r="T771" s="258">
        <f t="shared" ref="T771" si="1898">R771+S771</f>
        <v>25</v>
      </c>
      <c r="U771" s="258">
        <v>6361.1</v>
      </c>
      <c r="V771" s="258">
        <v>0</v>
      </c>
      <c r="W771" s="258">
        <v>0</v>
      </c>
      <c r="X771" s="258">
        <f t="shared" ref="X771" si="1899">V771+W771</f>
        <v>0</v>
      </c>
      <c r="Y771" s="258">
        <v>0</v>
      </c>
      <c r="Z771" s="258">
        <f t="shared" ref="Z771" si="1900">X771+Y771</f>
        <v>0</v>
      </c>
      <c r="AA771" s="258">
        <v>28079.867999999999</v>
      </c>
      <c r="AB771" s="258">
        <f t="shared" ref="AB771" si="1901">Z771+AA771</f>
        <v>28079.867999999999</v>
      </c>
      <c r="AC771" s="258">
        <v>-25445.91</v>
      </c>
      <c r="AD771" s="258">
        <f t="shared" si="1893"/>
        <v>2633.9579999999987</v>
      </c>
    </row>
    <row r="772" spans="1:30" s="434" customFormat="1" ht="30" x14ac:dyDescent="0.2">
      <c r="A772" s="260" t="s">
        <v>1138</v>
      </c>
      <c r="B772" s="253" t="s">
        <v>146</v>
      </c>
      <c r="C772" s="253" t="s">
        <v>198</v>
      </c>
      <c r="D772" s="253" t="s">
        <v>190</v>
      </c>
      <c r="E772" s="253" t="s">
        <v>1136</v>
      </c>
      <c r="F772" s="253" t="s">
        <v>905</v>
      </c>
      <c r="G772" s="258"/>
      <c r="H772" s="258"/>
      <c r="I772" s="258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>
        <v>0.3</v>
      </c>
      <c r="T772" s="258">
        <v>0</v>
      </c>
      <c r="U772" s="258">
        <v>313.98</v>
      </c>
      <c r="V772" s="258">
        <v>0</v>
      </c>
      <c r="W772" s="258">
        <v>0</v>
      </c>
      <c r="X772" s="258">
        <f>V772+W772</f>
        <v>0</v>
      </c>
      <c r="Y772" s="258">
        <v>0</v>
      </c>
      <c r="Z772" s="258">
        <f>X772+Y772</f>
        <v>0</v>
      </c>
      <c r="AA772" s="258">
        <v>695.37900000000002</v>
      </c>
      <c r="AB772" s="258">
        <f>Z772+AA772</f>
        <v>695.37900000000002</v>
      </c>
      <c r="AC772" s="258">
        <v>-194.39</v>
      </c>
      <c r="AD772" s="258">
        <f>AB772+AC772</f>
        <v>500.98900000000003</v>
      </c>
    </row>
    <row r="773" spans="1:30" x14ac:dyDescent="0.2">
      <c r="A773" s="462" t="s">
        <v>223</v>
      </c>
      <c r="B773" s="251" t="s">
        <v>146</v>
      </c>
      <c r="C773" s="251" t="s">
        <v>198</v>
      </c>
      <c r="D773" s="251" t="s">
        <v>192</v>
      </c>
      <c r="E773" s="251"/>
      <c r="F773" s="251"/>
      <c r="G773" s="258" t="e">
        <f>#REF!+#REF!+G774+G792</f>
        <v>#REF!</v>
      </c>
      <c r="H773" s="276">
        <f t="shared" ref="H773:W773" si="1902">H774</f>
        <v>7105</v>
      </c>
      <c r="I773" s="276">
        <f t="shared" si="1902"/>
        <v>13146.58</v>
      </c>
      <c r="J773" s="276">
        <f t="shared" si="1902"/>
        <v>20251.580000000002</v>
      </c>
      <c r="K773" s="276">
        <f t="shared" si="1902"/>
        <v>18073.350000000002</v>
      </c>
      <c r="L773" s="276">
        <f t="shared" si="1902"/>
        <v>2200</v>
      </c>
      <c r="M773" s="276">
        <f t="shared" si="1902"/>
        <v>2200</v>
      </c>
      <c r="N773" s="276">
        <f t="shared" si="1902"/>
        <v>-555.40000000000009</v>
      </c>
      <c r="O773" s="276">
        <f t="shared" si="1902"/>
        <v>1644.6</v>
      </c>
      <c r="P773" s="276">
        <f t="shared" si="1902"/>
        <v>1644.6</v>
      </c>
      <c r="Q773" s="276">
        <f t="shared" si="1902"/>
        <v>13371.9</v>
      </c>
      <c r="R773" s="276">
        <f t="shared" si="1902"/>
        <v>15016.5</v>
      </c>
      <c r="S773" s="276">
        <f t="shared" si="1902"/>
        <v>70200.950000000012</v>
      </c>
      <c r="T773" s="276">
        <f>T774</f>
        <v>52580.35</v>
      </c>
      <c r="U773" s="276">
        <f t="shared" si="1902"/>
        <v>-27098.199999999997</v>
      </c>
      <c r="V773" s="276" t="e">
        <f>V774</f>
        <v>#REF!</v>
      </c>
      <c r="W773" s="276" t="e">
        <f t="shared" si="1902"/>
        <v>#REF!</v>
      </c>
      <c r="X773" s="276">
        <f>X774</f>
        <v>24198.800000000003</v>
      </c>
      <c r="Y773" s="276">
        <f>Y774+Y817</f>
        <v>16266.82</v>
      </c>
      <c r="Z773" s="276">
        <f t="shared" ref="Z773:AA773" si="1903">Z774+Z817</f>
        <v>40465.619999999995</v>
      </c>
      <c r="AA773" s="276">
        <f t="shared" si="1903"/>
        <v>6545.9830000000002</v>
      </c>
      <c r="AB773" s="276">
        <f>AB774+AB817</f>
        <v>47011.603000000003</v>
      </c>
      <c r="AC773" s="276">
        <f t="shared" ref="AC773:AD773" si="1904">AC774+AC817</f>
        <v>15863.04</v>
      </c>
      <c r="AD773" s="276">
        <f t="shared" si="1904"/>
        <v>62874.643000000004</v>
      </c>
    </row>
    <row r="774" spans="1:30" ht="38.25" customHeight="1" x14ac:dyDescent="0.2">
      <c r="A774" s="260" t="s">
        <v>984</v>
      </c>
      <c r="B774" s="253" t="s">
        <v>146</v>
      </c>
      <c r="C774" s="253" t="s">
        <v>198</v>
      </c>
      <c r="D774" s="253" t="s">
        <v>192</v>
      </c>
      <c r="E774" s="253" t="s">
        <v>816</v>
      </c>
      <c r="F774" s="251"/>
      <c r="G774" s="258">
        <f>G775+G779+G782</f>
        <v>0</v>
      </c>
      <c r="H774" s="258">
        <f>H775+H779+H794</f>
        <v>7105</v>
      </c>
      <c r="I774" s="258">
        <f>I775+I779+I794</f>
        <v>13146.58</v>
      </c>
      <c r="J774" s="258">
        <f>J775+J779+J794</f>
        <v>20251.580000000002</v>
      </c>
      <c r="K774" s="258">
        <f>K775+K779+K794+K777</f>
        <v>18073.350000000002</v>
      </c>
      <c r="L774" s="258">
        <f>L775+L779</f>
        <v>2200</v>
      </c>
      <c r="M774" s="258">
        <f>M775+M785+M795</f>
        <v>2200</v>
      </c>
      <c r="N774" s="258">
        <f t="shared" ref="N774:Q774" si="1905">N775+N785+N795</f>
        <v>-555.40000000000009</v>
      </c>
      <c r="O774" s="258">
        <f t="shared" si="1905"/>
        <v>1644.6</v>
      </c>
      <c r="P774" s="258">
        <f t="shared" si="1905"/>
        <v>1644.6</v>
      </c>
      <c r="Q774" s="258">
        <f t="shared" si="1905"/>
        <v>13371.9</v>
      </c>
      <c r="R774" s="258">
        <f>R775+R779+R795+R800+R802+R807+R810</f>
        <v>15016.5</v>
      </c>
      <c r="S774" s="258">
        <f>S775+S779+S795+S800+S802+S807+S810</f>
        <v>70200.950000000012</v>
      </c>
      <c r="T774" s="258">
        <f>T775+T779+T795+T800+T802+T807+T810</f>
        <v>52580.35</v>
      </c>
      <c r="U774" s="258">
        <f>U775+U779+U795+U800+U802+U807+U810</f>
        <v>-27098.199999999997</v>
      </c>
      <c r="V774" s="258" t="e">
        <f t="shared" ref="V774:AB774" si="1906">V775+V779+V795+V800+V802+V807+V810+V805</f>
        <v>#REF!</v>
      </c>
      <c r="W774" s="258" t="e">
        <f t="shared" si="1906"/>
        <v>#REF!</v>
      </c>
      <c r="X774" s="258">
        <f t="shared" si="1906"/>
        <v>24198.800000000003</v>
      </c>
      <c r="Y774" s="258">
        <f t="shared" si="1906"/>
        <v>16266.82</v>
      </c>
      <c r="Z774" s="258">
        <f t="shared" si="1906"/>
        <v>40465.619999999995</v>
      </c>
      <c r="AA774" s="258">
        <f t="shared" si="1906"/>
        <v>6305.9830000000002</v>
      </c>
      <c r="AB774" s="258">
        <f t="shared" si="1906"/>
        <v>46771.603000000003</v>
      </c>
      <c r="AC774" s="258">
        <f t="shared" ref="AC774:AD774" si="1907">AC775+AC779+AC795+AC800+AC802+AC807+AC810+AC805</f>
        <v>12195.04</v>
      </c>
      <c r="AD774" s="258">
        <f t="shared" si="1907"/>
        <v>58966.643000000004</v>
      </c>
    </row>
    <row r="775" spans="1:30" ht="18" customHeight="1" x14ac:dyDescent="0.2">
      <c r="A775" s="260" t="s">
        <v>522</v>
      </c>
      <c r="B775" s="253" t="s">
        <v>146</v>
      </c>
      <c r="C775" s="253" t="s">
        <v>198</v>
      </c>
      <c r="D775" s="253" t="s">
        <v>192</v>
      </c>
      <c r="E775" s="253" t="s">
        <v>815</v>
      </c>
      <c r="F775" s="253"/>
      <c r="G775" s="258">
        <f>G776+G778</f>
        <v>0</v>
      </c>
      <c r="H775" s="258">
        <f>H776+H778</f>
        <v>994.4</v>
      </c>
      <c r="I775" s="258">
        <f>I776+I778</f>
        <v>0</v>
      </c>
      <c r="J775" s="258">
        <f>H775+I775</f>
        <v>994.4</v>
      </c>
      <c r="K775" s="258">
        <f>K776+K778</f>
        <v>0</v>
      </c>
      <c r="L775" s="258">
        <f>L776+L777+L778</f>
        <v>200</v>
      </c>
      <c r="M775" s="258">
        <f>M776</f>
        <v>200</v>
      </c>
      <c r="N775" s="258">
        <f t="shared" ref="N775:AD775" si="1908">N776</f>
        <v>0</v>
      </c>
      <c r="O775" s="258">
        <f t="shared" si="1908"/>
        <v>200</v>
      </c>
      <c r="P775" s="258">
        <f t="shared" si="1908"/>
        <v>200</v>
      </c>
      <c r="Q775" s="258">
        <f t="shared" si="1908"/>
        <v>0</v>
      </c>
      <c r="R775" s="258">
        <f t="shared" si="1908"/>
        <v>200</v>
      </c>
      <c r="S775" s="258">
        <f t="shared" si="1908"/>
        <v>-100</v>
      </c>
      <c r="T775" s="258">
        <f t="shared" si="1908"/>
        <v>200</v>
      </c>
      <c r="U775" s="258">
        <f t="shared" si="1908"/>
        <v>0</v>
      </c>
      <c r="V775" s="258">
        <f t="shared" si="1908"/>
        <v>200</v>
      </c>
      <c r="W775" s="258">
        <f t="shared" si="1908"/>
        <v>-100</v>
      </c>
      <c r="X775" s="258">
        <f>X776</f>
        <v>100</v>
      </c>
      <c r="Y775" s="258">
        <f t="shared" si="1908"/>
        <v>0</v>
      </c>
      <c r="Z775" s="258">
        <f t="shared" si="1908"/>
        <v>100</v>
      </c>
      <c r="AA775" s="258">
        <f t="shared" si="1908"/>
        <v>54.36</v>
      </c>
      <c r="AB775" s="258">
        <f t="shared" si="1908"/>
        <v>154.36000000000001</v>
      </c>
      <c r="AC775" s="258">
        <f t="shared" si="1908"/>
        <v>0</v>
      </c>
      <c r="AD775" s="258">
        <f t="shared" si="1908"/>
        <v>154.36000000000001</v>
      </c>
    </row>
    <row r="776" spans="1:30" ht="18" customHeight="1" x14ac:dyDescent="0.2">
      <c r="A776" s="260" t="s">
        <v>1296</v>
      </c>
      <c r="B776" s="253" t="s">
        <v>146</v>
      </c>
      <c r="C776" s="253" t="s">
        <v>198</v>
      </c>
      <c r="D776" s="253" t="s">
        <v>192</v>
      </c>
      <c r="E776" s="253" t="s">
        <v>815</v>
      </c>
      <c r="F776" s="253" t="s">
        <v>94</v>
      </c>
      <c r="G776" s="258"/>
      <c r="H776" s="258">
        <v>354.4</v>
      </c>
      <c r="I776" s="258">
        <v>0</v>
      </c>
      <c r="J776" s="258">
        <f>H776+I776</f>
        <v>354.4</v>
      </c>
      <c r="K776" s="258">
        <v>0</v>
      </c>
      <c r="L776" s="258">
        <v>200</v>
      </c>
      <c r="M776" s="258">
        <v>200</v>
      </c>
      <c r="N776" s="258">
        <v>0</v>
      </c>
      <c r="O776" s="258">
        <f>M776+N776</f>
        <v>200</v>
      </c>
      <c r="P776" s="258">
        <v>200</v>
      </c>
      <c r="Q776" s="258">
        <v>0</v>
      </c>
      <c r="R776" s="258">
        <f t="shared" si="1739"/>
        <v>200</v>
      </c>
      <c r="S776" s="258">
        <v>-100</v>
      </c>
      <c r="T776" s="258">
        <v>200</v>
      </c>
      <c r="U776" s="258">
        <v>0</v>
      </c>
      <c r="V776" s="258">
        <v>200</v>
      </c>
      <c r="W776" s="258">
        <v>-100</v>
      </c>
      <c r="X776" s="258">
        <f t="shared" ref="X776:X778" si="1909">V776+W776</f>
        <v>100</v>
      </c>
      <c r="Y776" s="258">
        <v>0</v>
      </c>
      <c r="Z776" s="258">
        <f t="shared" ref="Z776:Z778" si="1910">X776+Y776</f>
        <v>100</v>
      </c>
      <c r="AA776" s="258">
        <v>54.36</v>
      </c>
      <c r="AB776" s="258">
        <f t="shared" ref="AB776:AB778" si="1911">Z776+AA776</f>
        <v>154.36000000000001</v>
      </c>
      <c r="AC776" s="258">
        <v>0</v>
      </c>
      <c r="AD776" s="258">
        <f t="shared" ref="AD776:AD778" si="1912">AB776+AC776</f>
        <v>154.36000000000001</v>
      </c>
    </row>
    <row r="777" spans="1:30" ht="18" hidden="1" customHeight="1" x14ac:dyDescent="0.2">
      <c r="A777" s="260" t="s">
        <v>857</v>
      </c>
      <c r="B777" s="253" t="s">
        <v>146</v>
      </c>
      <c r="C777" s="253" t="s">
        <v>198</v>
      </c>
      <c r="D777" s="253" t="s">
        <v>192</v>
      </c>
      <c r="E777" s="253" t="s">
        <v>925</v>
      </c>
      <c r="F777" s="253" t="s">
        <v>94</v>
      </c>
      <c r="G777" s="258"/>
      <c r="H777" s="258"/>
      <c r="I777" s="258"/>
      <c r="J777" s="258"/>
      <c r="K777" s="258">
        <v>2377.9</v>
      </c>
      <c r="L777" s="258">
        <v>0</v>
      </c>
      <c r="M777" s="258">
        <v>0</v>
      </c>
      <c r="N777" s="258">
        <v>0</v>
      </c>
      <c r="O777" s="258">
        <f t="shared" ref="O777:O795" si="1913">M777+N777</f>
        <v>0</v>
      </c>
      <c r="P777" s="258">
        <v>0</v>
      </c>
      <c r="Q777" s="258">
        <v>0</v>
      </c>
      <c r="R777" s="258">
        <f t="shared" si="1739"/>
        <v>0</v>
      </c>
      <c r="S777" s="258">
        <f t="shared" ref="S777:S794" si="1914">Q777+R777</f>
        <v>0</v>
      </c>
      <c r="T777" s="258">
        <f t="shared" ref="T777:T794" si="1915">R777+S777</f>
        <v>0</v>
      </c>
      <c r="U777" s="258">
        <f t="shared" ref="U777:U778" si="1916">S777+T777</f>
        <v>0</v>
      </c>
      <c r="V777" s="258">
        <f t="shared" ref="V777:V778" si="1917">T777+U777</f>
        <v>0</v>
      </c>
      <c r="W777" s="258">
        <f t="shared" ref="W777:W778" si="1918">U777+V777</f>
        <v>0</v>
      </c>
      <c r="X777" s="258">
        <f t="shared" si="1909"/>
        <v>0</v>
      </c>
      <c r="Y777" s="258">
        <f t="shared" ref="Y777:Y778" si="1919">W777+X777</f>
        <v>0</v>
      </c>
      <c r="Z777" s="258">
        <f t="shared" si="1910"/>
        <v>0</v>
      </c>
      <c r="AA777" s="258">
        <f t="shared" ref="AA777:AA778" si="1920">Y777+Z777</f>
        <v>0</v>
      </c>
      <c r="AB777" s="258">
        <f t="shared" si="1911"/>
        <v>0</v>
      </c>
      <c r="AC777" s="258">
        <f t="shared" ref="AC777:AC778" si="1921">AA777+AB777</f>
        <v>0</v>
      </c>
      <c r="AD777" s="258">
        <f t="shared" si="1912"/>
        <v>0</v>
      </c>
    </row>
    <row r="778" spans="1:30" ht="31.5" hidden="1" customHeight="1" x14ac:dyDescent="0.2">
      <c r="A778" s="260" t="s">
        <v>857</v>
      </c>
      <c r="B778" s="253" t="s">
        <v>146</v>
      </c>
      <c r="C778" s="253" t="s">
        <v>198</v>
      </c>
      <c r="D778" s="253" t="s">
        <v>192</v>
      </c>
      <c r="E778" s="253" t="s">
        <v>858</v>
      </c>
      <c r="F778" s="253" t="s">
        <v>94</v>
      </c>
      <c r="G778" s="258"/>
      <c r="H778" s="258">
        <v>640</v>
      </c>
      <c r="I778" s="258">
        <v>0</v>
      </c>
      <c r="J778" s="258">
        <f>H778+I778</f>
        <v>640</v>
      </c>
      <c r="K778" s="258">
        <v>0</v>
      </c>
      <c r="L778" s="258">
        <v>0</v>
      </c>
      <c r="M778" s="258">
        <v>0</v>
      </c>
      <c r="N778" s="258">
        <v>0</v>
      </c>
      <c r="O778" s="258">
        <f t="shared" si="1913"/>
        <v>0</v>
      </c>
      <c r="P778" s="258">
        <v>0</v>
      </c>
      <c r="Q778" s="258">
        <v>0</v>
      </c>
      <c r="R778" s="258">
        <f t="shared" si="1739"/>
        <v>0</v>
      </c>
      <c r="S778" s="258">
        <f t="shared" si="1914"/>
        <v>0</v>
      </c>
      <c r="T778" s="258">
        <f t="shared" si="1915"/>
        <v>0</v>
      </c>
      <c r="U778" s="258">
        <f t="shared" si="1916"/>
        <v>0</v>
      </c>
      <c r="V778" s="258">
        <f t="shared" si="1917"/>
        <v>0</v>
      </c>
      <c r="W778" s="258">
        <f t="shared" si="1918"/>
        <v>0</v>
      </c>
      <c r="X778" s="258">
        <f t="shared" si="1909"/>
        <v>0</v>
      </c>
      <c r="Y778" s="258">
        <f t="shared" si="1919"/>
        <v>0</v>
      </c>
      <c r="Z778" s="258">
        <f t="shared" si="1910"/>
        <v>0</v>
      </c>
      <c r="AA778" s="258">
        <f t="shared" si="1920"/>
        <v>0</v>
      </c>
      <c r="AB778" s="258">
        <f t="shared" si="1911"/>
        <v>0</v>
      </c>
      <c r="AC778" s="258">
        <f t="shared" si="1921"/>
        <v>0</v>
      </c>
      <c r="AD778" s="258">
        <f t="shared" si="1912"/>
        <v>0</v>
      </c>
    </row>
    <row r="779" spans="1:30" ht="20.25" customHeight="1" x14ac:dyDescent="0.2">
      <c r="A779" s="260" t="s">
        <v>523</v>
      </c>
      <c r="B779" s="253" t="s">
        <v>146</v>
      </c>
      <c r="C779" s="253" t="s">
        <v>198</v>
      </c>
      <c r="D779" s="253" t="s">
        <v>192</v>
      </c>
      <c r="E779" s="253" t="s">
        <v>814</v>
      </c>
      <c r="F779" s="253"/>
      <c r="G779" s="258"/>
      <c r="H779" s="258">
        <f>H780+H782+H784+H790+H791+H783</f>
        <v>6110.6</v>
      </c>
      <c r="I779" s="258">
        <f>I780+I782+I784+I790+I791+I783</f>
        <v>12146.58</v>
      </c>
      <c r="J779" s="258">
        <f>H779+I779</f>
        <v>18257.18</v>
      </c>
      <c r="K779" s="258">
        <f>K780+K782+K784+K790+K791+K783+K781+K785+K786+K787+K788+K789</f>
        <v>15695.45</v>
      </c>
      <c r="L779" s="258">
        <f>L784+L785+L788</f>
        <v>2000</v>
      </c>
      <c r="M779" s="258">
        <f>M784+M785+M788</f>
        <v>2000</v>
      </c>
      <c r="N779" s="258">
        <f t="shared" ref="N779:Q779" si="1922">N784+N785+N788</f>
        <v>-2000</v>
      </c>
      <c r="O779" s="258">
        <f t="shared" si="1913"/>
        <v>0</v>
      </c>
      <c r="P779" s="258">
        <f t="shared" si="1922"/>
        <v>0</v>
      </c>
      <c r="Q779" s="258">
        <f t="shared" si="1922"/>
        <v>0</v>
      </c>
      <c r="R779" s="258">
        <f>R780+R782</f>
        <v>0</v>
      </c>
      <c r="S779" s="258">
        <f t="shared" ref="S779:T779" si="1923">S780+S782</f>
        <v>1100</v>
      </c>
      <c r="T779" s="258">
        <f t="shared" si="1923"/>
        <v>1800</v>
      </c>
      <c r="U779" s="258">
        <f t="shared" ref="U779:V779" si="1924">U780+U782</f>
        <v>0</v>
      </c>
      <c r="V779" s="258">
        <f t="shared" si="1924"/>
        <v>1800</v>
      </c>
      <c r="W779" s="258">
        <f t="shared" ref="W779" si="1925">W780+W782</f>
        <v>1000</v>
      </c>
      <c r="X779" s="258">
        <f>X780+X782+X783</f>
        <v>1800</v>
      </c>
      <c r="Y779" s="258">
        <f>Y780+Y782+Y783+Y781</f>
        <v>600</v>
      </c>
      <c r="Z779" s="258">
        <f t="shared" ref="Z779:AB779" si="1926">Z780+Z782+Z783+Z781</f>
        <v>2400</v>
      </c>
      <c r="AA779" s="258">
        <f t="shared" si="1926"/>
        <v>-324.13400000000001</v>
      </c>
      <c r="AB779" s="258">
        <f t="shared" si="1926"/>
        <v>2075.866</v>
      </c>
      <c r="AC779" s="258">
        <f t="shared" ref="AC779:AD779" si="1927">AC780+AC782+AC783+AC781</f>
        <v>-29.920000000000016</v>
      </c>
      <c r="AD779" s="258">
        <f t="shared" si="1927"/>
        <v>2045.9459999999999</v>
      </c>
    </row>
    <row r="780" spans="1:30" ht="17.25" customHeight="1" x14ac:dyDescent="0.2">
      <c r="A780" s="260" t="s">
        <v>1296</v>
      </c>
      <c r="B780" s="253" t="s">
        <v>146</v>
      </c>
      <c r="C780" s="253" t="s">
        <v>198</v>
      </c>
      <c r="D780" s="253" t="s">
        <v>192</v>
      </c>
      <c r="E780" s="253" t="s">
        <v>859</v>
      </c>
      <c r="F780" s="253" t="s">
        <v>94</v>
      </c>
      <c r="G780" s="258"/>
      <c r="H780" s="258">
        <v>800</v>
      </c>
      <c r="I780" s="258">
        <v>0</v>
      </c>
      <c r="J780" s="258">
        <f>H780+I780</f>
        <v>800</v>
      </c>
      <c r="K780" s="258">
        <v>-716.25</v>
      </c>
      <c r="L780" s="258">
        <v>0</v>
      </c>
      <c r="M780" s="258">
        <v>0</v>
      </c>
      <c r="N780" s="258">
        <v>0</v>
      </c>
      <c r="O780" s="258">
        <f t="shared" si="1913"/>
        <v>0</v>
      </c>
      <c r="P780" s="258">
        <v>0</v>
      </c>
      <c r="Q780" s="258">
        <v>0</v>
      </c>
      <c r="R780" s="258">
        <f t="shared" si="1739"/>
        <v>0</v>
      </c>
      <c r="S780" s="258">
        <v>600</v>
      </c>
      <c r="T780" s="258">
        <v>800</v>
      </c>
      <c r="U780" s="258">
        <v>0</v>
      </c>
      <c r="V780" s="258">
        <v>800</v>
      </c>
      <c r="W780" s="258">
        <f>200+500</f>
        <v>700</v>
      </c>
      <c r="X780" s="258">
        <v>800</v>
      </c>
      <c r="Y780" s="258">
        <v>0</v>
      </c>
      <c r="Z780" s="258">
        <f t="shared" ref="Z780:Z794" si="1928">X780+Y780</f>
        <v>800</v>
      </c>
      <c r="AA780" s="258">
        <v>158</v>
      </c>
      <c r="AB780" s="258">
        <f t="shared" ref="AB780:AB794" si="1929">Z780+AA780</f>
        <v>958</v>
      </c>
      <c r="AC780" s="258">
        <v>270</v>
      </c>
      <c r="AD780" s="258">
        <f t="shared" ref="AD780:AD794" si="1930">AB780+AC780</f>
        <v>1228</v>
      </c>
    </row>
    <row r="781" spans="1:30" ht="17.25" customHeight="1" x14ac:dyDescent="0.2">
      <c r="A781" s="260" t="s">
        <v>906</v>
      </c>
      <c r="B781" s="253" t="s">
        <v>146</v>
      </c>
      <c r="C781" s="253" t="s">
        <v>198</v>
      </c>
      <c r="D781" s="253" t="s">
        <v>192</v>
      </c>
      <c r="E781" s="253" t="s">
        <v>859</v>
      </c>
      <c r="F781" s="253" t="s">
        <v>905</v>
      </c>
      <c r="G781" s="258"/>
      <c r="H781" s="258"/>
      <c r="I781" s="258"/>
      <c r="J781" s="258"/>
      <c r="K781" s="258">
        <v>110</v>
      </c>
      <c r="L781" s="258">
        <v>0</v>
      </c>
      <c r="M781" s="258">
        <v>0</v>
      </c>
      <c r="N781" s="258">
        <v>0</v>
      </c>
      <c r="O781" s="258">
        <f t="shared" si="1913"/>
        <v>0</v>
      </c>
      <c r="P781" s="258">
        <v>0</v>
      </c>
      <c r="Q781" s="258">
        <v>0</v>
      </c>
      <c r="R781" s="258">
        <f t="shared" si="1739"/>
        <v>0</v>
      </c>
      <c r="S781" s="258">
        <f t="shared" si="1914"/>
        <v>0</v>
      </c>
      <c r="T781" s="258">
        <f t="shared" si="1915"/>
        <v>0</v>
      </c>
      <c r="U781" s="258">
        <f t="shared" ref="U781" si="1931">S781+T781</f>
        <v>0</v>
      </c>
      <c r="V781" s="258">
        <f t="shared" ref="V781:V794" si="1932">T781+U781</f>
        <v>0</v>
      </c>
      <c r="W781" s="258">
        <f t="shared" ref="W781" si="1933">U781+V781</f>
        <v>0</v>
      </c>
      <c r="X781" s="258">
        <v>0</v>
      </c>
      <c r="Y781" s="258">
        <f t="shared" ref="Y781" si="1934">W781+X781</f>
        <v>0</v>
      </c>
      <c r="Z781" s="258">
        <f t="shared" si="1928"/>
        <v>0</v>
      </c>
      <c r="AA781" s="258">
        <v>90</v>
      </c>
      <c r="AB781" s="258">
        <f t="shared" si="1929"/>
        <v>90</v>
      </c>
      <c r="AC781" s="258">
        <v>200</v>
      </c>
      <c r="AD781" s="258">
        <f t="shared" si="1930"/>
        <v>290</v>
      </c>
    </row>
    <row r="782" spans="1:30" ht="15.75" customHeight="1" x14ac:dyDescent="0.2">
      <c r="A782" s="260" t="s">
        <v>1296</v>
      </c>
      <c r="B782" s="253" t="s">
        <v>146</v>
      </c>
      <c r="C782" s="253" t="s">
        <v>198</v>
      </c>
      <c r="D782" s="253" t="s">
        <v>192</v>
      </c>
      <c r="E782" s="253" t="s">
        <v>860</v>
      </c>
      <c r="F782" s="253" t="s">
        <v>94</v>
      </c>
      <c r="G782" s="258"/>
      <c r="H782" s="258">
        <v>1000</v>
      </c>
      <c r="I782" s="258">
        <v>0</v>
      </c>
      <c r="J782" s="258">
        <f t="shared" ref="J782:J818" si="1935">H782+I782</f>
        <v>1000</v>
      </c>
      <c r="K782" s="258">
        <v>0</v>
      </c>
      <c r="L782" s="258">
        <v>0</v>
      </c>
      <c r="M782" s="258">
        <v>0</v>
      </c>
      <c r="N782" s="258">
        <v>0</v>
      </c>
      <c r="O782" s="258">
        <f t="shared" si="1913"/>
        <v>0</v>
      </c>
      <c r="P782" s="258">
        <v>0</v>
      </c>
      <c r="Q782" s="258">
        <v>0</v>
      </c>
      <c r="R782" s="258">
        <f t="shared" si="1739"/>
        <v>0</v>
      </c>
      <c r="S782" s="258">
        <v>500</v>
      </c>
      <c r="T782" s="258">
        <v>1000</v>
      </c>
      <c r="U782" s="258">
        <v>0</v>
      </c>
      <c r="V782" s="258">
        <v>1000</v>
      </c>
      <c r="W782" s="258">
        <f>-200+500</f>
        <v>300</v>
      </c>
      <c r="X782" s="258">
        <v>1000</v>
      </c>
      <c r="Y782" s="258">
        <v>0</v>
      </c>
      <c r="Z782" s="258">
        <f t="shared" si="1928"/>
        <v>1000</v>
      </c>
      <c r="AA782" s="258">
        <v>-572.13400000000001</v>
      </c>
      <c r="AB782" s="258">
        <f t="shared" si="1929"/>
        <v>427.86599999999999</v>
      </c>
      <c r="AC782" s="258">
        <v>-111.43</v>
      </c>
      <c r="AD782" s="258">
        <f t="shared" si="1930"/>
        <v>316.43599999999998</v>
      </c>
    </row>
    <row r="783" spans="1:30" ht="17.25" customHeight="1" x14ac:dyDescent="0.2">
      <c r="A783" s="260" t="s">
        <v>1183</v>
      </c>
      <c r="B783" s="253" t="s">
        <v>146</v>
      </c>
      <c r="C783" s="253" t="s">
        <v>198</v>
      </c>
      <c r="D783" s="253" t="s">
        <v>192</v>
      </c>
      <c r="E783" s="253" t="s">
        <v>860</v>
      </c>
      <c r="F783" s="253" t="s">
        <v>1182</v>
      </c>
      <c r="G783" s="258"/>
      <c r="H783" s="258"/>
      <c r="I783" s="258">
        <f>50+276.58+220</f>
        <v>546.57999999999993</v>
      </c>
      <c r="J783" s="258">
        <f>H783+I783</f>
        <v>546.57999999999993</v>
      </c>
      <c r="K783" s="258">
        <v>0</v>
      </c>
      <c r="L783" s="258">
        <v>0</v>
      </c>
      <c r="M783" s="258">
        <v>0</v>
      </c>
      <c r="N783" s="258">
        <v>0</v>
      </c>
      <c r="O783" s="258">
        <f t="shared" si="1913"/>
        <v>0</v>
      </c>
      <c r="P783" s="258">
        <v>0</v>
      </c>
      <c r="Q783" s="258">
        <v>0</v>
      </c>
      <c r="R783" s="258">
        <f t="shared" si="1739"/>
        <v>0</v>
      </c>
      <c r="S783" s="258">
        <f t="shared" si="1914"/>
        <v>0</v>
      </c>
      <c r="T783" s="258">
        <f t="shared" si="1915"/>
        <v>0</v>
      </c>
      <c r="U783" s="258">
        <f t="shared" ref="U783:U794" si="1936">S783+T783</f>
        <v>0</v>
      </c>
      <c r="V783" s="258">
        <f t="shared" si="1932"/>
        <v>0</v>
      </c>
      <c r="W783" s="258">
        <f t="shared" ref="W783:W794" si="1937">U783+V783</f>
        <v>0</v>
      </c>
      <c r="X783" s="258">
        <f t="shared" ref="X783:X793" si="1938">V783+W783</f>
        <v>0</v>
      </c>
      <c r="Y783" s="258">
        <v>600</v>
      </c>
      <c r="Z783" s="258">
        <f t="shared" si="1928"/>
        <v>600</v>
      </c>
      <c r="AA783" s="258">
        <v>0</v>
      </c>
      <c r="AB783" s="258">
        <f t="shared" si="1929"/>
        <v>600</v>
      </c>
      <c r="AC783" s="258">
        <v>-388.49</v>
      </c>
      <c r="AD783" s="258">
        <f t="shared" si="1930"/>
        <v>211.51</v>
      </c>
    </row>
    <row r="784" spans="1:30" ht="17.25" hidden="1" customHeight="1" x14ac:dyDescent="0.2">
      <c r="A784" s="260" t="s">
        <v>340</v>
      </c>
      <c r="B784" s="253" t="s">
        <v>146</v>
      </c>
      <c r="C784" s="253" t="s">
        <v>198</v>
      </c>
      <c r="D784" s="253" t="s">
        <v>192</v>
      </c>
      <c r="E784" s="253" t="s">
        <v>814</v>
      </c>
      <c r="F784" s="253" t="s">
        <v>0</v>
      </c>
      <c r="G784" s="258"/>
      <c r="H784" s="258">
        <v>2000</v>
      </c>
      <c r="I784" s="258">
        <f>4000+3000+1000+1100+2500</f>
        <v>11600</v>
      </c>
      <c r="J784" s="258">
        <f t="shared" si="1935"/>
        <v>13600</v>
      </c>
      <c r="K784" s="258">
        <v>1900</v>
      </c>
      <c r="L784" s="258">
        <v>0</v>
      </c>
      <c r="M784" s="258">
        <v>0</v>
      </c>
      <c r="N784" s="258">
        <v>0</v>
      </c>
      <c r="O784" s="258">
        <f t="shared" si="1913"/>
        <v>0</v>
      </c>
      <c r="P784" s="258">
        <v>0</v>
      </c>
      <c r="Q784" s="258">
        <v>0</v>
      </c>
      <c r="R784" s="258">
        <f t="shared" si="1739"/>
        <v>0</v>
      </c>
      <c r="S784" s="258">
        <f t="shared" si="1914"/>
        <v>0</v>
      </c>
      <c r="T784" s="258">
        <f t="shared" si="1915"/>
        <v>0</v>
      </c>
      <c r="U784" s="258">
        <f t="shared" si="1936"/>
        <v>0</v>
      </c>
      <c r="V784" s="258">
        <f t="shared" si="1932"/>
        <v>0</v>
      </c>
      <c r="W784" s="258">
        <f t="shared" si="1937"/>
        <v>0</v>
      </c>
      <c r="X784" s="258">
        <f t="shared" si="1938"/>
        <v>0</v>
      </c>
      <c r="Y784" s="258">
        <f t="shared" ref="Y784:Y794" si="1939">W784+X784</f>
        <v>0</v>
      </c>
      <c r="Z784" s="258">
        <f t="shared" si="1928"/>
        <v>0</v>
      </c>
      <c r="AA784" s="258">
        <f t="shared" ref="AA784:AA794" si="1940">Y784+Z784</f>
        <v>0</v>
      </c>
      <c r="AB784" s="258">
        <f t="shared" si="1929"/>
        <v>0</v>
      </c>
      <c r="AC784" s="258">
        <f t="shared" ref="AC784:AC794" si="1941">AA784+AB784</f>
        <v>0</v>
      </c>
      <c r="AD784" s="258">
        <f t="shared" si="1930"/>
        <v>0</v>
      </c>
    </row>
    <row r="785" spans="1:30" ht="42.75" hidden="1" customHeight="1" x14ac:dyDescent="0.2">
      <c r="A785" s="260" t="s">
        <v>937</v>
      </c>
      <c r="B785" s="253" t="s">
        <v>146</v>
      </c>
      <c r="C785" s="253" t="s">
        <v>198</v>
      </c>
      <c r="D785" s="253" t="s">
        <v>192</v>
      </c>
      <c r="E785" s="253" t="s">
        <v>927</v>
      </c>
      <c r="F785" s="253" t="s">
        <v>57</v>
      </c>
      <c r="G785" s="258"/>
      <c r="H785" s="258">
        <v>2000</v>
      </c>
      <c r="I785" s="258">
        <f>4000+3000+1000+1100+2500</f>
        <v>11600</v>
      </c>
      <c r="J785" s="258">
        <v>0</v>
      </c>
      <c r="K785" s="258">
        <f>7000-5000</f>
        <v>2000</v>
      </c>
      <c r="L785" s="258">
        <v>2000</v>
      </c>
      <c r="M785" s="258">
        <v>2000</v>
      </c>
      <c r="N785" s="258">
        <v>-2000</v>
      </c>
      <c r="O785" s="258">
        <f t="shared" si="1913"/>
        <v>0</v>
      </c>
      <c r="P785" s="258">
        <v>0</v>
      </c>
      <c r="Q785" s="258">
        <v>0</v>
      </c>
      <c r="R785" s="258">
        <f t="shared" si="1739"/>
        <v>0</v>
      </c>
      <c r="S785" s="258">
        <f t="shared" si="1914"/>
        <v>0</v>
      </c>
      <c r="T785" s="258">
        <f t="shared" si="1915"/>
        <v>0</v>
      </c>
      <c r="U785" s="258">
        <f t="shared" si="1936"/>
        <v>0</v>
      </c>
      <c r="V785" s="258">
        <f t="shared" si="1932"/>
        <v>0</v>
      </c>
      <c r="W785" s="258">
        <f t="shared" si="1937"/>
        <v>0</v>
      </c>
      <c r="X785" s="258">
        <f t="shared" si="1938"/>
        <v>0</v>
      </c>
      <c r="Y785" s="258">
        <f t="shared" si="1939"/>
        <v>0</v>
      </c>
      <c r="Z785" s="258">
        <f t="shared" si="1928"/>
        <v>0</v>
      </c>
      <c r="AA785" s="258">
        <f t="shared" si="1940"/>
        <v>0</v>
      </c>
      <c r="AB785" s="258">
        <f t="shared" si="1929"/>
        <v>0</v>
      </c>
      <c r="AC785" s="258">
        <f t="shared" si="1941"/>
        <v>0</v>
      </c>
      <c r="AD785" s="258">
        <f t="shared" si="1930"/>
        <v>0</v>
      </c>
    </row>
    <row r="786" spans="1:30" ht="17.25" hidden="1" customHeight="1" x14ac:dyDescent="0.2">
      <c r="A786" s="260" t="s">
        <v>936</v>
      </c>
      <c r="B786" s="253" t="s">
        <v>146</v>
      </c>
      <c r="C786" s="253" t="s">
        <v>198</v>
      </c>
      <c r="D786" s="253" t="s">
        <v>192</v>
      </c>
      <c r="E786" s="253" t="s">
        <v>928</v>
      </c>
      <c r="F786" s="253" t="s">
        <v>926</v>
      </c>
      <c r="G786" s="258"/>
      <c r="H786" s="258"/>
      <c r="I786" s="258"/>
      <c r="J786" s="258"/>
      <c r="K786" s="258">
        <v>1910.6</v>
      </c>
      <c r="L786" s="258">
        <v>0</v>
      </c>
      <c r="M786" s="258">
        <v>0</v>
      </c>
      <c r="N786" s="258">
        <v>0</v>
      </c>
      <c r="O786" s="258">
        <f t="shared" si="1913"/>
        <v>0</v>
      </c>
      <c r="P786" s="258">
        <v>0</v>
      </c>
      <c r="Q786" s="258">
        <v>0</v>
      </c>
      <c r="R786" s="258">
        <f t="shared" si="1739"/>
        <v>0</v>
      </c>
      <c r="S786" s="258">
        <f t="shared" si="1914"/>
        <v>0</v>
      </c>
      <c r="T786" s="258">
        <f t="shared" si="1915"/>
        <v>0</v>
      </c>
      <c r="U786" s="258">
        <f t="shared" si="1936"/>
        <v>0</v>
      </c>
      <c r="V786" s="258">
        <f t="shared" si="1932"/>
        <v>0</v>
      </c>
      <c r="W786" s="258">
        <f t="shared" si="1937"/>
        <v>0</v>
      </c>
      <c r="X786" s="258">
        <f t="shared" si="1938"/>
        <v>0</v>
      </c>
      <c r="Y786" s="258">
        <f t="shared" si="1939"/>
        <v>0</v>
      </c>
      <c r="Z786" s="258">
        <f t="shared" si="1928"/>
        <v>0</v>
      </c>
      <c r="AA786" s="258">
        <f t="shared" si="1940"/>
        <v>0</v>
      </c>
      <c r="AB786" s="258">
        <f t="shared" si="1929"/>
        <v>0</v>
      </c>
      <c r="AC786" s="258">
        <f t="shared" si="1941"/>
        <v>0</v>
      </c>
      <c r="AD786" s="258">
        <f t="shared" si="1930"/>
        <v>0</v>
      </c>
    </row>
    <row r="787" spans="1:30" ht="17.25" hidden="1" customHeight="1" x14ac:dyDescent="0.2">
      <c r="A787" s="260" t="s">
        <v>934</v>
      </c>
      <c r="B787" s="253" t="s">
        <v>146</v>
      </c>
      <c r="C787" s="253" t="s">
        <v>198</v>
      </c>
      <c r="D787" s="253" t="s">
        <v>192</v>
      </c>
      <c r="E787" s="253" t="s">
        <v>928</v>
      </c>
      <c r="F787" s="253" t="s">
        <v>0</v>
      </c>
      <c r="G787" s="258"/>
      <c r="H787" s="258"/>
      <c r="I787" s="258"/>
      <c r="J787" s="258"/>
      <c r="K787" s="258">
        <v>5000</v>
      </c>
      <c r="L787" s="258">
        <v>0</v>
      </c>
      <c r="M787" s="258">
        <v>0</v>
      </c>
      <c r="N787" s="258">
        <v>0</v>
      </c>
      <c r="O787" s="258">
        <f t="shared" si="1913"/>
        <v>0</v>
      </c>
      <c r="P787" s="258">
        <v>0</v>
      </c>
      <c r="Q787" s="258">
        <v>0</v>
      </c>
      <c r="R787" s="258">
        <f t="shared" si="1739"/>
        <v>0</v>
      </c>
      <c r="S787" s="258">
        <f t="shared" si="1914"/>
        <v>0</v>
      </c>
      <c r="T787" s="258">
        <f t="shared" si="1915"/>
        <v>0</v>
      </c>
      <c r="U787" s="258">
        <f t="shared" si="1936"/>
        <v>0</v>
      </c>
      <c r="V787" s="258">
        <f t="shared" si="1932"/>
        <v>0</v>
      </c>
      <c r="W787" s="258">
        <f t="shared" si="1937"/>
        <v>0</v>
      </c>
      <c r="X787" s="258">
        <f t="shared" si="1938"/>
        <v>0</v>
      </c>
      <c r="Y787" s="258">
        <f t="shared" si="1939"/>
        <v>0</v>
      </c>
      <c r="Z787" s="258">
        <f t="shared" si="1928"/>
        <v>0</v>
      </c>
      <c r="AA787" s="258">
        <f t="shared" si="1940"/>
        <v>0</v>
      </c>
      <c r="AB787" s="258">
        <f t="shared" si="1929"/>
        <v>0</v>
      </c>
      <c r="AC787" s="258">
        <f t="shared" si="1941"/>
        <v>0</v>
      </c>
      <c r="AD787" s="258">
        <f t="shared" si="1930"/>
        <v>0</v>
      </c>
    </row>
    <row r="788" spans="1:30" ht="17.25" hidden="1" customHeight="1" x14ac:dyDescent="0.2">
      <c r="A788" s="260" t="s">
        <v>879</v>
      </c>
      <c r="B788" s="253" t="s">
        <v>146</v>
      </c>
      <c r="C788" s="253" t="s">
        <v>198</v>
      </c>
      <c r="D788" s="253" t="s">
        <v>192</v>
      </c>
      <c r="E788" s="253" t="s">
        <v>880</v>
      </c>
      <c r="F788" s="253" t="s">
        <v>926</v>
      </c>
      <c r="G788" s="258"/>
      <c r="H788" s="258"/>
      <c r="I788" s="258"/>
      <c r="J788" s="258"/>
      <c r="K788" s="258">
        <v>1500</v>
      </c>
      <c r="L788" s="258">
        <v>0</v>
      </c>
      <c r="M788" s="258">
        <v>0</v>
      </c>
      <c r="N788" s="258">
        <v>0</v>
      </c>
      <c r="O788" s="258">
        <f t="shared" si="1913"/>
        <v>0</v>
      </c>
      <c r="P788" s="258">
        <v>0</v>
      </c>
      <c r="Q788" s="258">
        <v>0</v>
      </c>
      <c r="R788" s="258">
        <f t="shared" si="1739"/>
        <v>0</v>
      </c>
      <c r="S788" s="258">
        <f t="shared" si="1914"/>
        <v>0</v>
      </c>
      <c r="T788" s="258">
        <f t="shared" si="1915"/>
        <v>0</v>
      </c>
      <c r="U788" s="258">
        <f t="shared" si="1936"/>
        <v>0</v>
      </c>
      <c r="V788" s="258">
        <f t="shared" si="1932"/>
        <v>0</v>
      </c>
      <c r="W788" s="258">
        <f t="shared" si="1937"/>
        <v>0</v>
      </c>
      <c r="X788" s="258">
        <f t="shared" si="1938"/>
        <v>0</v>
      </c>
      <c r="Y788" s="258">
        <f t="shared" si="1939"/>
        <v>0</v>
      </c>
      <c r="Z788" s="258">
        <f t="shared" si="1928"/>
        <v>0</v>
      </c>
      <c r="AA788" s="258">
        <f t="shared" si="1940"/>
        <v>0</v>
      </c>
      <c r="AB788" s="258">
        <f t="shared" si="1929"/>
        <v>0</v>
      </c>
      <c r="AC788" s="258">
        <f t="shared" si="1941"/>
        <v>0</v>
      </c>
      <c r="AD788" s="258">
        <f t="shared" si="1930"/>
        <v>0</v>
      </c>
    </row>
    <row r="789" spans="1:30" ht="17.25" hidden="1" customHeight="1" x14ac:dyDescent="0.2">
      <c r="A789" s="260" t="s">
        <v>935</v>
      </c>
      <c r="B789" s="253" t="s">
        <v>146</v>
      </c>
      <c r="C789" s="253" t="s">
        <v>198</v>
      </c>
      <c r="D789" s="253" t="s">
        <v>192</v>
      </c>
      <c r="E789" s="253" t="s">
        <v>929</v>
      </c>
      <c r="F789" s="253" t="s">
        <v>926</v>
      </c>
      <c r="G789" s="258"/>
      <c r="H789" s="258"/>
      <c r="I789" s="258"/>
      <c r="J789" s="258"/>
      <c r="K789" s="258">
        <v>6301.7</v>
      </c>
      <c r="L789" s="258">
        <v>0</v>
      </c>
      <c r="M789" s="258">
        <v>0</v>
      </c>
      <c r="N789" s="258">
        <v>0</v>
      </c>
      <c r="O789" s="258">
        <f t="shared" si="1913"/>
        <v>0</v>
      </c>
      <c r="P789" s="258">
        <v>0</v>
      </c>
      <c r="Q789" s="258">
        <v>0</v>
      </c>
      <c r="R789" s="258">
        <f t="shared" si="1739"/>
        <v>0</v>
      </c>
      <c r="S789" s="258">
        <f t="shared" si="1914"/>
        <v>0</v>
      </c>
      <c r="T789" s="258">
        <f t="shared" si="1915"/>
        <v>0</v>
      </c>
      <c r="U789" s="258">
        <f t="shared" si="1936"/>
        <v>0</v>
      </c>
      <c r="V789" s="258">
        <f t="shared" si="1932"/>
        <v>0</v>
      </c>
      <c r="W789" s="258">
        <f t="shared" si="1937"/>
        <v>0</v>
      </c>
      <c r="X789" s="258">
        <f t="shared" si="1938"/>
        <v>0</v>
      </c>
      <c r="Y789" s="258">
        <f t="shared" si="1939"/>
        <v>0</v>
      </c>
      <c r="Z789" s="258">
        <f t="shared" si="1928"/>
        <v>0</v>
      </c>
      <c r="AA789" s="258">
        <f t="shared" si="1940"/>
        <v>0</v>
      </c>
      <c r="AB789" s="258">
        <f t="shared" si="1929"/>
        <v>0</v>
      </c>
      <c r="AC789" s="258">
        <f t="shared" si="1941"/>
        <v>0</v>
      </c>
      <c r="AD789" s="258">
        <f t="shared" si="1930"/>
        <v>0</v>
      </c>
    </row>
    <row r="790" spans="1:30" ht="53.25" hidden="1" customHeight="1" x14ac:dyDescent="0.2">
      <c r="A790" s="260" t="s">
        <v>879</v>
      </c>
      <c r="B790" s="253" t="s">
        <v>146</v>
      </c>
      <c r="C790" s="253" t="s">
        <v>198</v>
      </c>
      <c r="D790" s="253" t="s">
        <v>192</v>
      </c>
      <c r="E790" s="253" t="s">
        <v>881</v>
      </c>
      <c r="F790" s="253" t="s">
        <v>79</v>
      </c>
      <c r="G790" s="258"/>
      <c r="H790" s="258">
        <v>1410.6</v>
      </c>
      <c r="I790" s="258">
        <v>0</v>
      </c>
      <c r="J790" s="258">
        <f t="shared" si="1935"/>
        <v>1410.6</v>
      </c>
      <c r="K790" s="258">
        <v>-1410.6</v>
      </c>
      <c r="L790" s="258">
        <f t="shared" ref="L790:N793" si="1942">I790+J790</f>
        <v>1410.6</v>
      </c>
      <c r="M790" s="258">
        <f t="shared" si="1942"/>
        <v>0</v>
      </c>
      <c r="N790" s="258">
        <f t="shared" si="1942"/>
        <v>0</v>
      </c>
      <c r="O790" s="258">
        <f t="shared" si="1913"/>
        <v>0</v>
      </c>
      <c r="P790" s="258">
        <f t="shared" ref="P790:Q793" si="1943">M790+N790</f>
        <v>0</v>
      </c>
      <c r="Q790" s="258">
        <f t="shared" si="1943"/>
        <v>0</v>
      </c>
      <c r="R790" s="258">
        <f t="shared" si="1739"/>
        <v>0</v>
      </c>
      <c r="S790" s="258">
        <f t="shared" si="1914"/>
        <v>0</v>
      </c>
      <c r="T790" s="258">
        <f t="shared" si="1915"/>
        <v>0</v>
      </c>
      <c r="U790" s="258">
        <f t="shared" si="1936"/>
        <v>0</v>
      </c>
      <c r="V790" s="258">
        <f t="shared" si="1932"/>
        <v>0</v>
      </c>
      <c r="W790" s="258">
        <f t="shared" si="1937"/>
        <v>0</v>
      </c>
      <c r="X790" s="258">
        <f t="shared" si="1938"/>
        <v>0</v>
      </c>
      <c r="Y790" s="258">
        <f t="shared" si="1939"/>
        <v>0</v>
      </c>
      <c r="Z790" s="258">
        <f t="shared" si="1928"/>
        <v>0</v>
      </c>
      <c r="AA790" s="258">
        <f t="shared" si="1940"/>
        <v>0</v>
      </c>
      <c r="AB790" s="258">
        <f t="shared" si="1929"/>
        <v>0</v>
      </c>
      <c r="AC790" s="258">
        <f t="shared" si="1941"/>
        <v>0</v>
      </c>
      <c r="AD790" s="258">
        <f t="shared" si="1930"/>
        <v>0</v>
      </c>
    </row>
    <row r="791" spans="1:30" ht="54.75" hidden="1" customHeight="1" x14ac:dyDescent="0.2">
      <c r="A791" s="260" t="s">
        <v>879</v>
      </c>
      <c r="B791" s="253" t="s">
        <v>146</v>
      </c>
      <c r="C791" s="253" t="s">
        <v>198</v>
      </c>
      <c r="D791" s="253" t="s">
        <v>192</v>
      </c>
      <c r="E791" s="253" t="s">
        <v>880</v>
      </c>
      <c r="F791" s="253" t="s">
        <v>79</v>
      </c>
      <c r="G791" s="258"/>
      <c r="H791" s="258">
        <v>900</v>
      </c>
      <c r="I791" s="258">
        <v>0</v>
      </c>
      <c r="J791" s="258">
        <f t="shared" si="1935"/>
        <v>900</v>
      </c>
      <c r="K791" s="258">
        <v>-900</v>
      </c>
      <c r="L791" s="258">
        <f t="shared" si="1942"/>
        <v>900</v>
      </c>
      <c r="M791" s="258">
        <f t="shared" si="1942"/>
        <v>0</v>
      </c>
      <c r="N791" s="258">
        <f t="shared" si="1942"/>
        <v>0</v>
      </c>
      <c r="O791" s="258">
        <f t="shared" si="1913"/>
        <v>0</v>
      </c>
      <c r="P791" s="258">
        <f t="shared" si="1943"/>
        <v>0</v>
      </c>
      <c r="Q791" s="258">
        <f t="shared" si="1943"/>
        <v>0</v>
      </c>
      <c r="R791" s="258">
        <f t="shared" si="1739"/>
        <v>0</v>
      </c>
      <c r="S791" s="258">
        <f t="shared" si="1914"/>
        <v>0</v>
      </c>
      <c r="T791" s="258">
        <f t="shared" si="1915"/>
        <v>0</v>
      </c>
      <c r="U791" s="258">
        <f t="shared" si="1936"/>
        <v>0</v>
      </c>
      <c r="V791" s="258">
        <f t="shared" si="1932"/>
        <v>0</v>
      </c>
      <c r="W791" s="258">
        <f t="shared" si="1937"/>
        <v>0</v>
      </c>
      <c r="X791" s="258">
        <f t="shared" si="1938"/>
        <v>0</v>
      </c>
      <c r="Y791" s="258">
        <f t="shared" si="1939"/>
        <v>0</v>
      </c>
      <c r="Z791" s="258">
        <f t="shared" si="1928"/>
        <v>0</v>
      </c>
      <c r="AA791" s="258">
        <f t="shared" si="1940"/>
        <v>0</v>
      </c>
      <c r="AB791" s="258">
        <f t="shared" si="1929"/>
        <v>0</v>
      </c>
      <c r="AC791" s="258">
        <f t="shared" si="1941"/>
        <v>0</v>
      </c>
      <c r="AD791" s="258">
        <f t="shared" si="1930"/>
        <v>0</v>
      </c>
    </row>
    <row r="792" spans="1:30" ht="60" hidden="1" customHeight="1" x14ac:dyDescent="0.2">
      <c r="A792" s="274" t="s">
        <v>812</v>
      </c>
      <c r="B792" s="272" t="s">
        <v>146</v>
      </c>
      <c r="C792" s="253" t="s">
        <v>198</v>
      </c>
      <c r="D792" s="253" t="s">
        <v>192</v>
      </c>
      <c r="E792" s="253" t="s">
        <v>813</v>
      </c>
      <c r="F792" s="253"/>
      <c r="G792" s="258"/>
      <c r="H792" s="258"/>
      <c r="I792" s="258">
        <f>I793</f>
        <v>0</v>
      </c>
      <c r="J792" s="258">
        <f t="shared" si="1935"/>
        <v>0</v>
      </c>
      <c r="K792" s="258">
        <f>K793</f>
        <v>0</v>
      </c>
      <c r="L792" s="258">
        <f t="shared" si="1942"/>
        <v>0</v>
      </c>
      <c r="M792" s="258">
        <f t="shared" si="1942"/>
        <v>0</v>
      </c>
      <c r="N792" s="258">
        <f t="shared" si="1942"/>
        <v>0</v>
      </c>
      <c r="O792" s="258">
        <f t="shared" si="1913"/>
        <v>0</v>
      </c>
      <c r="P792" s="258">
        <f t="shared" si="1943"/>
        <v>0</v>
      </c>
      <c r="Q792" s="258">
        <f t="shared" si="1943"/>
        <v>0</v>
      </c>
      <c r="R792" s="258">
        <f t="shared" si="1739"/>
        <v>0</v>
      </c>
      <c r="S792" s="258">
        <f t="shared" si="1914"/>
        <v>0</v>
      </c>
      <c r="T792" s="258">
        <f t="shared" si="1915"/>
        <v>0</v>
      </c>
      <c r="U792" s="258">
        <f t="shared" si="1936"/>
        <v>0</v>
      </c>
      <c r="V792" s="258">
        <f t="shared" si="1932"/>
        <v>0</v>
      </c>
      <c r="W792" s="258">
        <f t="shared" si="1937"/>
        <v>0</v>
      </c>
      <c r="X792" s="258">
        <f t="shared" si="1938"/>
        <v>0</v>
      </c>
      <c r="Y792" s="258">
        <f t="shared" si="1939"/>
        <v>0</v>
      </c>
      <c r="Z792" s="258">
        <f t="shared" si="1928"/>
        <v>0</v>
      </c>
      <c r="AA792" s="258">
        <f t="shared" si="1940"/>
        <v>0</v>
      </c>
      <c r="AB792" s="258">
        <f t="shared" si="1929"/>
        <v>0</v>
      </c>
      <c r="AC792" s="258">
        <f t="shared" si="1941"/>
        <v>0</v>
      </c>
      <c r="AD792" s="258">
        <f t="shared" si="1930"/>
        <v>0</v>
      </c>
    </row>
    <row r="793" spans="1:30" ht="30.75" hidden="1" customHeight="1" x14ac:dyDescent="0.2">
      <c r="A793" s="274" t="s">
        <v>1296</v>
      </c>
      <c r="B793" s="272" t="s">
        <v>146</v>
      </c>
      <c r="C793" s="253" t="s">
        <v>198</v>
      </c>
      <c r="D793" s="253" t="s">
        <v>192</v>
      </c>
      <c r="E793" s="253" t="s">
        <v>813</v>
      </c>
      <c r="F793" s="253" t="s">
        <v>94</v>
      </c>
      <c r="G793" s="258"/>
      <c r="H793" s="258"/>
      <c r="I793" s="258">
        <v>0</v>
      </c>
      <c r="J793" s="258">
        <f t="shared" si="1935"/>
        <v>0</v>
      </c>
      <c r="K793" s="258">
        <v>0</v>
      </c>
      <c r="L793" s="258">
        <f t="shared" si="1942"/>
        <v>0</v>
      </c>
      <c r="M793" s="258">
        <f t="shared" si="1942"/>
        <v>0</v>
      </c>
      <c r="N793" s="258">
        <f t="shared" si="1942"/>
        <v>0</v>
      </c>
      <c r="O793" s="258">
        <f t="shared" si="1913"/>
        <v>0</v>
      </c>
      <c r="P793" s="258">
        <f t="shared" si="1943"/>
        <v>0</v>
      </c>
      <c r="Q793" s="258">
        <f t="shared" si="1943"/>
        <v>0</v>
      </c>
      <c r="R793" s="258">
        <f t="shared" si="1739"/>
        <v>0</v>
      </c>
      <c r="S793" s="258">
        <f t="shared" si="1914"/>
        <v>0</v>
      </c>
      <c r="T793" s="258">
        <f t="shared" si="1915"/>
        <v>0</v>
      </c>
      <c r="U793" s="258">
        <f t="shared" si="1936"/>
        <v>0</v>
      </c>
      <c r="V793" s="258">
        <f t="shared" si="1932"/>
        <v>0</v>
      </c>
      <c r="W793" s="258">
        <f t="shared" si="1937"/>
        <v>0</v>
      </c>
      <c r="X793" s="258">
        <f t="shared" si="1938"/>
        <v>0</v>
      </c>
      <c r="Y793" s="258">
        <f t="shared" si="1939"/>
        <v>0</v>
      </c>
      <c r="Z793" s="258">
        <f t="shared" si="1928"/>
        <v>0</v>
      </c>
      <c r="AA793" s="258">
        <f t="shared" si="1940"/>
        <v>0</v>
      </c>
      <c r="AB793" s="258">
        <f t="shared" si="1929"/>
        <v>0</v>
      </c>
      <c r="AC793" s="258">
        <f t="shared" si="1941"/>
        <v>0</v>
      </c>
      <c r="AD793" s="258">
        <f t="shared" si="1930"/>
        <v>0</v>
      </c>
    </row>
    <row r="794" spans="1:30" ht="29.25" hidden="1" customHeight="1" x14ac:dyDescent="0.2">
      <c r="A794" s="260" t="s">
        <v>521</v>
      </c>
      <c r="B794" s="272">
        <v>801</v>
      </c>
      <c r="C794" s="253" t="s">
        <v>198</v>
      </c>
      <c r="D794" s="253" t="s">
        <v>192</v>
      </c>
      <c r="E794" s="253" t="s">
        <v>821</v>
      </c>
      <c r="F794" s="253" t="s">
        <v>79</v>
      </c>
      <c r="G794" s="258"/>
      <c r="H794" s="258">
        <v>0</v>
      </c>
      <c r="I794" s="258">
        <v>1000</v>
      </c>
      <c r="J794" s="258">
        <f t="shared" si="1935"/>
        <v>1000</v>
      </c>
      <c r="K794" s="258">
        <v>0</v>
      </c>
      <c r="L794" s="258">
        <v>0</v>
      </c>
      <c r="M794" s="258">
        <v>0</v>
      </c>
      <c r="N794" s="258">
        <v>1</v>
      </c>
      <c r="O794" s="258">
        <f t="shared" si="1913"/>
        <v>1</v>
      </c>
      <c r="P794" s="258">
        <v>3</v>
      </c>
      <c r="Q794" s="258">
        <v>3</v>
      </c>
      <c r="R794" s="258">
        <f t="shared" ref="R794:R879" si="1944">P794+Q794</f>
        <v>6</v>
      </c>
      <c r="S794" s="258">
        <f t="shared" si="1914"/>
        <v>9</v>
      </c>
      <c r="T794" s="258">
        <f t="shared" si="1915"/>
        <v>15</v>
      </c>
      <c r="U794" s="258">
        <f t="shared" si="1936"/>
        <v>24</v>
      </c>
      <c r="V794" s="258">
        <f t="shared" si="1932"/>
        <v>39</v>
      </c>
      <c r="W794" s="258">
        <f t="shared" si="1937"/>
        <v>63</v>
      </c>
      <c r="X794" s="258">
        <v>0</v>
      </c>
      <c r="Y794" s="258">
        <f t="shared" si="1939"/>
        <v>63</v>
      </c>
      <c r="Z794" s="258">
        <f t="shared" si="1928"/>
        <v>63</v>
      </c>
      <c r="AA794" s="258">
        <f t="shared" si="1940"/>
        <v>126</v>
      </c>
      <c r="AB794" s="258">
        <f t="shared" si="1929"/>
        <v>189</v>
      </c>
      <c r="AC794" s="258">
        <f t="shared" si="1941"/>
        <v>315</v>
      </c>
      <c r="AD794" s="258">
        <f t="shared" si="1930"/>
        <v>504</v>
      </c>
    </row>
    <row r="795" spans="1:30" ht="54.75" customHeight="1" x14ac:dyDescent="0.2">
      <c r="A795" s="260" t="s">
        <v>1013</v>
      </c>
      <c r="B795" s="272">
        <v>801</v>
      </c>
      <c r="C795" s="253" t="s">
        <v>198</v>
      </c>
      <c r="D795" s="253" t="s">
        <v>192</v>
      </c>
      <c r="E795" s="253" t="s">
        <v>1014</v>
      </c>
      <c r="F795" s="253"/>
      <c r="G795" s="258"/>
      <c r="H795" s="258"/>
      <c r="I795" s="258"/>
      <c r="J795" s="258"/>
      <c r="K795" s="258"/>
      <c r="L795" s="258"/>
      <c r="M795" s="258">
        <v>0</v>
      </c>
      <c r="N795" s="258">
        <v>1444.6</v>
      </c>
      <c r="O795" s="258">
        <f t="shared" si="1913"/>
        <v>1444.6</v>
      </c>
      <c r="P795" s="258">
        <v>1444.6</v>
      </c>
      <c r="Q795" s="258">
        <v>13371.9</v>
      </c>
      <c r="R795" s="258">
        <f t="shared" si="1944"/>
        <v>14816.5</v>
      </c>
      <c r="S795" s="258">
        <v>17525.7</v>
      </c>
      <c r="T795" s="258">
        <f>T799</f>
        <v>32342.2</v>
      </c>
      <c r="U795" s="258">
        <f t="shared" ref="U795:V795" si="1945">U799</f>
        <v>-21667</v>
      </c>
      <c r="V795" s="258">
        <f t="shared" si="1945"/>
        <v>10675.2</v>
      </c>
      <c r="W795" s="258">
        <f t="shared" ref="W795:X795" si="1946">W799</f>
        <v>3059.6</v>
      </c>
      <c r="X795" s="258">
        <f t="shared" si="1946"/>
        <v>9358</v>
      </c>
      <c r="Y795" s="258">
        <f t="shared" ref="Y795:Z795" si="1947">Y799</f>
        <v>5627.5</v>
      </c>
      <c r="Z795" s="258">
        <f t="shared" si="1947"/>
        <v>14985.5</v>
      </c>
      <c r="AA795" s="258">
        <f t="shared" ref="AA795:AB795" si="1948">AA799</f>
        <v>-1500</v>
      </c>
      <c r="AB795" s="258">
        <f t="shared" si="1948"/>
        <v>13485.5</v>
      </c>
      <c r="AC795" s="258">
        <f t="shared" ref="AC795:AD795" si="1949">AC799</f>
        <v>9500</v>
      </c>
      <c r="AD795" s="258">
        <f t="shared" si="1949"/>
        <v>22985.5</v>
      </c>
    </row>
    <row r="796" spans="1:30" s="434" customFormat="1" ht="22.5" hidden="1" customHeight="1" x14ac:dyDescent="0.2">
      <c r="A796" s="462" t="s">
        <v>224</v>
      </c>
      <c r="B796" s="250">
        <v>801</v>
      </c>
      <c r="C796" s="251" t="s">
        <v>198</v>
      </c>
      <c r="D796" s="251" t="s">
        <v>194</v>
      </c>
      <c r="E796" s="251"/>
      <c r="F796" s="251"/>
      <c r="G796" s="276"/>
      <c r="H796" s="276"/>
      <c r="I796" s="276"/>
      <c r="J796" s="276"/>
      <c r="K796" s="276"/>
      <c r="L796" s="276">
        <f>L797</f>
        <v>147.69999999999999</v>
      </c>
      <c r="M796" s="276">
        <f>M797</f>
        <v>147.69999999999999</v>
      </c>
      <c r="N796" s="276">
        <f t="shared" ref="N796:AC797" si="1950">N797</f>
        <v>-147.69999999999999</v>
      </c>
      <c r="O796" s="276">
        <f t="shared" si="1950"/>
        <v>0</v>
      </c>
      <c r="P796" s="276">
        <f t="shared" si="1950"/>
        <v>0</v>
      </c>
      <c r="Q796" s="276">
        <f t="shared" si="1950"/>
        <v>0</v>
      </c>
      <c r="R796" s="276">
        <f t="shared" si="1950"/>
        <v>0</v>
      </c>
      <c r="S796" s="276">
        <f t="shared" si="1950"/>
        <v>0</v>
      </c>
      <c r="T796" s="258">
        <f t="shared" ref="T796:T801" si="1951">R796+S796</f>
        <v>0</v>
      </c>
      <c r="U796" s="276">
        <f t="shared" si="1950"/>
        <v>0</v>
      </c>
      <c r="V796" s="258">
        <f t="shared" ref="V796:V798" si="1952">T796+U796</f>
        <v>0</v>
      </c>
      <c r="W796" s="276">
        <f t="shared" si="1950"/>
        <v>0</v>
      </c>
      <c r="X796" s="258">
        <f t="shared" ref="X796:X798" si="1953">V796+W796</f>
        <v>0</v>
      </c>
      <c r="Y796" s="276">
        <f t="shared" si="1950"/>
        <v>0</v>
      </c>
      <c r="Z796" s="258">
        <f t="shared" ref="Z796:Z798" si="1954">X796+Y796</f>
        <v>0</v>
      </c>
      <c r="AA796" s="276">
        <f t="shared" si="1950"/>
        <v>0</v>
      </c>
      <c r="AB796" s="258">
        <f t="shared" ref="AB796:AB798" si="1955">Z796+AA796</f>
        <v>0</v>
      </c>
      <c r="AC796" s="276">
        <f t="shared" si="1950"/>
        <v>0</v>
      </c>
      <c r="AD796" s="258">
        <f t="shared" ref="AD796:AD798" si="1956">AB796+AC796</f>
        <v>0</v>
      </c>
    </row>
    <row r="797" spans="1:30" ht="59.25" hidden="1" customHeight="1" x14ac:dyDescent="0.2">
      <c r="A797" s="260" t="s">
        <v>945</v>
      </c>
      <c r="B797" s="272">
        <v>801</v>
      </c>
      <c r="C797" s="253" t="s">
        <v>198</v>
      </c>
      <c r="D797" s="253" t="s">
        <v>194</v>
      </c>
      <c r="E797" s="253" t="s">
        <v>944</v>
      </c>
      <c r="F797" s="253"/>
      <c r="G797" s="258"/>
      <c r="H797" s="258"/>
      <c r="I797" s="258"/>
      <c r="J797" s="258"/>
      <c r="K797" s="258"/>
      <c r="L797" s="258">
        <f>L798</f>
        <v>147.69999999999999</v>
      </c>
      <c r="M797" s="258">
        <f>M798</f>
        <v>147.69999999999999</v>
      </c>
      <c r="N797" s="258">
        <f t="shared" si="1950"/>
        <v>-147.69999999999999</v>
      </c>
      <c r="O797" s="258">
        <f t="shared" si="1950"/>
        <v>0</v>
      </c>
      <c r="P797" s="258">
        <f t="shared" si="1950"/>
        <v>0</v>
      </c>
      <c r="Q797" s="258">
        <f t="shared" si="1950"/>
        <v>0</v>
      </c>
      <c r="R797" s="258">
        <f t="shared" si="1950"/>
        <v>0</v>
      </c>
      <c r="S797" s="258">
        <f t="shared" si="1950"/>
        <v>0</v>
      </c>
      <c r="T797" s="258">
        <f t="shared" si="1951"/>
        <v>0</v>
      </c>
      <c r="U797" s="258">
        <f t="shared" si="1950"/>
        <v>0</v>
      </c>
      <c r="V797" s="258">
        <f t="shared" si="1952"/>
        <v>0</v>
      </c>
      <c r="W797" s="258">
        <f t="shared" si="1950"/>
        <v>0</v>
      </c>
      <c r="X797" s="258">
        <f t="shared" si="1953"/>
        <v>0</v>
      </c>
      <c r="Y797" s="258">
        <f t="shared" si="1950"/>
        <v>0</v>
      </c>
      <c r="Z797" s="258">
        <f t="shared" si="1954"/>
        <v>0</v>
      </c>
      <c r="AA797" s="258">
        <f t="shared" si="1950"/>
        <v>0</v>
      </c>
      <c r="AB797" s="258">
        <f t="shared" si="1955"/>
        <v>0</v>
      </c>
      <c r="AC797" s="258">
        <f t="shared" si="1950"/>
        <v>0</v>
      </c>
      <c r="AD797" s="258">
        <f t="shared" si="1956"/>
        <v>0</v>
      </c>
    </row>
    <row r="798" spans="1:30" ht="22.5" hidden="1" customHeight="1" x14ac:dyDescent="0.2">
      <c r="A798" s="260" t="s">
        <v>1296</v>
      </c>
      <c r="B798" s="272">
        <v>801</v>
      </c>
      <c r="C798" s="253" t="s">
        <v>198</v>
      </c>
      <c r="D798" s="253" t="s">
        <v>194</v>
      </c>
      <c r="E798" s="253" t="s">
        <v>944</v>
      </c>
      <c r="F798" s="253" t="s">
        <v>94</v>
      </c>
      <c r="G798" s="258"/>
      <c r="H798" s="258"/>
      <c r="I798" s="258"/>
      <c r="J798" s="258"/>
      <c r="K798" s="258"/>
      <c r="L798" s="258">
        <v>147.69999999999999</v>
      </c>
      <c r="M798" s="258">
        <v>147.69999999999999</v>
      </c>
      <c r="N798" s="258">
        <v>-147.69999999999999</v>
      </c>
      <c r="O798" s="258">
        <f>M798+N798</f>
        <v>0</v>
      </c>
      <c r="P798" s="258">
        <v>0</v>
      </c>
      <c r="Q798" s="258">
        <v>0</v>
      </c>
      <c r="R798" s="258">
        <f t="shared" si="1944"/>
        <v>0</v>
      </c>
      <c r="S798" s="258">
        <f t="shared" ref="S798" si="1957">Q798+R798</f>
        <v>0</v>
      </c>
      <c r="T798" s="258">
        <f t="shared" si="1951"/>
        <v>0</v>
      </c>
      <c r="U798" s="258">
        <f t="shared" ref="U798" si="1958">S798+T798</f>
        <v>0</v>
      </c>
      <c r="V798" s="258">
        <f t="shared" si="1952"/>
        <v>0</v>
      </c>
      <c r="W798" s="258">
        <f t="shared" ref="W798" si="1959">U798+V798</f>
        <v>0</v>
      </c>
      <c r="X798" s="258">
        <f t="shared" si="1953"/>
        <v>0</v>
      </c>
      <c r="Y798" s="258">
        <f t="shared" ref="Y798" si="1960">W798+X798</f>
        <v>0</v>
      </c>
      <c r="Z798" s="258">
        <f t="shared" si="1954"/>
        <v>0</v>
      </c>
      <c r="AA798" s="258">
        <f t="shared" ref="AA798" si="1961">Y798+Z798</f>
        <v>0</v>
      </c>
      <c r="AB798" s="258">
        <f t="shared" si="1955"/>
        <v>0</v>
      </c>
      <c r="AC798" s="258">
        <f t="shared" ref="AC798" si="1962">AA798+AB798</f>
        <v>0</v>
      </c>
      <c r="AD798" s="258">
        <f t="shared" si="1956"/>
        <v>0</v>
      </c>
    </row>
    <row r="799" spans="1:30" ht="30" customHeight="1" x14ac:dyDescent="0.2">
      <c r="A799" s="260" t="s">
        <v>1113</v>
      </c>
      <c r="B799" s="272">
        <v>801</v>
      </c>
      <c r="C799" s="253" t="s">
        <v>198</v>
      </c>
      <c r="D799" s="253" t="s">
        <v>192</v>
      </c>
      <c r="E799" s="253" t="s">
        <v>1014</v>
      </c>
      <c r="F799" s="253" t="s">
        <v>1107</v>
      </c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>
        <v>16858.7</v>
      </c>
      <c r="T799" s="258">
        <v>32342.2</v>
      </c>
      <c r="U799" s="258">
        <v>-21667</v>
      </c>
      <c r="V799" s="258">
        <v>10675.2</v>
      </c>
      <c r="W799" s="258">
        <v>3059.6</v>
      </c>
      <c r="X799" s="258">
        <v>9358</v>
      </c>
      <c r="Y799" s="258">
        <v>5627.5</v>
      </c>
      <c r="Z799" s="258">
        <f>X799+Y799</f>
        <v>14985.5</v>
      </c>
      <c r="AA799" s="258">
        <v>-1500</v>
      </c>
      <c r="AB799" s="258">
        <f>Z799+AA799</f>
        <v>13485.5</v>
      </c>
      <c r="AC799" s="258">
        <v>9500</v>
      </c>
      <c r="AD799" s="258">
        <f>AB799+AC799</f>
        <v>22985.5</v>
      </c>
    </row>
    <row r="800" spans="1:30" ht="126" customHeight="1" x14ac:dyDescent="0.2">
      <c r="A800" s="260" t="s">
        <v>1048</v>
      </c>
      <c r="B800" s="253" t="s">
        <v>146</v>
      </c>
      <c r="C800" s="253" t="s">
        <v>198</v>
      </c>
      <c r="D800" s="253" t="s">
        <v>192</v>
      </c>
      <c r="E800" s="253" t="s">
        <v>1124</v>
      </c>
      <c r="F800" s="253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>
        <f>R801</f>
        <v>0</v>
      </c>
      <c r="S800" s="258">
        <f t="shared" ref="S800:AD800" si="1963">S801</f>
        <v>16858.7</v>
      </c>
      <c r="T800" s="258">
        <f t="shared" si="1963"/>
        <v>16858.7</v>
      </c>
      <c r="U800" s="258">
        <f t="shared" si="1963"/>
        <v>-4761.5</v>
      </c>
      <c r="V800" s="258">
        <f t="shared" si="1963"/>
        <v>12097.2</v>
      </c>
      <c r="W800" s="258">
        <f t="shared" si="1963"/>
        <v>-132.19999999999999</v>
      </c>
      <c r="X800" s="258">
        <f t="shared" si="1963"/>
        <v>11213.300000000001</v>
      </c>
      <c r="Y800" s="258">
        <f t="shared" si="1963"/>
        <v>554.70000000000005</v>
      </c>
      <c r="Z800" s="258">
        <f t="shared" si="1963"/>
        <v>11768.000000000002</v>
      </c>
      <c r="AA800" s="258">
        <f t="shared" si="1963"/>
        <v>500</v>
      </c>
      <c r="AB800" s="258">
        <f t="shared" si="1963"/>
        <v>12268.000000000002</v>
      </c>
      <c r="AC800" s="258">
        <f t="shared" si="1963"/>
        <v>3500</v>
      </c>
      <c r="AD800" s="258">
        <f t="shared" si="1963"/>
        <v>15768.000000000002</v>
      </c>
    </row>
    <row r="801" spans="1:30" ht="36" customHeight="1" x14ac:dyDescent="0.2">
      <c r="A801" s="260" t="s">
        <v>1113</v>
      </c>
      <c r="B801" s="253" t="s">
        <v>146</v>
      </c>
      <c r="C801" s="253" t="s">
        <v>198</v>
      </c>
      <c r="D801" s="253" t="s">
        <v>192</v>
      </c>
      <c r="E801" s="253" t="s">
        <v>1124</v>
      </c>
      <c r="F801" s="253" t="s">
        <v>1107</v>
      </c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>
        <v>16858.7</v>
      </c>
      <c r="T801" s="258">
        <f t="shared" si="1951"/>
        <v>16858.7</v>
      </c>
      <c r="U801" s="258">
        <v>-4761.5</v>
      </c>
      <c r="V801" s="258">
        <v>12097.2</v>
      </c>
      <c r="W801" s="258">
        <v>-132.19999999999999</v>
      </c>
      <c r="X801" s="258">
        <v>11213.300000000001</v>
      </c>
      <c r="Y801" s="258">
        <v>554.70000000000005</v>
      </c>
      <c r="Z801" s="258">
        <f t="shared" ref="Z801" si="1964">X801+Y801</f>
        <v>11768.000000000002</v>
      </c>
      <c r="AA801" s="258">
        <v>500</v>
      </c>
      <c r="AB801" s="258">
        <f t="shared" ref="AB801" si="1965">Z801+AA801</f>
        <v>12268.000000000002</v>
      </c>
      <c r="AC801" s="258">
        <v>3500</v>
      </c>
      <c r="AD801" s="258">
        <f t="shared" ref="AD801" si="1966">AB801+AC801</f>
        <v>15768.000000000002</v>
      </c>
    </row>
    <row r="802" spans="1:30" ht="34.5" customHeight="1" x14ac:dyDescent="0.2">
      <c r="A802" s="369" t="s">
        <v>1042</v>
      </c>
      <c r="B802" s="253" t="s">
        <v>146</v>
      </c>
      <c r="C802" s="253" t="s">
        <v>198</v>
      </c>
      <c r="D802" s="253" t="s">
        <v>192</v>
      </c>
      <c r="E802" s="273" t="s">
        <v>1125</v>
      </c>
      <c r="F802" s="253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>
        <f>R803+R804</f>
        <v>0</v>
      </c>
      <c r="S802" s="258">
        <f t="shared" ref="S802:T802" si="1967">S803+S804</f>
        <v>874.40000000000009</v>
      </c>
      <c r="T802" s="258">
        <f t="shared" si="1967"/>
        <v>874.40000000000009</v>
      </c>
      <c r="U802" s="258">
        <f t="shared" ref="U802:V802" si="1968">U803+U804</f>
        <v>-476.67</v>
      </c>
      <c r="V802" s="258">
        <f t="shared" si="1968"/>
        <v>782.73</v>
      </c>
      <c r="W802" s="258">
        <f t="shared" ref="W802:X802" si="1969">W803+W804</f>
        <v>-358.89</v>
      </c>
      <c r="X802" s="258">
        <f t="shared" si="1969"/>
        <v>1727.4999999999998</v>
      </c>
      <c r="Y802" s="258">
        <f t="shared" ref="Y802:Z802" si="1970">Y803+Y804</f>
        <v>-1727.5</v>
      </c>
      <c r="Z802" s="258">
        <f t="shared" si="1970"/>
        <v>0</v>
      </c>
      <c r="AA802" s="258">
        <f t="shared" ref="AA802:AB802" si="1971">AA803+AA804</f>
        <v>0</v>
      </c>
      <c r="AB802" s="258">
        <f t="shared" si="1971"/>
        <v>0</v>
      </c>
      <c r="AC802" s="258">
        <f t="shared" ref="AC802:AD802" si="1972">AC803+AC804</f>
        <v>235.06</v>
      </c>
      <c r="AD802" s="258">
        <f t="shared" si="1972"/>
        <v>235.06</v>
      </c>
    </row>
    <row r="803" spans="1:30" ht="31.5" customHeight="1" x14ac:dyDescent="0.2">
      <c r="A803" s="369" t="s">
        <v>1156</v>
      </c>
      <c r="B803" s="253" t="s">
        <v>146</v>
      </c>
      <c r="C803" s="253" t="s">
        <v>198</v>
      </c>
      <c r="D803" s="253" t="s">
        <v>192</v>
      </c>
      <c r="E803" s="273" t="s">
        <v>1125</v>
      </c>
      <c r="F803" s="253" t="s">
        <v>1107</v>
      </c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>
        <v>865.7</v>
      </c>
      <c r="T803" s="258">
        <f>R803+S803</f>
        <v>865.7</v>
      </c>
      <c r="U803" s="258">
        <v>-475.8</v>
      </c>
      <c r="V803" s="258">
        <v>774.9</v>
      </c>
      <c r="W803" s="258">
        <v>-366.5</v>
      </c>
      <c r="X803" s="258">
        <v>1710.1999999999998</v>
      </c>
      <c r="Y803" s="258">
        <v>-1710.2</v>
      </c>
      <c r="Z803" s="258">
        <f>X803+Y803</f>
        <v>0</v>
      </c>
      <c r="AA803" s="258">
        <v>0</v>
      </c>
      <c r="AB803" s="258">
        <f>Z803+AA803</f>
        <v>0</v>
      </c>
      <c r="AC803" s="258">
        <v>235.06</v>
      </c>
      <c r="AD803" s="258">
        <f>AB803+AC803</f>
        <v>235.06</v>
      </c>
    </row>
    <row r="804" spans="1:30" ht="32.25" hidden="1" customHeight="1" x14ac:dyDescent="0.2">
      <c r="A804" s="393" t="s">
        <v>856</v>
      </c>
      <c r="B804" s="253" t="s">
        <v>146</v>
      </c>
      <c r="C804" s="253" t="s">
        <v>198</v>
      </c>
      <c r="D804" s="253" t="s">
        <v>192</v>
      </c>
      <c r="E804" s="273" t="s">
        <v>1125</v>
      </c>
      <c r="F804" s="253" t="s">
        <v>1107</v>
      </c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>
        <v>8.6999999999999993</v>
      </c>
      <c r="T804" s="258">
        <f>R804+S804</f>
        <v>8.6999999999999993</v>
      </c>
      <c r="U804" s="258">
        <v>-0.87</v>
      </c>
      <c r="V804" s="258">
        <v>7.83</v>
      </c>
      <c r="W804" s="258">
        <v>7.61</v>
      </c>
      <c r="X804" s="258">
        <v>17.3</v>
      </c>
      <c r="Y804" s="258">
        <v>-17.3</v>
      </c>
      <c r="Z804" s="258">
        <f>X804+Y804</f>
        <v>0</v>
      </c>
      <c r="AA804" s="258">
        <v>0</v>
      </c>
      <c r="AB804" s="258">
        <f>Z804+AA804</f>
        <v>0</v>
      </c>
      <c r="AC804" s="258">
        <v>0</v>
      </c>
      <c r="AD804" s="258">
        <f>AB804+AC804</f>
        <v>0</v>
      </c>
    </row>
    <row r="805" spans="1:30" ht="49.5" customHeight="1" x14ac:dyDescent="0.2">
      <c r="A805" s="260" t="s">
        <v>1245</v>
      </c>
      <c r="B805" s="272">
        <v>801</v>
      </c>
      <c r="C805" s="253" t="s">
        <v>198</v>
      </c>
      <c r="D805" s="253" t="s">
        <v>192</v>
      </c>
      <c r="E805" s="253" t="s">
        <v>1244</v>
      </c>
      <c r="F805" s="253"/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 t="e">
        <f>R806+#REF!</f>
        <v>#REF!</v>
      </c>
      <c r="S805" s="258" t="e">
        <f>S806+#REF!</f>
        <v>#REF!</v>
      </c>
      <c r="T805" s="258" t="e">
        <f>T806+#REF!</f>
        <v>#REF!</v>
      </c>
      <c r="U805" s="258" t="e">
        <f>U806+#REF!</f>
        <v>#REF!</v>
      </c>
      <c r="V805" s="258" t="e">
        <f>V806+#REF!</f>
        <v>#REF!</v>
      </c>
      <c r="W805" s="258" t="e">
        <f>W806+#REF!</f>
        <v>#REF!</v>
      </c>
      <c r="X805" s="258">
        <f>X806</f>
        <v>0</v>
      </c>
      <c r="Y805" s="258">
        <f t="shared" ref="Y805:AD805" si="1973">Y806</f>
        <v>10000</v>
      </c>
      <c r="Z805" s="258">
        <f t="shared" si="1973"/>
        <v>10000</v>
      </c>
      <c r="AA805" s="258">
        <f t="shared" si="1973"/>
        <v>0</v>
      </c>
      <c r="AB805" s="258">
        <f t="shared" si="1973"/>
        <v>10000</v>
      </c>
      <c r="AC805" s="258">
        <f t="shared" si="1973"/>
        <v>-10000</v>
      </c>
      <c r="AD805" s="258">
        <f t="shared" si="1973"/>
        <v>0</v>
      </c>
    </row>
    <row r="806" spans="1:30" ht="32.25" customHeight="1" x14ac:dyDescent="0.2">
      <c r="A806" s="260" t="s">
        <v>1113</v>
      </c>
      <c r="B806" s="272">
        <v>801</v>
      </c>
      <c r="C806" s="253" t="s">
        <v>198</v>
      </c>
      <c r="D806" s="253" t="s">
        <v>192</v>
      </c>
      <c r="E806" s="253" t="s">
        <v>1244</v>
      </c>
      <c r="F806" s="253" t="s">
        <v>1107</v>
      </c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>
        <v>500</v>
      </c>
      <c r="T806" s="258">
        <f>R806+S806</f>
        <v>500</v>
      </c>
      <c r="U806" s="258">
        <v>-191.1</v>
      </c>
      <c r="V806" s="258">
        <v>0</v>
      </c>
      <c r="W806" s="258">
        <v>3000</v>
      </c>
      <c r="X806" s="258">
        <v>0</v>
      </c>
      <c r="Y806" s="258">
        <v>10000</v>
      </c>
      <c r="Z806" s="258">
        <f>X806+Y806</f>
        <v>10000</v>
      </c>
      <c r="AA806" s="258">
        <v>0</v>
      </c>
      <c r="AB806" s="258">
        <f>Z806+AA806</f>
        <v>10000</v>
      </c>
      <c r="AC806" s="258">
        <v>-10000</v>
      </c>
      <c r="AD806" s="258">
        <f>AB806+AC806</f>
        <v>0</v>
      </c>
    </row>
    <row r="807" spans="1:30" ht="64.5" customHeight="1" x14ac:dyDescent="0.2">
      <c r="A807" s="260" t="s">
        <v>1114</v>
      </c>
      <c r="B807" s="272">
        <v>801</v>
      </c>
      <c r="C807" s="253" t="s">
        <v>198</v>
      </c>
      <c r="D807" s="253" t="s">
        <v>192</v>
      </c>
      <c r="E807" s="253" t="s">
        <v>1115</v>
      </c>
      <c r="F807" s="253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>
        <f>R808+R809</f>
        <v>0</v>
      </c>
      <c r="S807" s="258">
        <f t="shared" ref="S807:T807" si="1974">S808+S809</f>
        <v>505.05</v>
      </c>
      <c r="T807" s="258">
        <f t="shared" si="1974"/>
        <v>505.05</v>
      </c>
      <c r="U807" s="258">
        <f t="shared" ref="U807:V807" si="1975">U808+U809</f>
        <v>-193.03</v>
      </c>
      <c r="V807" s="258">
        <f t="shared" si="1975"/>
        <v>232.03</v>
      </c>
      <c r="W807" s="258">
        <f t="shared" ref="W807:X807" si="1976">W808+W809</f>
        <v>3233.27</v>
      </c>
      <c r="X807" s="258">
        <f t="shared" si="1976"/>
        <v>0</v>
      </c>
      <c r="Y807" s="258">
        <f t="shared" ref="Y807:Z807" si="1977">Y808+Y809</f>
        <v>1212.1199999999999</v>
      </c>
      <c r="Z807" s="258">
        <f t="shared" si="1977"/>
        <v>1212.1199999999999</v>
      </c>
      <c r="AA807" s="258">
        <f t="shared" ref="AA807:AB807" si="1978">AA808+AA809</f>
        <v>0</v>
      </c>
      <c r="AB807" s="258">
        <f t="shared" si="1978"/>
        <v>1212.1199999999999</v>
      </c>
      <c r="AC807" s="258">
        <f t="shared" ref="AC807:AD807" si="1979">AC808+AC809</f>
        <v>-101.01</v>
      </c>
      <c r="AD807" s="258">
        <f t="shared" si="1979"/>
        <v>1111.1099999999999</v>
      </c>
    </row>
    <row r="808" spans="1:30" ht="35.25" customHeight="1" x14ac:dyDescent="0.2">
      <c r="A808" s="260" t="s">
        <v>1113</v>
      </c>
      <c r="B808" s="272">
        <v>801</v>
      </c>
      <c r="C808" s="253" t="s">
        <v>198</v>
      </c>
      <c r="D808" s="253" t="s">
        <v>192</v>
      </c>
      <c r="E808" s="253" t="s">
        <v>1115</v>
      </c>
      <c r="F808" s="253" t="s">
        <v>1107</v>
      </c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>
        <v>500</v>
      </c>
      <c r="T808" s="258">
        <f>R808+S808</f>
        <v>500</v>
      </c>
      <c r="U808" s="258">
        <v>-191.1</v>
      </c>
      <c r="V808" s="258">
        <v>229.7</v>
      </c>
      <c r="W808" s="258">
        <v>3200.9</v>
      </c>
      <c r="X808" s="258">
        <v>0</v>
      </c>
      <c r="Y808" s="258">
        <v>1200</v>
      </c>
      <c r="Z808" s="258">
        <f>X808+Y808</f>
        <v>1200</v>
      </c>
      <c r="AA808" s="258">
        <v>0</v>
      </c>
      <c r="AB808" s="258">
        <f>Z808+AA808</f>
        <v>1200</v>
      </c>
      <c r="AC808" s="258">
        <v>-100</v>
      </c>
      <c r="AD808" s="258">
        <f>AB808+AC808</f>
        <v>1100</v>
      </c>
    </row>
    <row r="809" spans="1:30" ht="31.5" customHeight="1" x14ac:dyDescent="0.2">
      <c r="A809" s="260" t="s">
        <v>1116</v>
      </c>
      <c r="B809" s="272">
        <v>801</v>
      </c>
      <c r="C809" s="253" t="s">
        <v>198</v>
      </c>
      <c r="D809" s="253" t="s">
        <v>192</v>
      </c>
      <c r="E809" s="253" t="s">
        <v>1115</v>
      </c>
      <c r="F809" s="253" t="s">
        <v>1107</v>
      </c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>
        <v>5.05</v>
      </c>
      <c r="T809" s="258">
        <f>R809+S809</f>
        <v>5.05</v>
      </c>
      <c r="U809" s="258">
        <v>-1.93</v>
      </c>
      <c r="V809" s="258">
        <v>2.33</v>
      </c>
      <c r="W809" s="258">
        <v>32.369999999999997</v>
      </c>
      <c r="X809" s="258">
        <v>0</v>
      </c>
      <c r="Y809" s="258">
        <v>12.12</v>
      </c>
      <c r="Z809" s="258">
        <f>X809+Y809</f>
        <v>12.12</v>
      </c>
      <c r="AA809" s="258">
        <v>0</v>
      </c>
      <c r="AB809" s="258">
        <f>Z809+AA809</f>
        <v>12.12</v>
      </c>
      <c r="AC809" s="258">
        <v>-1.01</v>
      </c>
      <c r="AD809" s="258">
        <f>AB809+AC809</f>
        <v>11.11</v>
      </c>
    </row>
    <row r="810" spans="1:30" ht="33" customHeight="1" x14ac:dyDescent="0.2">
      <c r="A810" s="260" t="s">
        <v>1284</v>
      </c>
      <c r="B810" s="272">
        <v>801</v>
      </c>
      <c r="C810" s="253" t="s">
        <v>198</v>
      </c>
      <c r="D810" s="253" t="s">
        <v>192</v>
      </c>
      <c r="E810" s="253" t="s">
        <v>1285</v>
      </c>
      <c r="F810" s="253"/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>
        <f>R811+R812</f>
        <v>0</v>
      </c>
      <c r="S810" s="258">
        <f t="shared" ref="S810:T810" si="1980">S811+S812</f>
        <v>33437.1</v>
      </c>
      <c r="T810" s="258">
        <f t="shared" si="1980"/>
        <v>0</v>
      </c>
      <c r="U810" s="258">
        <f t="shared" ref="U810:V810" si="1981">U811+U812</f>
        <v>0</v>
      </c>
      <c r="V810" s="258">
        <f t="shared" si="1981"/>
        <v>0</v>
      </c>
      <c r="W810" s="258">
        <f t="shared" ref="W810:X810" si="1982">W811+W812</f>
        <v>0</v>
      </c>
      <c r="X810" s="258">
        <f t="shared" si="1982"/>
        <v>0</v>
      </c>
      <c r="Y810" s="258">
        <f t="shared" ref="Y810:Z810" si="1983">Y811+Y812</f>
        <v>0</v>
      </c>
      <c r="Z810" s="258">
        <f t="shared" si="1983"/>
        <v>0</v>
      </c>
      <c r="AA810" s="258">
        <f t="shared" ref="AA810:AB810" si="1984">AA811+AA812</f>
        <v>7575.7569999999996</v>
      </c>
      <c r="AB810" s="258">
        <f t="shared" si="1984"/>
        <v>7575.7569999999996</v>
      </c>
      <c r="AC810" s="258">
        <f t="shared" ref="AC810:AD810" si="1985">AC811+AC812</f>
        <v>9090.91</v>
      </c>
      <c r="AD810" s="258">
        <f t="shared" si="1985"/>
        <v>16666.667000000001</v>
      </c>
    </row>
    <row r="811" spans="1:30" ht="37.5" customHeight="1" x14ac:dyDescent="0.2">
      <c r="A811" s="260" t="s">
        <v>1113</v>
      </c>
      <c r="B811" s="272">
        <v>801</v>
      </c>
      <c r="C811" s="253" t="s">
        <v>198</v>
      </c>
      <c r="D811" s="253" t="s">
        <v>192</v>
      </c>
      <c r="E811" s="253" t="s">
        <v>1285</v>
      </c>
      <c r="F811" s="253" t="s">
        <v>1107</v>
      </c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>
        <v>33102.699999999997</v>
      </c>
      <c r="T811" s="258">
        <v>0</v>
      </c>
      <c r="U811" s="258">
        <v>0</v>
      </c>
      <c r="V811" s="258">
        <f>T811+U811</f>
        <v>0</v>
      </c>
      <c r="W811" s="258">
        <v>0</v>
      </c>
      <c r="X811" s="258">
        <f>V811+W811</f>
        <v>0</v>
      </c>
      <c r="Y811" s="258">
        <v>0</v>
      </c>
      <c r="Z811" s="258">
        <f>X811+Y811</f>
        <v>0</v>
      </c>
      <c r="AA811" s="258">
        <v>7500</v>
      </c>
      <c r="AB811" s="258">
        <f>Z811+AA811</f>
        <v>7500</v>
      </c>
      <c r="AC811" s="258">
        <v>9000</v>
      </c>
      <c r="AD811" s="258">
        <f>AB811+AC811</f>
        <v>16500</v>
      </c>
    </row>
    <row r="812" spans="1:30" ht="33.75" customHeight="1" x14ac:dyDescent="0.2">
      <c r="A812" s="260" t="s">
        <v>1116</v>
      </c>
      <c r="B812" s="272">
        <v>801</v>
      </c>
      <c r="C812" s="253" t="s">
        <v>198</v>
      </c>
      <c r="D812" s="253" t="s">
        <v>192</v>
      </c>
      <c r="E812" s="253" t="s">
        <v>1285</v>
      </c>
      <c r="F812" s="253" t="s">
        <v>1107</v>
      </c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>
        <v>334.4</v>
      </c>
      <c r="T812" s="258">
        <v>0</v>
      </c>
      <c r="U812" s="258">
        <v>0</v>
      </c>
      <c r="V812" s="258">
        <f>T812+U812</f>
        <v>0</v>
      </c>
      <c r="W812" s="258">
        <v>0</v>
      </c>
      <c r="X812" s="258">
        <f>V812+W812</f>
        <v>0</v>
      </c>
      <c r="Y812" s="258">
        <v>0</v>
      </c>
      <c r="Z812" s="258">
        <f>X812+Y812</f>
        <v>0</v>
      </c>
      <c r="AA812" s="258">
        <v>75.757000000000005</v>
      </c>
      <c r="AB812" s="258">
        <f>Z812+AA812</f>
        <v>75.757000000000005</v>
      </c>
      <c r="AC812" s="258">
        <v>90.91</v>
      </c>
      <c r="AD812" s="258">
        <f>AB812+AC812</f>
        <v>166.667</v>
      </c>
    </row>
    <row r="813" spans="1:30" s="434" customFormat="1" ht="20.25" hidden="1" customHeight="1" x14ac:dyDescent="0.2">
      <c r="A813" s="462" t="s">
        <v>224</v>
      </c>
      <c r="B813" s="250">
        <v>801</v>
      </c>
      <c r="C813" s="251" t="s">
        <v>198</v>
      </c>
      <c r="D813" s="251" t="s">
        <v>194</v>
      </c>
      <c r="E813" s="251"/>
      <c r="F813" s="251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6">
        <f>T814</f>
        <v>0</v>
      </c>
      <c r="U813" s="276">
        <f t="shared" ref="U813:AC813" si="1986">U814</f>
        <v>0</v>
      </c>
      <c r="V813" s="276">
        <f t="shared" si="1986"/>
        <v>0</v>
      </c>
      <c r="W813" s="276">
        <f t="shared" si="1986"/>
        <v>0</v>
      </c>
      <c r="X813" s="276">
        <f t="shared" si="1986"/>
        <v>0</v>
      </c>
      <c r="Y813" s="276">
        <f t="shared" si="1986"/>
        <v>0</v>
      </c>
      <c r="Z813" s="276">
        <f t="shared" si="1986"/>
        <v>0</v>
      </c>
      <c r="AA813" s="276">
        <f t="shared" si="1986"/>
        <v>0</v>
      </c>
      <c r="AB813" s="258">
        <f t="shared" ref="AB813:AB817" si="1987">Z813+AA813</f>
        <v>0</v>
      </c>
      <c r="AC813" s="276">
        <f t="shared" si="1986"/>
        <v>0</v>
      </c>
      <c r="AD813" s="258">
        <f t="shared" ref="AD813:AD817" si="1988">AB813+AC813</f>
        <v>0</v>
      </c>
    </row>
    <row r="814" spans="1:30" ht="33.75" hidden="1" customHeight="1" x14ac:dyDescent="0.2">
      <c r="A814" s="260" t="s">
        <v>1162</v>
      </c>
      <c r="B814" s="272">
        <v>801</v>
      </c>
      <c r="C814" s="253" t="s">
        <v>198</v>
      </c>
      <c r="D814" s="253" t="s">
        <v>194</v>
      </c>
      <c r="E814" s="253" t="s">
        <v>1163</v>
      </c>
      <c r="F814" s="253"/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>
        <f>T815+T816</f>
        <v>0</v>
      </c>
      <c r="U814" s="258">
        <f t="shared" ref="U814:V814" si="1989">U815+U816</f>
        <v>0</v>
      </c>
      <c r="V814" s="258">
        <f t="shared" si="1989"/>
        <v>0</v>
      </c>
      <c r="W814" s="258">
        <f t="shared" ref="W814:X814" si="1990">W815+W816</f>
        <v>0</v>
      </c>
      <c r="X814" s="258">
        <f t="shared" si="1990"/>
        <v>0</v>
      </c>
      <c r="Y814" s="258">
        <f t="shared" ref="Y814:Z814" si="1991">Y815+Y816</f>
        <v>0</v>
      </c>
      <c r="Z814" s="258">
        <f t="shared" si="1991"/>
        <v>0</v>
      </c>
      <c r="AA814" s="258">
        <f t="shared" ref="AA814:AC814" si="1992">AA815+AA816</f>
        <v>0</v>
      </c>
      <c r="AB814" s="258">
        <f t="shared" si="1987"/>
        <v>0</v>
      </c>
      <c r="AC814" s="258">
        <f t="shared" si="1992"/>
        <v>0</v>
      </c>
      <c r="AD814" s="258">
        <f t="shared" si="1988"/>
        <v>0</v>
      </c>
    </row>
    <row r="815" spans="1:30" ht="18.75" hidden="1" customHeight="1" x14ac:dyDescent="0.2">
      <c r="A815" s="260" t="s">
        <v>1296</v>
      </c>
      <c r="B815" s="272">
        <v>801</v>
      </c>
      <c r="C815" s="253" t="s">
        <v>198</v>
      </c>
      <c r="D815" s="253" t="s">
        <v>194</v>
      </c>
      <c r="E815" s="253" t="s">
        <v>1163</v>
      </c>
      <c r="F815" s="253" t="s">
        <v>94</v>
      </c>
      <c r="G815" s="258"/>
      <c r="H815" s="258"/>
      <c r="I815" s="258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>
        <v>0</v>
      </c>
      <c r="U815" s="258">
        <v>0</v>
      </c>
      <c r="V815" s="258">
        <f>T815+U815</f>
        <v>0</v>
      </c>
      <c r="W815" s="258">
        <v>0</v>
      </c>
      <c r="X815" s="258">
        <f>V815+W815</f>
        <v>0</v>
      </c>
      <c r="Y815" s="258">
        <v>0</v>
      </c>
      <c r="Z815" s="258">
        <f>X815+Y815</f>
        <v>0</v>
      </c>
      <c r="AA815" s="258">
        <v>0</v>
      </c>
      <c r="AB815" s="258">
        <f t="shared" si="1987"/>
        <v>0</v>
      </c>
      <c r="AC815" s="258">
        <v>0</v>
      </c>
      <c r="AD815" s="258">
        <f t="shared" si="1988"/>
        <v>0</v>
      </c>
    </row>
    <row r="816" spans="1:30" ht="18.75" hidden="1" customHeight="1" x14ac:dyDescent="0.2">
      <c r="A816" s="260" t="s">
        <v>1297</v>
      </c>
      <c r="B816" s="272">
        <v>801</v>
      </c>
      <c r="C816" s="253" t="s">
        <v>198</v>
      </c>
      <c r="D816" s="253" t="s">
        <v>194</v>
      </c>
      <c r="E816" s="253" t="s">
        <v>1163</v>
      </c>
      <c r="F816" s="253" t="s">
        <v>94</v>
      </c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>
        <v>0</v>
      </c>
      <c r="U816" s="258">
        <v>0</v>
      </c>
      <c r="V816" s="258">
        <f>T816+U816</f>
        <v>0</v>
      </c>
      <c r="W816" s="258">
        <v>0</v>
      </c>
      <c r="X816" s="258">
        <f>V816+W816</f>
        <v>0</v>
      </c>
      <c r="Y816" s="258">
        <v>0</v>
      </c>
      <c r="Z816" s="258">
        <f>X816+Y816</f>
        <v>0</v>
      </c>
      <c r="AA816" s="258">
        <v>0</v>
      </c>
      <c r="AB816" s="258">
        <f t="shared" si="1987"/>
        <v>0</v>
      </c>
      <c r="AC816" s="258">
        <v>0</v>
      </c>
      <c r="AD816" s="258">
        <f t="shared" si="1988"/>
        <v>0</v>
      </c>
    </row>
    <row r="817" spans="1:30" ht="18.75" customHeight="1" x14ac:dyDescent="0.2">
      <c r="A817" s="260" t="s">
        <v>466</v>
      </c>
      <c r="B817" s="272" t="s">
        <v>146</v>
      </c>
      <c r="C817" s="253" t="s">
        <v>198</v>
      </c>
      <c r="D817" s="253" t="s">
        <v>192</v>
      </c>
      <c r="E817" s="253" t="s">
        <v>874</v>
      </c>
      <c r="F817" s="253" t="s">
        <v>1107</v>
      </c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  <c r="Y817" s="258">
        <v>0</v>
      </c>
      <c r="Z817" s="258">
        <v>0</v>
      </c>
      <c r="AA817" s="258">
        <v>240</v>
      </c>
      <c r="AB817" s="258">
        <f t="shared" si="1987"/>
        <v>240</v>
      </c>
      <c r="AC817" s="258">
        <f>568+2100+1000</f>
        <v>3668</v>
      </c>
      <c r="AD817" s="258">
        <f t="shared" si="1988"/>
        <v>3908</v>
      </c>
    </row>
    <row r="818" spans="1:30" ht="15" customHeight="1" x14ac:dyDescent="0.2">
      <c r="A818" s="269" t="s">
        <v>910</v>
      </c>
      <c r="B818" s="250">
        <v>801</v>
      </c>
      <c r="C818" s="251" t="s">
        <v>202</v>
      </c>
      <c r="D818" s="253"/>
      <c r="E818" s="253"/>
      <c r="F818" s="253"/>
      <c r="G818" s="258"/>
      <c r="H818" s="276">
        <f>H819+H821</f>
        <v>830</v>
      </c>
      <c r="I818" s="276">
        <f>I819+I821</f>
        <v>20</v>
      </c>
      <c r="J818" s="258">
        <f t="shared" si="1935"/>
        <v>850</v>
      </c>
      <c r="K818" s="276">
        <f>K819+K821</f>
        <v>0</v>
      </c>
      <c r="L818" s="258">
        <f>L819+L821</f>
        <v>830</v>
      </c>
      <c r="M818" s="258">
        <f>M819+M821</f>
        <v>830</v>
      </c>
      <c r="N818" s="258">
        <f>N819+N821</f>
        <v>0</v>
      </c>
      <c r="O818" s="258">
        <f t="shared" ref="O818:Q818" si="1993">O819+O821</f>
        <v>830</v>
      </c>
      <c r="P818" s="258">
        <f t="shared" si="1993"/>
        <v>830</v>
      </c>
      <c r="Q818" s="258">
        <f t="shared" si="1993"/>
        <v>0</v>
      </c>
      <c r="R818" s="276" t="e">
        <f>R821+#REF!</f>
        <v>#REF!</v>
      </c>
      <c r="S818" s="276" t="e">
        <f>S821+#REF!</f>
        <v>#REF!</v>
      </c>
      <c r="T818" s="276" t="e">
        <f>T821+#REF!</f>
        <v>#REF!</v>
      </c>
      <c r="U818" s="276">
        <f>U821</f>
        <v>270</v>
      </c>
      <c r="V818" s="276">
        <f t="shared" ref="V818:X818" si="1994">V821</f>
        <v>830</v>
      </c>
      <c r="W818" s="276">
        <f t="shared" si="1994"/>
        <v>-830</v>
      </c>
      <c r="X818" s="276">
        <f t="shared" si="1994"/>
        <v>830</v>
      </c>
      <c r="Y818" s="276">
        <f t="shared" ref="Y818:Z818" si="1995">Y821</f>
        <v>570</v>
      </c>
      <c r="Z818" s="276">
        <f t="shared" si="1995"/>
        <v>1400</v>
      </c>
      <c r="AA818" s="276">
        <f t="shared" ref="AA818:AB818" si="1996">AA821</f>
        <v>0</v>
      </c>
      <c r="AB818" s="276">
        <f t="shared" si="1996"/>
        <v>1400</v>
      </c>
      <c r="AC818" s="276">
        <f t="shared" ref="AC818:AD818" si="1997">AC821</f>
        <v>-61.24</v>
      </c>
      <c r="AD818" s="276">
        <f t="shared" si="1997"/>
        <v>1338.76</v>
      </c>
    </row>
    <row r="819" spans="1:30" ht="18.75" hidden="1" customHeight="1" x14ac:dyDescent="0.2">
      <c r="A819" s="269" t="s">
        <v>227</v>
      </c>
      <c r="B819" s="250">
        <v>801</v>
      </c>
      <c r="C819" s="251" t="s">
        <v>202</v>
      </c>
      <c r="D819" s="251" t="s">
        <v>190</v>
      </c>
      <c r="E819" s="253"/>
      <c r="F819" s="253"/>
      <c r="G819" s="258"/>
      <c r="H819" s="276">
        <f>H820</f>
        <v>0</v>
      </c>
      <c r="I819" s="276">
        <f>I820</f>
        <v>20</v>
      </c>
      <c r="J819" s="276">
        <f>H819+I819</f>
        <v>20</v>
      </c>
      <c r="K819" s="276">
        <f>K820</f>
        <v>0</v>
      </c>
      <c r="L819" s="276">
        <f>L820</f>
        <v>0</v>
      </c>
      <c r="M819" s="276">
        <f>M820</f>
        <v>0</v>
      </c>
      <c r="N819" s="276">
        <f t="shared" ref="N819:AD819" si="1998">N820</f>
        <v>0</v>
      </c>
      <c r="O819" s="276">
        <f t="shared" si="1998"/>
        <v>0</v>
      </c>
      <c r="P819" s="276">
        <f t="shared" si="1998"/>
        <v>0</v>
      </c>
      <c r="Q819" s="276">
        <f t="shared" si="1998"/>
        <v>0</v>
      </c>
      <c r="R819" s="276">
        <f t="shared" si="1998"/>
        <v>0</v>
      </c>
      <c r="S819" s="276">
        <f t="shared" si="1998"/>
        <v>0</v>
      </c>
      <c r="T819" s="276">
        <f t="shared" si="1998"/>
        <v>0</v>
      </c>
      <c r="U819" s="276">
        <f t="shared" si="1998"/>
        <v>0</v>
      </c>
      <c r="V819" s="276">
        <f t="shared" si="1998"/>
        <v>0</v>
      </c>
      <c r="W819" s="276">
        <f t="shared" si="1998"/>
        <v>0</v>
      </c>
      <c r="X819" s="276">
        <f t="shared" si="1998"/>
        <v>0</v>
      </c>
      <c r="Y819" s="276">
        <f t="shared" si="1998"/>
        <v>0</v>
      </c>
      <c r="Z819" s="276">
        <f t="shared" si="1998"/>
        <v>0</v>
      </c>
      <c r="AA819" s="276">
        <f t="shared" si="1998"/>
        <v>0</v>
      </c>
      <c r="AB819" s="276">
        <f t="shared" si="1998"/>
        <v>0</v>
      </c>
      <c r="AC819" s="276">
        <f t="shared" si="1998"/>
        <v>0</v>
      </c>
      <c r="AD819" s="276">
        <f t="shared" si="1998"/>
        <v>0</v>
      </c>
    </row>
    <row r="820" spans="1:30" ht="18.75" hidden="1" customHeight="1" x14ac:dyDescent="0.2">
      <c r="A820" s="260" t="s">
        <v>78</v>
      </c>
      <c r="B820" s="272">
        <v>801</v>
      </c>
      <c r="C820" s="253" t="s">
        <v>202</v>
      </c>
      <c r="D820" s="253" t="s">
        <v>190</v>
      </c>
      <c r="E820" s="253" t="s">
        <v>749</v>
      </c>
      <c r="F820" s="253" t="s">
        <v>79</v>
      </c>
      <c r="G820" s="258"/>
      <c r="H820" s="258">
        <v>0</v>
      </c>
      <c r="I820" s="258">
        <v>20</v>
      </c>
      <c r="J820" s="258">
        <f>H820+I820</f>
        <v>20</v>
      </c>
      <c r="K820" s="258">
        <v>0</v>
      </c>
      <c r="L820" s="258">
        <v>0</v>
      </c>
      <c r="M820" s="258">
        <v>0</v>
      </c>
      <c r="N820" s="258">
        <v>0</v>
      </c>
      <c r="O820" s="258">
        <f>M820+N820</f>
        <v>0</v>
      </c>
      <c r="P820" s="258">
        <v>0</v>
      </c>
      <c r="Q820" s="258">
        <v>0</v>
      </c>
      <c r="R820" s="258">
        <f t="shared" si="1944"/>
        <v>0</v>
      </c>
      <c r="S820" s="258">
        <f t="shared" ref="S820" si="1999">Q820+R820</f>
        <v>0</v>
      </c>
      <c r="T820" s="258">
        <f t="shared" ref="T820" si="2000">R820+S820</f>
        <v>0</v>
      </c>
      <c r="U820" s="258">
        <f t="shared" ref="U820" si="2001">S820+T820</f>
        <v>0</v>
      </c>
      <c r="V820" s="258">
        <f t="shared" ref="V820" si="2002">T820+U820</f>
        <v>0</v>
      </c>
      <c r="W820" s="258">
        <f t="shared" ref="W820" si="2003">U820+V820</f>
        <v>0</v>
      </c>
      <c r="X820" s="258">
        <f t="shared" ref="X820" si="2004">V820+W820</f>
        <v>0</v>
      </c>
      <c r="Y820" s="258">
        <f t="shared" ref="Y820" si="2005">W820+X820</f>
        <v>0</v>
      </c>
      <c r="Z820" s="258">
        <f t="shared" ref="Z820" si="2006">X820+Y820</f>
        <v>0</v>
      </c>
      <c r="AA820" s="258">
        <f t="shared" ref="AA820" si="2007">Y820+Z820</f>
        <v>0</v>
      </c>
      <c r="AB820" s="258">
        <f t="shared" ref="AB820" si="2008">Z820+AA820</f>
        <v>0</v>
      </c>
      <c r="AC820" s="258">
        <f t="shared" ref="AC820" si="2009">AA820+AB820</f>
        <v>0</v>
      </c>
      <c r="AD820" s="258">
        <f t="shared" ref="AD820" si="2010">AB820+AC820</f>
        <v>0</v>
      </c>
    </row>
    <row r="821" spans="1:30" s="434" customFormat="1" ht="15.75" customHeight="1" x14ac:dyDescent="0.2">
      <c r="A821" s="381" t="s">
        <v>228</v>
      </c>
      <c r="B821" s="250">
        <v>801</v>
      </c>
      <c r="C821" s="251" t="s">
        <v>202</v>
      </c>
      <c r="D821" s="251" t="s">
        <v>192</v>
      </c>
      <c r="E821" s="251"/>
      <c r="F821" s="251"/>
      <c r="G821" s="276"/>
      <c r="H821" s="276">
        <f t="shared" ref="H821:AD821" si="2011">H822</f>
        <v>830</v>
      </c>
      <c r="I821" s="276">
        <f t="shared" si="2011"/>
        <v>0</v>
      </c>
      <c r="J821" s="276">
        <f t="shared" si="2011"/>
        <v>830</v>
      </c>
      <c r="K821" s="276">
        <f t="shared" si="2011"/>
        <v>0</v>
      </c>
      <c r="L821" s="276">
        <f t="shared" si="2011"/>
        <v>830</v>
      </c>
      <c r="M821" s="276">
        <f t="shared" si="2011"/>
        <v>830</v>
      </c>
      <c r="N821" s="276">
        <f t="shared" si="2011"/>
        <v>0</v>
      </c>
      <c r="O821" s="276">
        <f t="shared" si="2011"/>
        <v>830</v>
      </c>
      <c r="P821" s="276">
        <f t="shared" si="2011"/>
        <v>830</v>
      </c>
      <c r="Q821" s="276">
        <f t="shared" si="2011"/>
        <v>0</v>
      </c>
      <c r="R821" s="276">
        <f t="shared" si="2011"/>
        <v>830</v>
      </c>
      <c r="S821" s="276">
        <f t="shared" si="2011"/>
        <v>370</v>
      </c>
      <c r="T821" s="276">
        <f t="shared" si="2011"/>
        <v>830</v>
      </c>
      <c r="U821" s="276">
        <f t="shared" si="2011"/>
        <v>270</v>
      </c>
      <c r="V821" s="276">
        <f t="shared" si="2011"/>
        <v>830</v>
      </c>
      <c r="W821" s="276">
        <f t="shared" si="2011"/>
        <v>-830</v>
      </c>
      <c r="X821" s="276">
        <f t="shared" si="2011"/>
        <v>830</v>
      </c>
      <c r="Y821" s="276">
        <f t="shared" si="2011"/>
        <v>570</v>
      </c>
      <c r="Z821" s="276">
        <f t="shared" si="2011"/>
        <v>1400</v>
      </c>
      <c r="AA821" s="276">
        <f t="shared" si="2011"/>
        <v>0</v>
      </c>
      <c r="AB821" s="276">
        <f t="shared" si="2011"/>
        <v>1400</v>
      </c>
      <c r="AC821" s="276">
        <f t="shared" si="2011"/>
        <v>-61.24</v>
      </c>
      <c r="AD821" s="276">
        <f t="shared" si="2011"/>
        <v>1338.76</v>
      </c>
    </row>
    <row r="822" spans="1:30" ht="30" x14ac:dyDescent="0.2">
      <c r="A822" s="274" t="s">
        <v>976</v>
      </c>
      <c r="B822" s="272" t="s">
        <v>146</v>
      </c>
      <c r="C822" s="253" t="s">
        <v>202</v>
      </c>
      <c r="D822" s="253" t="s">
        <v>192</v>
      </c>
      <c r="E822" s="253" t="s">
        <v>784</v>
      </c>
      <c r="F822" s="253" t="s">
        <v>1182</v>
      </c>
      <c r="G822" s="258"/>
      <c r="H822" s="258">
        <v>830</v>
      </c>
      <c r="I822" s="258">
        <v>0</v>
      </c>
      <c r="J822" s="258">
        <f>H822+I822</f>
        <v>830</v>
      </c>
      <c r="K822" s="258">
        <v>0</v>
      </c>
      <c r="L822" s="258">
        <v>830</v>
      </c>
      <c r="M822" s="258">
        <v>830</v>
      </c>
      <c r="N822" s="258">
        <v>0</v>
      </c>
      <c r="O822" s="258">
        <f>M822+N822</f>
        <v>830</v>
      </c>
      <c r="P822" s="258">
        <v>830</v>
      </c>
      <c r="Q822" s="258">
        <v>0</v>
      </c>
      <c r="R822" s="258">
        <f t="shared" si="1944"/>
        <v>830</v>
      </c>
      <c r="S822" s="258">
        <v>370</v>
      </c>
      <c r="T822" s="258">
        <v>830</v>
      </c>
      <c r="U822" s="258">
        <v>270</v>
      </c>
      <c r="V822" s="258">
        <v>830</v>
      </c>
      <c r="W822" s="258">
        <v>-830</v>
      </c>
      <c r="X822" s="258">
        <v>830</v>
      </c>
      <c r="Y822" s="258">
        <v>570</v>
      </c>
      <c r="Z822" s="258">
        <f t="shared" ref="Z822" si="2012">X822+Y822</f>
        <v>1400</v>
      </c>
      <c r="AA822" s="258">
        <v>0</v>
      </c>
      <c r="AB822" s="258">
        <f t="shared" ref="AB822" si="2013">Z822+AA822</f>
        <v>1400</v>
      </c>
      <c r="AC822" s="258">
        <v>-61.24</v>
      </c>
      <c r="AD822" s="258">
        <f t="shared" ref="AD822" si="2014">AB822+AC822</f>
        <v>1338.76</v>
      </c>
    </row>
    <row r="823" spans="1:30" s="434" customFormat="1" ht="14.25" x14ac:dyDescent="0.2">
      <c r="A823" s="462" t="s">
        <v>65</v>
      </c>
      <c r="B823" s="250">
        <v>801</v>
      </c>
      <c r="C823" s="251">
        <v>10</v>
      </c>
      <c r="D823" s="251"/>
      <c r="E823" s="251"/>
      <c r="F823" s="251"/>
      <c r="G823" s="276"/>
      <c r="H823" s="276" t="e">
        <f>H824+H828+#REF!</f>
        <v>#REF!</v>
      </c>
      <c r="I823" s="276" t="e">
        <f>I824+I828+#REF!</f>
        <v>#REF!</v>
      </c>
      <c r="J823" s="276" t="e">
        <f>J824+J828+#REF!</f>
        <v>#REF!</v>
      </c>
      <c r="K823" s="276" t="e">
        <f>K824+K828+#REF!</f>
        <v>#REF!</v>
      </c>
      <c r="L823" s="276" t="e">
        <f>L824+L828</f>
        <v>#REF!</v>
      </c>
      <c r="M823" s="276" t="e">
        <f>M824+M828+#REF!</f>
        <v>#REF!</v>
      </c>
      <c r="N823" s="276" t="e">
        <f>N824+N828+#REF!</f>
        <v>#REF!</v>
      </c>
      <c r="O823" s="276" t="e">
        <f>O824+O828+#REF!</f>
        <v>#REF!</v>
      </c>
      <c r="P823" s="276" t="e">
        <f>P824+P828+#REF!</f>
        <v>#REF!</v>
      </c>
      <c r="Q823" s="276" t="e">
        <f>Q824+Q828+#REF!</f>
        <v>#REF!</v>
      </c>
      <c r="R823" s="276" t="e">
        <f>R824+R828+#REF!</f>
        <v>#REF!</v>
      </c>
      <c r="S823" s="276">
        <f t="shared" ref="S823:X823" si="2015">S824+S828</f>
        <v>-2798.9</v>
      </c>
      <c r="T823" s="276">
        <f t="shared" si="2015"/>
        <v>2432.4</v>
      </c>
      <c r="U823" s="276">
        <f t="shared" si="2015"/>
        <v>-1113.8999999999999</v>
      </c>
      <c r="V823" s="276">
        <f t="shared" si="2015"/>
        <v>1301.2</v>
      </c>
      <c r="W823" s="276">
        <f t="shared" si="2015"/>
        <v>-55.5</v>
      </c>
      <c r="X823" s="276">
        <f t="shared" si="2015"/>
        <v>4456.7299999999996</v>
      </c>
      <c r="Y823" s="276">
        <f t="shared" ref="Y823:Z823" si="2016">Y824+Y828</f>
        <v>1462.65</v>
      </c>
      <c r="Z823" s="276">
        <f t="shared" si="2016"/>
        <v>5919.38</v>
      </c>
      <c r="AA823" s="276">
        <f t="shared" ref="AA823:AB823" si="2017">AA824+AA828</f>
        <v>28265.003700000001</v>
      </c>
      <c r="AB823" s="276">
        <f t="shared" si="2017"/>
        <v>34184.383699999998</v>
      </c>
      <c r="AC823" s="276">
        <f t="shared" ref="AC823:AD823" si="2018">AC824+AC828</f>
        <v>-13158.18</v>
      </c>
      <c r="AD823" s="276">
        <f t="shared" si="2018"/>
        <v>21026.203699999998</v>
      </c>
    </row>
    <row r="824" spans="1:30" ht="13.5" customHeight="1" x14ac:dyDescent="0.2">
      <c r="A824" s="462" t="s">
        <v>275</v>
      </c>
      <c r="B824" s="250">
        <v>801</v>
      </c>
      <c r="C824" s="251">
        <v>10</v>
      </c>
      <c r="D824" s="251" t="s">
        <v>190</v>
      </c>
      <c r="E824" s="251"/>
      <c r="F824" s="251"/>
      <c r="G824" s="258" t="e">
        <f>#REF!+G825</f>
        <v>#REF!</v>
      </c>
      <c r="H824" s="258">
        <f>H825</f>
        <v>303.05</v>
      </c>
      <c r="I824" s="258">
        <f>I825</f>
        <v>0</v>
      </c>
      <c r="J824" s="258">
        <f>H824+I824</f>
        <v>303.05</v>
      </c>
      <c r="K824" s="258">
        <f t="shared" ref="K824:AC824" si="2019">K825</f>
        <v>0</v>
      </c>
      <c r="L824" s="276">
        <f t="shared" si="2019"/>
        <v>303.05</v>
      </c>
      <c r="M824" s="276">
        <f t="shared" si="2019"/>
        <v>303.05</v>
      </c>
      <c r="N824" s="276">
        <f t="shared" si="2019"/>
        <v>57.95</v>
      </c>
      <c r="O824" s="276">
        <f t="shared" si="2019"/>
        <v>361</v>
      </c>
      <c r="P824" s="276">
        <f t="shared" si="2019"/>
        <v>361</v>
      </c>
      <c r="Q824" s="276">
        <f t="shared" si="2019"/>
        <v>22</v>
      </c>
      <c r="R824" s="276">
        <f t="shared" si="2019"/>
        <v>383</v>
      </c>
      <c r="S824" s="276">
        <f t="shared" si="2019"/>
        <v>17</v>
      </c>
      <c r="T824" s="276">
        <f t="shared" si="2019"/>
        <v>383</v>
      </c>
      <c r="U824" s="276">
        <f t="shared" si="2019"/>
        <v>17</v>
      </c>
      <c r="V824" s="276">
        <f t="shared" si="2019"/>
        <v>400</v>
      </c>
      <c r="W824" s="276">
        <f t="shared" si="2019"/>
        <v>20</v>
      </c>
      <c r="X824" s="276">
        <f t="shared" si="2019"/>
        <v>420</v>
      </c>
      <c r="Y824" s="276">
        <f t="shared" si="2019"/>
        <v>0</v>
      </c>
      <c r="Z824" s="276">
        <f t="shared" si="2019"/>
        <v>420</v>
      </c>
      <c r="AA824" s="276">
        <f t="shared" si="2019"/>
        <v>17</v>
      </c>
      <c r="AB824" s="276">
        <f t="shared" ref="AB824:AD824" si="2020">AB825</f>
        <v>437</v>
      </c>
      <c r="AC824" s="276">
        <f t="shared" si="2019"/>
        <v>13.76</v>
      </c>
      <c r="AD824" s="276">
        <f t="shared" si="2020"/>
        <v>450.76</v>
      </c>
    </row>
    <row r="825" spans="1:30" ht="16.5" customHeight="1" x14ac:dyDescent="0.2">
      <c r="A825" s="260" t="s">
        <v>470</v>
      </c>
      <c r="B825" s="272">
        <v>801</v>
      </c>
      <c r="C825" s="253">
        <v>10</v>
      </c>
      <c r="D825" s="253" t="s">
        <v>190</v>
      </c>
      <c r="E825" s="252" t="s">
        <v>794</v>
      </c>
      <c r="F825" s="253"/>
      <c r="G825" s="258"/>
      <c r="H825" s="258">
        <f>H827</f>
        <v>303.05</v>
      </c>
      <c r="I825" s="258">
        <f>I827</f>
        <v>0</v>
      </c>
      <c r="J825" s="258">
        <f>H825+I825</f>
        <v>303.05</v>
      </c>
      <c r="K825" s="258">
        <f t="shared" ref="K825:X825" si="2021">K827</f>
        <v>0</v>
      </c>
      <c r="L825" s="258">
        <f t="shared" si="2021"/>
        <v>303.05</v>
      </c>
      <c r="M825" s="258">
        <f t="shared" si="2021"/>
        <v>303.05</v>
      </c>
      <c r="N825" s="258">
        <f t="shared" si="2021"/>
        <v>57.95</v>
      </c>
      <c r="O825" s="258">
        <f t="shared" si="2021"/>
        <v>361</v>
      </c>
      <c r="P825" s="258">
        <f t="shared" si="2021"/>
        <v>361</v>
      </c>
      <c r="Q825" s="258">
        <f t="shared" si="2021"/>
        <v>22</v>
      </c>
      <c r="R825" s="258">
        <f t="shared" si="2021"/>
        <v>383</v>
      </c>
      <c r="S825" s="258">
        <f t="shared" si="2021"/>
        <v>17</v>
      </c>
      <c r="T825" s="258">
        <f t="shared" si="2021"/>
        <v>383</v>
      </c>
      <c r="U825" s="258">
        <f t="shared" si="2021"/>
        <v>17</v>
      </c>
      <c r="V825" s="258">
        <f t="shared" si="2021"/>
        <v>400</v>
      </c>
      <c r="W825" s="258">
        <f t="shared" si="2021"/>
        <v>20</v>
      </c>
      <c r="X825" s="258">
        <f t="shared" si="2021"/>
        <v>420</v>
      </c>
      <c r="Y825" s="258">
        <f>Y827+Y826</f>
        <v>0</v>
      </c>
      <c r="Z825" s="258">
        <f t="shared" ref="Z825:AB825" si="2022">Z827+Z826</f>
        <v>420</v>
      </c>
      <c r="AA825" s="258">
        <f t="shared" si="2022"/>
        <v>17</v>
      </c>
      <c r="AB825" s="258">
        <f t="shared" si="2022"/>
        <v>437</v>
      </c>
      <c r="AC825" s="258">
        <f t="shared" ref="AC825:AD825" si="2023">AC827+AC826</f>
        <v>13.76</v>
      </c>
      <c r="AD825" s="258">
        <f t="shared" si="2023"/>
        <v>450.76</v>
      </c>
    </row>
    <row r="826" spans="1:30" ht="16.5" customHeight="1" x14ac:dyDescent="0.2">
      <c r="A826" s="260" t="s">
        <v>1287</v>
      </c>
      <c r="B826" s="272">
        <v>801</v>
      </c>
      <c r="C826" s="253">
        <v>10</v>
      </c>
      <c r="D826" s="253" t="s">
        <v>190</v>
      </c>
      <c r="E826" s="252" t="s">
        <v>794</v>
      </c>
      <c r="F826" s="253" t="s">
        <v>1286</v>
      </c>
      <c r="G826" s="258"/>
      <c r="H826" s="258">
        <v>303.05</v>
      </c>
      <c r="I826" s="258">
        <v>0</v>
      </c>
      <c r="J826" s="258">
        <f>H826+I826</f>
        <v>303.05</v>
      </c>
      <c r="K826" s="258">
        <v>0</v>
      </c>
      <c r="L826" s="258">
        <v>303.05</v>
      </c>
      <c r="M826" s="258">
        <v>303.05</v>
      </c>
      <c r="N826" s="258">
        <v>57.95</v>
      </c>
      <c r="O826" s="258">
        <f>M826+N826</f>
        <v>361</v>
      </c>
      <c r="P826" s="258">
        <v>361</v>
      </c>
      <c r="Q826" s="258">
        <v>22</v>
      </c>
      <c r="R826" s="258">
        <f t="shared" ref="R826" si="2024">P826+Q826</f>
        <v>383</v>
      </c>
      <c r="S826" s="258">
        <v>17</v>
      </c>
      <c r="T826" s="258">
        <v>383</v>
      </c>
      <c r="U826" s="258">
        <v>17</v>
      </c>
      <c r="V826" s="258">
        <v>400</v>
      </c>
      <c r="W826" s="258">
        <v>20</v>
      </c>
      <c r="X826" s="258">
        <f t="shared" ref="X826" si="2025">V826+W826</f>
        <v>420</v>
      </c>
      <c r="Y826" s="258">
        <v>0</v>
      </c>
      <c r="Z826" s="258">
        <v>0</v>
      </c>
      <c r="AA826" s="258">
        <v>437</v>
      </c>
      <c r="AB826" s="258">
        <f t="shared" ref="AB826" si="2026">Z826+AA826</f>
        <v>437</v>
      </c>
      <c r="AC826" s="258">
        <v>13.76</v>
      </c>
      <c r="AD826" s="258">
        <f t="shared" ref="AD826:AD827" si="2027">AB826+AC826</f>
        <v>450.76</v>
      </c>
    </row>
    <row r="827" spans="1:30" hidden="1" x14ac:dyDescent="0.2">
      <c r="A827" s="260" t="s">
        <v>341</v>
      </c>
      <c r="B827" s="272">
        <v>801</v>
      </c>
      <c r="C827" s="253">
        <v>10</v>
      </c>
      <c r="D827" s="253" t="s">
        <v>190</v>
      </c>
      <c r="E827" s="252" t="s">
        <v>794</v>
      </c>
      <c r="F827" s="253" t="s">
        <v>342</v>
      </c>
      <c r="G827" s="258"/>
      <c r="H827" s="258">
        <v>303.05</v>
      </c>
      <c r="I827" s="258">
        <v>0</v>
      </c>
      <c r="J827" s="258">
        <f>H827+I827</f>
        <v>303.05</v>
      </c>
      <c r="K827" s="258">
        <v>0</v>
      </c>
      <c r="L827" s="258">
        <v>303.05</v>
      </c>
      <c r="M827" s="258">
        <v>303.05</v>
      </c>
      <c r="N827" s="258">
        <v>57.95</v>
      </c>
      <c r="O827" s="258">
        <f>M827+N827</f>
        <v>361</v>
      </c>
      <c r="P827" s="258">
        <v>361</v>
      </c>
      <c r="Q827" s="258">
        <v>22</v>
      </c>
      <c r="R827" s="258">
        <f t="shared" si="1944"/>
        <v>383</v>
      </c>
      <c r="S827" s="258">
        <v>17</v>
      </c>
      <c r="T827" s="258">
        <v>383</v>
      </c>
      <c r="U827" s="258">
        <v>17</v>
      </c>
      <c r="V827" s="258">
        <v>400</v>
      </c>
      <c r="W827" s="258">
        <v>20</v>
      </c>
      <c r="X827" s="258">
        <f t="shared" ref="X827" si="2028">V827+W827</f>
        <v>420</v>
      </c>
      <c r="Y827" s="258">
        <v>0</v>
      </c>
      <c r="Z827" s="258">
        <f t="shared" ref="Z827" si="2029">X827+Y827</f>
        <v>420</v>
      </c>
      <c r="AA827" s="258">
        <v>-420</v>
      </c>
      <c r="AB827" s="258">
        <f t="shared" ref="AB827" si="2030">Z827+AA827</f>
        <v>0</v>
      </c>
      <c r="AC827" s="258">
        <v>0</v>
      </c>
      <c r="AD827" s="258">
        <f t="shared" si="2027"/>
        <v>0</v>
      </c>
    </row>
    <row r="828" spans="1:30" x14ac:dyDescent="0.2">
      <c r="A828" s="462" t="s">
        <v>277</v>
      </c>
      <c r="B828" s="250">
        <v>801</v>
      </c>
      <c r="C828" s="251">
        <v>10</v>
      </c>
      <c r="D828" s="251" t="s">
        <v>194</v>
      </c>
      <c r="E828" s="251"/>
      <c r="F828" s="251"/>
      <c r="G828" s="258" t="e">
        <f>#REF!+#REF!+G829+#REF!</f>
        <v>#REF!</v>
      </c>
      <c r="H828" s="276" t="e">
        <f>H829</f>
        <v>#REF!</v>
      </c>
      <c r="I828" s="276" t="e">
        <f>I829</f>
        <v>#REF!</v>
      </c>
      <c r="J828" s="276" t="e">
        <f>J829</f>
        <v>#REF!</v>
      </c>
      <c r="K828" s="276" t="e">
        <f>K829+#REF!</f>
        <v>#REF!</v>
      </c>
      <c r="L828" s="276" t="e">
        <f>L829+#REF!</f>
        <v>#REF!</v>
      </c>
      <c r="M828" s="276" t="e">
        <f>M829+#REF!</f>
        <v>#REF!</v>
      </c>
      <c r="N828" s="276" t="e">
        <f>N829+#REF!</f>
        <v>#REF!</v>
      </c>
      <c r="O828" s="276" t="e">
        <f>O829+#REF!</f>
        <v>#REF!</v>
      </c>
      <c r="P828" s="276" t="e">
        <f>P829+#REF!</f>
        <v>#REF!</v>
      </c>
      <c r="Q828" s="276" t="e">
        <f>Q829+#REF!</f>
        <v>#REF!</v>
      </c>
      <c r="R828" s="276">
        <f>R829</f>
        <v>4981.8</v>
      </c>
      <c r="S828" s="276">
        <f t="shared" ref="S828:W828" si="2031">S829</f>
        <v>-2815.9</v>
      </c>
      <c r="T828" s="276">
        <f t="shared" si="2031"/>
        <v>2049.4</v>
      </c>
      <c r="U828" s="276">
        <f t="shared" si="2031"/>
        <v>-1130.8999999999999</v>
      </c>
      <c r="V828" s="276">
        <f t="shared" si="2031"/>
        <v>901.2</v>
      </c>
      <c r="W828" s="276">
        <f t="shared" si="2031"/>
        <v>-75.5</v>
      </c>
      <c r="X828" s="276">
        <f>X829</f>
        <v>4036.7299999999996</v>
      </c>
      <c r="Y828" s="276">
        <f>Y829+Y844+Y848</f>
        <v>1462.65</v>
      </c>
      <c r="Z828" s="276">
        <f t="shared" ref="Z828:AB828" si="2032">Z829+Z844+Z848</f>
        <v>5499.38</v>
      </c>
      <c r="AA828" s="276">
        <f t="shared" si="2032"/>
        <v>28248.003700000001</v>
      </c>
      <c r="AB828" s="276">
        <f t="shared" si="2032"/>
        <v>33747.383699999998</v>
      </c>
      <c r="AC828" s="276">
        <f t="shared" ref="AC828:AD828" si="2033">AC829+AC844+AC848</f>
        <v>-13171.94</v>
      </c>
      <c r="AD828" s="276">
        <f t="shared" si="2033"/>
        <v>20575.4437</v>
      </c>
    </row>
    <row r="829" spans="1:30" ht="31.5" customHeight="1" x14ac:dyDescent="0.2">
      <c r="A829" s="260" t="s">
        <v>996</v>
      </c>
      <c r="B829" s="272">
        <v>801</v>
      </c>
      <c r="C829" s="253" t="s">
        <v>214</v>
      </c>
      <c r="D829" s="253" t="s">
        <v>194</v>
      </c>
      <c r="E829" s="253" t="s">
        <v>865</v>
      </c>
      <c r="F829" s="253"/>
      <c r="G829" s="258" t="e">
        <f>#REF!+G832+G835+G837</f>
        <v>#REF!</v>
      </c>
      <c r="H829" s="258" t="e">
        <f>#REF!+H832+H835+H837+#REF!</f>
        <v>#REF!</v>
      </c>
      <c r="I829" s="258" t="e">
        <f>#REF!+I832+I835+I837+#REF!</f>
        <v>#REF!</v>
      </c>
      <c r="J829" s="258" t="e">
        <f>#REF!+J832+J835+J837+#REF!</f>
        <v>#REF!</v>
      </c>
      <c r="K829" s="258" t="e">
        <f>#REF!+K832+K835+K837+#REF!+K833</f>
        <v>#REF!</v>
      </c>
      <c r="L829" s="258" t="e">
        <f>L831+L832+L835+#REF!+#REF!</f>
        <v>#REF!</v>
      </c>
      <c r="M829" s="258" t="e">
        <f>M831+M832+M835+#REF!+#REF!</f>
        <v>#REF!</v>
      </c>
      <c r="N829" s="258" t="e">
        <f>N831+N832+N835+#REF!+#REF!</f>
        <v>#REF!</v>
      </c>
      <c r="O829" s="258" t="e">
        <f>O831+O832+O835+#REF!+#REF!</f>
        <v>#REF!</v>
      </c>
      <c r="P829" s="258" t="e">
        <f>P831+P832+P835+#REF!+#REF!</f>
        <v>#REF!</v>
      </c>
      <c r="Q829" s="258" t="e">
        <f>Q831+Q832+Q835+#REF!+#REF!</f>
        <v>#REF!</v>
      </c>
      <c r="R829" s="258">
        <f>R831+R832+R835</f>
        <v>4981.8</v>
      </c>
      <c r="S829" s="258">
        <f t="shared" ref="S829:T829" si="2034">S831+S832+S835</f>
        <v>-2815.9</v>
      </c>
      <c r="T829" s="258">
        <f t="shared" si="2034"/>
        <v>2049.4</v>
      </c>
      <c r="U829" s="258">
        <f t="shared" ref="U829:V829" si="2035">U831+U832+U835</f>
        <v>-1130.8999999999999</v>
      </c>
      <c r="V829" s="258">
        <f t="shared" si="2035"/>
        <v>901.2</v>
      </c>
      <c r="W829" s="258">
        <f t="shared" ref="W829" si="2036">W831+W832+W835</f>
        <v>-75.5</v>
      </c>
      <c r="X829" s="258">
        <f t="shared" ref="X829:AD829" si="2037">X831+X832+X835+X840</f>
        <v>4036.7299999999996</v>
      </c>
      <c r="Y829" s="258">
        <f t="shared" si="2037"/>
        <v>1462.65</v>
      </c>
      <c r="Z829" s="258">
        <f t="shared" si="2037"/>
        <v>5499.38</v>
      </c>
      <c r="AA829" s="258">
        <f t="shared" si="2037"/>
        <v>7.9000000002815794E-3</v>
      </c>
      <c r="AB829" s="258">
        <f t="shared" si="2037"/>
        <v>5499.3878999999997</v>
      </c>
      <c r="AC829" s="258">
        <f t="shared" si="2037"/>
        <v>1329</v>
      </c>
      <c r="AD829" s="258">
        <f t="shared" si="2037"/>
        <v>6828.3878999999997</v>
      </c>
    </row>
    <row r="830" spans="1:30" ht="17.25" hidden="1" customHeight="1" x14ac:dyDescent="0.2">
      <c r="A830" s="260" t="s">
        <v>724</v>
      </c>
      <c r="B830" s="272">
        <v>801</v>
      </c>
      <c r="C830" s="253" t="s">
        <v>494</v>
      </c>
      <c r="D830" s="253" t="s">
        <v>194</v>
      </c>
      <c r="E830" s="253" t="s">
        <v>793</v>
      </c>
      <c r="F830" s="253" t="s">
        <v>94</v>
      </c>
      <c r="G830" s="258"/>
      <c r="H830" s="258">
        <v>400</v>
      </c>
      <c r="I830" s="258">
        <v>-363.1</v>
      </c>
      <c r="J830" s="258">
        <f t="shared" ref="J830:J838" si="2038">H830+I830</f>
        <v>36.899999999999977</v>
      </c>
      <c r="K830" s="258">
        <v>0</v>
      </c>
      <c r="L830" s="258">
        <v>0</v>
      </c>
      <c r="M830" s="258">
        <v>0</v>
      </c>
      <c r="N830" s="258">
        <v>0</v>
      </c>
      <c r="O830" s="258">
        <v>0</v>
      </c>
      <c r="P830" s="258">
        <v>0</v>
      </c>
      <c r="Q830" s="258">
        <v>0</v>
      </c>
      <c r="R830" s="258">
        <f t="shared" si="1944"/>
        <v>0</v>
      </c>
      <c r="S830" s="258">
        <f t="shared" ref="S830:S834" si="2039">Q830+R830</f>
        <v>0</v>
      </c>
      <c r="T830" s="258">
        <f t="shared" ref="T830:T834" si="2040">R830+S830</f>
        <v>0</v>
      </c>
      <c r="U830" s="258">
        <f t="shared" ref="U830" si="2041">S830+T830</f>
        <v>0</v>
      </c>
      <c r="V830" s="258">
        <f t="shared" ref="V830:V834" si="2042">T830+U830</f>
        <v>0</v>
      </c>
      <c r="W830" s="258">
        <f t="shared" ref="W830" si="2043">U830+V830</f>
        <v>0</v>
      </c>
      <c r="X830" s="258">
        <f t="shared" ref="X830:X834" si="2044">V830+W830</f>
        <v>0</v>
      </c>
      <c r="Y830" s="258">
        <f t="shared" ref="Y830" si="2045">W830+X830</f>
        <v>0</v>
      </c>
      <c r="Z830" s="258">
        <f t="shared" ref="Z830:Z834" si="2046">X830+Y830</f>
        <v>0</v>
      </c>
      <c r="AA830" s="258">
        <f t="shared" ref="AA830" si="2047">Y830+Z830</f>
        <v>0</v>
      </c>
      <c r="AB830" s="258">
        <f t="shared" ref="AB830:AB834" si="2048">Z830+AA830</f>
        <v>0</v>
      </c>
      <c r="AC830" s="258">
        <f t="shared" ref="AC830" si="2049">AA830+AB830</f>
        <v>0</v>
      </c>
      <c r="AD830" s="258">
        <f t="shared" ref="AD830:AD834" si="2050">AB830+AC830</f>
        <v>0</v>
      </c>
    </row>
    <row r="831" spans="1:30" ht="18.75" customHeight="1" x14ac:dyDescent="0.2">
      <c r="A831" s="260" t="s">
        <v>724</v>
      </c>
      <c r="B831" s="272">
        <v>801</v>
      </c>
      <c r="C831" s="253" t="s">
        <v>494</v>
      </c>
      <c r="D831" s="253" t="s">
        <v>194</v>
      </c>
      <c r="E831" s="253" t="s">
        <v>793</v>
      </c>
      <c r="F831" s="253" t="s">
        <v>137</v>
      </c>
      <c r="G831" s="258"/>
      <c r="H831" s="258">
        <v>0</v>
      </c>
      <c r="I831" s="258">
        <v>363.1</v>
      </c>
      <c r="J831" s="258">
        <f t="shared" si="2038"/>
        <v>363.1</v>
      </c>
      <c r="K831" s="258">
        <v>0</v>
      </c>
      <c r="L831" s="258">
        <v>400</v>
      </c>
      <c r="M831" s="258">
        <v>400</v>
      </c>
      <c r="N831" s="258">
        <v>0</v>
      </c>
      <c r="O831" s="258">
        <f>M831+N831</f>
        <v>400</v>
      </c>
      <c r="P831" s="258">
        <v>400</v>
      </c>
      <c r="Q831" s="258">
        <v>0</v>
      </c>
      <c r="R831" s="258">
        <f t="shared" si="1944"/>
        <v>400</v>
      </c>
      <c r="S831" s="258">
        <v>-100</v>
      </c>
      <c r="T831" s="258">
        <v>400</v>
      </c>
      <c r="U831" s="258">
        <v>0</v>
      </c>
      <c r="V831" s="258">
        <v>400</v>
      </c>
      <c r="W831" s="258">
        <v>0</v>
      </c>
      <c r="X831" s="258">
        <f t="shared" si="2044"/>
        <v>400</v>
      </c>
      <c r="Y831" s="258">
        <v>0</v>
      </c>
      <c r="Z831" s="258">
        <f t="shared" si="2046"/>
        <v>400</v>
      </c>
      <c r="AA831" s="258">
        <v>0</v>
      </c>
      <c r="AB831" s="258">
        <f t="shared" si="2048"/>
        <v>400</v>
      </c>
      <c r="AC831" s="258">
        <v>-246</v>
      </c>
      <c r="AD831" s="258">
        <f t="shared" si="2050"/>
        <v>154</v>
      </c>
    </row>
    <row r="832" spans="1:30" ht="17.25" customHeight="1" x14ac:dyDescent="0.2">
      <c r="A832" s="260" t="s">
        <v>738</v>
      </c>
      <c r="B832" s="272">
        <v>801</v>
      </c>
      <c r="C832" s="253" t="s">
        <v>494</v>
      </c>
      <c r="D832" s="253" t="s">
        <v>194</v>
      </c>
      <c r="E832" s="253" t="s">
        <v>792</v>
      </c>
      <c r="F832" s="253" t="s">
        <v>94</v>
      </c>
      <c r="G832" s="258"/>
      <c r="H832" s="258">
        <v>100</v>
      </c>
      <c r="I832" s="258">
        <v>0</v>
      </c>
      <c r="J832" s="258">
        <f t="shared" si="2038"/>
        <v>100</v>
      </c>
      <c r="K832" s="258">
        <v>0</v>
      </c>
      <c r="L832" s="258">
        <v>100</v>
      </c>
      <c r="M832" s="258">
        <v>100</v>
      </c>
      <c r="N832" s="258">
        <v>0</v>
      </c>
      <c r="O832" s="258">
        <f t="shared" ref="O832:O834" si="2051">M832+N832</f>
        <v>100</v>
      </c>
      <c r="P832" s="258">
        <v>100</v>
      </c>
      <c r="Q832" s="258">
        <v>0</v>
      </c>
      <c r="R832" s="258">
        <f t="shared" si="1944"/>
        <v>100</v>
      </c>
      <c r="S832" s="258">
        <v>-50</v>
      </c>
      <c r="T832" s="258">
        <v>100</v>
      </c>
      <c r="U832" s="258">
        <v>0</v>
      </c>
      <c r="V832" s="258">
        <v>100</v>
      </c>
      <c r="W832" s="258">
        <v>50</v>
      </c>
      <c r="X832" s="258">
        <v>100</v>
      </c>
      <c r="Y832" s="258">
        <v>0</v>
      </c>
      <c r="Z832" s="258">
        <f t="shared" si="2046"/>
        <v>100</v>
      </c>
      <c r="AA832" s="258">
        <v>0</v>
      </c>
      <c r="AB832" s="258">
        <f t="shared" si="2048"/>
        <v>100</v>
      </c>
      <c r="AC832" s="258">
        <v>0</v>
      </c>
      <c r="AD832" s="258">
        <f t="shared" si="2050"/>
        <v>100</v>
      </c>
    </row>
    <row r="833" spans="1:30" ht="17.25" hidden="1" customHeight="1" x14ac:dyDescent="0.2">
      <c r="A833" s="260" t="s">
        <v>931</v>
      </c>
      <c r="B833" s="272">
        <v>801</v>
      </c>
      <c r="C833" s="253">
        <v>10</v>
      </c>
      <c r="D833" s="253" t="s">
        <v>194</v>
      </c>
      <c r="E833" s="253" t="s">
        <v>930</v>
      </c>
      <c r="F833" s="253"/>
      <c r="G833" s="258"/>
      <c r="H833" s="258">
        <f>H834</f>
        <v>780.7</v>
      </c>
      <c r="I833" s="258">
        <f>I834</f>
        <v>0</v>
      </c>
      <c r="J833" s="258">
        <v>0</v>
      </c>
      <c r="K833" s="258">
        <f>K834</f>
        <v>1516.768</v>
      </c>
      <c r="L833" s="258">
        <f>L834</f>
        <v>0</v>
      </c>
      <c r="M833" s="258">
        <f>M834</f>
        <v>0</v>
      </c>
      <c r="N833" s="258">
        <f t="shared" ref="N833:Q833" si="2052">N834</f>
        <v>1</v>
      </c>
      <c r="O833" s="258">
        <f t="shared" si="2051"/>
        <v>1</v>
      </c>
      <c r="P833" s="258">
        <f t="shared" si="2052"/>
        <v>3</v>
      </c>
      <c r="Q833" s="258">
        <f t="shared" si="2052"/>
        <v>4</v>
      </c>
      <c r="R833" s="258">
        <f t="shared" si="1944"/>
        <v>7</v>
      </c>
      <c r="S833" s="258">
        <f t="shared" si="2039"/>
        <v>11</v>
      </c>
      <c r="T833" s="258">
        <f t="shared" si="2040"/>
        <v>18</v>
      </c>
      <c r="U833" s="258">
        <f t="shared" ref="U833:U834" si="2053">S833+T833</f>
        <v>29</v>
      </c>
      <c r="V833" s="258">
        <f t="shared" si="2042"/>
        <v>47</v>
      </c>
      <c r="W833" s="258">
        <f t="shared" ref="W833:W834" si="2054">U833+V833</f>
        <v>76</v>
      </c>
      <c r="X833" s="258">
        <f t="shared" si="2044"/>
        <v>123</v>
      </c>
      <c r="Y833" s="258">
        <f t="shared" ref="Y833:Y834" si="2055">W833+X833</f>
        <v>199</v>
      </c>
      <c r="Z833" s="258">
        <f t="shared" si="2046"/>
        <v>322</v>
      </c>
      <c r="AA833" s="258">
        <f t="shared" ref="AA833:AA834" si="2056">Y833+Z833</f>
        <v>521</v>
      </c>
      <c r="AB833" s="258">
        <f t="shared" si="2048"/>
        <v>843</v>
      </c>
      <c r="AC833" s="258">
        <f t="shared" ref="AC833:AC834" si="2057">AA833+AB833</f>
        <v>1364</v>
      </c>
      <c r="AD833" s="258">
        <f t="shared" si="2050"/>
        <v>2207</v>
      </c>
    </row>
    <row r="834" spans="1:30" ht="17.25" hidden="1" customHeight="1" x14ac:dyDescent="0.2">
      <c r="A834" s="260" t="s">
        <v>304</v>
      </c>
      <c r="B834" s="272">
        <v>801</v>
      </c>
      <c r="C834" s="253">
        <v>10</v>
      </c>
      <c r="D834" s="253" t="s">
        <v>194</v>
      </c>
      <c r="E834" s="253" t="s">
        <v>930</v>
      </c>
      <c r="F834" s="253" t="s">
        <v>305</v>
      </c>
      <c r="G834" s="258"/>
      <c r="H834" s="258">
        <v>780.7</v>
      </c>
      <c r="I834" s="258">
        <v>0</v>
      </c>
      <c r="J834" s="258">
        <v>0</v>
      </c>
      <c r="K834" s="258">
        <v>1516.768</v>
      </c>
      <c r="L834" s="258">
        <v>0</v>
      </c>
      <c r="M834" s="258">
        <v>0</v>
      </c>
      <c r="N834" s="258">
        <v>1</v>
      </c>
      <c r="O834" s="258">
        <f t="shared" si="2051"/>
        <v>1</v>
      </c>
      <c r="P834" s="258">
        <v>3</v>
      </c>
      <c r="Q834" s="258">
        <v>4</v>
      </c>
      <c r="R834" s="258">
        <f t="shared" si="1944"/>
        <v>7</v>
      </c>
      <c r="S834" s="258">
        <f t="shared" si="2039"/>
        <v>11</v>
      </c>
      <c r="T834" s="258">
        <f t="shared" si="2040"/>
        <v>18</v>
      </c>
      <c r="U834" s="258">
        <f t="shared" si="2053"/>
        <v>29</v>
      </c>
      <c r="V834" s="258">
        <f t="shared" si="2042"/>
        <v>47</v>
      </c>
      <c r="W834" s="258">
        <f t="shared" si="2054"/>
        <v>76</v>
      </c>
      <c r="X834" s="258">
        <f t="shared" si="2044"/>
        <v>123</v>
      </c>
      <c r="Y834" s="258">
        <f t="shared" si="2055"/>
        <v>199</v>
      </c>
      <c r="Z834" s="258">
        <f t="shared" si="2046"/>
        <v>322</v>
      </c>
      <c r="AA834" s="258">
        <f t="shared" si="2056"/>
        <v>521</v>
      </c>
      <c r="AB834" s="258">
        <f t="shared" si="2048"/>
        <v>843</v>
      </c>
      <c r="AC834" s="258">
        <f t="shared" si="2057"/>
        <v>1364</v>
      </c>
      <c r="AD834" s="258">
        <f t="shared" si="2050"/>
        <v>2207</v>
      </c>
    </row>
    <row r="835" spans="1:30" ht="32.25" customHeight="1" x14ac:dyDescent="0.2">
      <c r="A835" s="260" t="s">
        <v>1240</v>
      </c>
      <c r="B835" s="272">
        <v>801</v>
      </c>
      <c r="C835" s="253">
        <v>10</v>
      </c>
      <c r="D835" s="253" t="s">
        <v>194</v>
      </c>
      <c r="E835" s="253" t="s">
        <v>1150</v>
      </c>
      <c r="F835" s="253"/>
      <c r="G835" s="258"/>
      <c r="H835" s="258">
        <f>H836</f>
        <v>780.7</v>
      </c>
      <c r="I835" s="258">
        <f>I836</f>
        <v>0</v>
      </c>
      <c r="J835" s="258">
        <f t="shared" si="2038"/>
        <v>780.7</v>
      </c>
      <c r="K835" s="258">
        <f>K836</f>
        <v>-4.29</v>
      </c>
      <c r="L835" s="258">
        <f>L836</f>
        <v>448</v>
      </c>
      <c r="M835" s="258">
        <f>M836</f>
        <v>448</v>
      </c>
      <c r="N835" s="258">
        <f t="shared" ref="N835:Q835" si="2058">N836</f>
        <v>3607.7</v>
      </c>
      <c r="O835" s="258">
        <f t="shared" si="2058"/>
        <v>4055.7</v>
      </c>
      <c r="P835" s="258">
        <f t="shared" si="2058"/>
        <v>5121.7</v>
      </c>
      <c r="Q835" s="258">
        <f t="shared" si="2058"/>
        <v>-639.9</v>
      </c>
      <c r="R835" s="258">
        <f>R836+R839</f>
        <v>4481.8</v>
      </c>
      <c r="S835" s="258">
        <f t="shared" ref="S835:T835" si="2059">S836+S839</f>
        <v>-2665.9</v>
      </c>
      <c r="T835" s="258">
        <f t="shared" si="2059"/>
        <v>1549.4</v>
      </c>
      <c r="U835" s="258">
        <f t="shared" ref="U835:V835" si="2060">U836+U839</f>
        <v>-1130.8999999999999</v>
      </c>
      <c r="V835" s="258">
        <f t="shared" si="2060"/>
        <v>401.20000000000005</v>
      </c>
      <c r="W835" s="258">
        <f>W836+W839</f>
        <v>-125.5</v>
      </c>
      <c r="X835" s="258">
        <f t="shared" ref="X835:Z835" si="2061">X836+X839</f>
        <v>763.53</v>
      </c>
      <c r="Y835" s="258">
        <f>Y836+Y839</f>
        <v>293.75</v>
      </c>
      <c r="Z835" s="258">
        <f t="shared" si="2061"/>
        <v>1057.28</v>
      </c>
      <c r="AA835" s="258">
        <f>AA836+AA839</f>
        <v>-0.01</v>
      </c>
      <c r="AB835" s="258">
        <f t="shared" ref="AB835:AD835" si="2062">AB836+AB839</f>
        <v>1057.27</v>
      </c>
      <c r="AC835" s="258">
        <f>AC836+AC839</f>
        <v>1575</v>
      </c>
      <c r="AD835" s="258">
        <f t="shared" si="2062"/>
        <v>2632.27</v>
      </c>
    </row>
    <row r="836" spans="1:30" ht="15" customHeight="1" x14ac:dyDescent="0.2">
      <c r="A836" s="260" t="s">
        <v>304</v>
      </c>
      <c r="B836" s="272">
        <v>801</v>
      </c>
      <c r="C836" s="253">
        <v>10</v>
      </c>
      <c r="D836" s="253" t="s">
        <v>194</v>
      </c>
      <c r="E836" s="253" t="s">
        <v>1150</v>
      </c>
      <c r="F836" s="253" t="s">
        <v>305</v>
      </c>
      <c r="G836" s="258"/>
      <c r="H836" s="258">
        <v>780.7</v>
      </c>
      <c r="I836" s="258">
        <v>0</v>
      </c>
      <c r="J836" s="258">
        <f t="shared" si="2038"/>
        <v>780.7</v>
      </c>
      <c r="K836" s="258">
        <v>-4.29</v>
      </c>
      <c r="L836" s="258">
        <v>448</v>
      </c>
      <c r="M836" s="258">
        <v>448</v>
      </c>
      <c r="N836" s="258">
        <v>3607.7</v>
      </c>
      <c r="O836" s="258">
        <f>M836+N836</f>
        <v>4055.7</v>
      </c>
      <c r="P836" s="258">
        <v>5121.7</v>
      </c>
      <c r="Q836" s="258">
        <v>-639.9</v>
      </c>
      <c r="R836" s="258">
        <f t="shared" si="1944"/>
        <v>4481.8</v>
      </c>
      <c r="S836" s="258">
        <v>-2684.1</v>
      </c>
      <c r="T836" s="258">
        <v>1533.9</v>
      </c>
      <c r="U836" s="258">
        <v>-1119.5999999999999</v>
      </c>
      <c r="V836" s="258">
        <v>397.1</v>
      </c>
      <c r="W836" s="258">
        <v>-124.2</v>
      </c>
      <c r="X836" s="258">
        <v>755.9</v>
      </c>
      <c r="Y836" s="258">
        <v>290.8</v>
      </c>
      <c r="Z836" s="258">
        <f>X836+Y836</f>
        <v>1046.7</v>
      </c>
      <c r="AA836" s="258">
        <v>-0.01</v>
      </c>
      <c r="AB836" s="258">
        <f>Z836+AA836</f>
        <v>1046.69</v>
      </c>
      <c r="AC836" s="258">
        <v>1559.25</v>
      </c>
      <c r="AD836" s="258">
        <f>AB836+AC836</f>
        <v>2605.94</v>
      </c>
    </row>
    <row r="837" spans="1:30" ht="48.75" hidden="1" customHeight="1" x14ac:dyDescent="0.2">
      <c r="A837" s="260" t="s">
        <v>304</v>
      </c>
      <c r="B837" s="272">
        <v>801</v>
      </c>
      <c r="C837" s="253">
        <v>10</v>
      </c>
      <c r="D837" s="253" t="s">
        <v>194</v>
      </c>
      <c r="E837" s="253" t="s">
        <v>789</v>
      </c>
      <c r="F837" s="253"/>
      <c r="G837" s="258"/>
      <c r="H837" s="258">
        <f>H838</f>
        <v>300</v>
      </c>
      <c r="I837" s="258">
        <f>I838</f>
        <v>0</v>
      </c>
      <c r="J837" s="258">
        <f t="shared" si="2038"/>
        <v>300</v>
      </c>
      <c r="K837" s="258">
        <f>K838</f>
        <v>0</v>
      </c>
      <c r="L837" s="258">
        <f>L838</f>
        <v>0</v>
      </c>
      <c r="M837" s="258">
        <f>M838</f>
        <v>0</v>
      </c>
      <c r="N837" s="258">
        <f t="shared" ref="N837:Q837" si="2063">N838</f>
        <v>1</v>
      </c>
      <c r="O837" s="258">
        <f t="shared" si="2063"/>
        <v>2</v>
      </c>
      <c r="P837" s="258">
        <f t="shared" si="2063"/>
        <v>3</v>
      </c>
      <c r="Q837" s="258">
        <f t="shared" si="2063"/>
        <v>4</v>
      </c>
      <c r="R837" s="258">
        <f t="shared" si="1944"/>
        <v>7</v>
      </c>
      <c r="S837" s="258">
        <f t="shared" ref="S837:S838" si="2064">Q837+R837</f>
        <v>11</v>
      </c>
      <c r="T837" s="258">
        <f t="shared" ref="T837:T838" si="2065">R837+S837</f>
        <v>18</v>
      </c>
      <c r="U837" s="258">
        <f t="shared" ref="U837:U838" si="2066">S837+T837</f>
        <v>29</v>
      </c>
      <c r="V837" s="258">
        <f t="shared" ref="V837:V838" si="2067">T837+U837</f>
        <v>47</v>
      </c>
      <c r="W837" s="258">
        <f t="shared" ref="W837:W838" si="2068">U837+V837</f>
        <v>76</v>
      </c>
      <c r="X837" s="258">
        <v>275</v>
      </c>
      <c r="Y837" s="258">
        <f t="shared" ref="Y837:Y838" si="2069">W837+X837</f>
        <v>351</v>
      </c>
      <c r="Z837" s="258">
        <f t="shared" ref="Z837:Z839" si="2070">X837+Y837</f>
        <v>626</v>
      </c>
      <c r="AA837" s="258">
        <f t="shared" ref="AA837:AA838" si="2071">Y837+Z837</f>
        <v>977</v>
      </c>
      <c r="AB837" s="258">
        <f t="shared" ref="AB837:AB839" si="2072">Z837+AA837</f>
        <v>1603</v>
      </c>
      <c r="AC837" s="258">
        <f t="shared" ref="AC837:AC838" si="2073">AA837+AB837</f>
        <v>2580</v>
      </c>
      <c r="AD837" s="258">
        <f t="shared" ref="AD837:AD839" si="2074">AB837+AC837</f>
        <v>4183</v>
      </c>
    </row>
    <row r="838" spans="1:30" ht="23.25" hidden="1" customHeight="1" x14ac:dyDescent="0.2">
      <c r="A838" s="260" t="s">
        <v>304</v>
      </c>
      <c r="B838" s="272">
        <v>801</v>
      </c>
      <c r="C838" s="253">
        <v>10</v>
      </c>
      <c r="D838" s="253" t="s">
        <v>194</v>
      </c>
      <c r="E838" s="253" t="s">
        <v>789</v>
      </c>
      <c r="F838" s="253" t="s">
        <v>305</v>
      </c>
      <c r="G838" s="258"/>
      <c r="H838" s="258">
        <v>300</v>
      </c>
      <c r="I838" s="258">
        <v>0</v>
      </c>
      <c r="J838" s="258">
        <f t="shared" si="2038"/>
        <v>300</v>
      </c>
      <c r="K838" s="258">
        <v>0</v>
      </c>
      <c r="L838" s="258">
        <v>0</v>
      </c>
      <c r="M838" s="258">
        <v>0</v>
      </c>
      <c r="N838" s="258">
        <v>1</v>
      </c>
      <c r="O838" s="258">
        <v>2</v>
      </c>
      <c r="P838" s="258">
        <v>3</v>
      </c>
      <c r="Q838" s="258">
        <v>4</v>
      </c>
      <c r="R838" s="258">
        <f t="shared" si="1944"/>
        <v>7</v>
      </c>
      <c r="S838" s="258">
        <f t="shared" si="2064"/>
        <v>11</v>
      </c>
      <c r="T838" s="258">
        <f t="shared" si="2065"/>
        <v>18</v>
      </c>
      <c r="U838" s="258">
        <f t="shared" si="2066"/>
        <v>29</v>
      </c>
      <c r="V838" s="258">
        <f t="shared" si="2067"/>
        <v>47</v>
      </c>
      <c r="W838" s="258">
        <f t="shared" si="2068"/>
        <v>76</v>
      </c>
      <c r="X838" s="258">
        <v>275</v>
      </c>
      <c r="Y838" s="258">
        <f t="shared" si="2069"/>
        <v>351</v>
      </c>
      <c r="Z838" s="258">
        <f t="shared" si="2070"/>
        <v>626</v>
      </c>
      <c r="AA838" s="258">
        <f t="shared" si="2071"/>
        <v>977</v>
      </c>
      <c r="AB838" s="258">
        <f t="shared" si="2072"/>
        <v>1603</v>
      </c>
      <c r="AC838" s="258">
        <f t="shared" si="2073"/>
        <v>2580</v>
      </c>
      <c r="AD838" s="258">
        <f t="shared" si="2074"/>
        <v>4183</v>
      </c>
    </row>
    <row r="839" spans="1:30" ht="17.25" customHeight="1" x14ac:dyDescent="0.2">
      <c r="A839" s="260" t="s">
        <v>1127</v>
      </c>
      <c r="B839" s="272">
        <v>801</v>
      </c>
      <c r="C839" s="253">
        <v>10</v>
      </c>
      <c r="D839" s="253" t="s">
        <v>194</v>
      </c>
      <c r="E839" s="253" t="s">
        <v>1150</v>
      </c>
      <c r="F839" s="253" t="s">
        <v>305</v>
      </c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>
        <v>0</v>
      </c>
      <c r="S839" s="258">
        <v>18.2</v>
      </c>
      <c r="T839" s="258">
        <v>15.5</v>
      </c>
      <c r="U839" s="258">
        <v>-11.3</v>
      </c>
      <c r="V839" s="258">
        <v>4.0999999999999996</v>
      </c>
      <c r="W839" s="258">
        <v>-1.3</v>
      </c>
      <c r="X839" s="258">
        <v>7.63</v>
      </c>
      <c r="Y839" s="258">
        <v>2.95</v>
      </c>
      <c r="Z839" s="258">
        <f t="shared" si="2070"/>
        <v>10.58</v>
      </c>
      <c r="AA839" s="258">
        <v>0</v>
      </c>
      <c r="AB839" s="258">
        <f t="shared" si="2072"/>
        <v>10.58</v>
      </c>
      <c r="AC839" s="258">
        <v>15.75</v>
      </c>
      <c r="AD839" s="258">
        <f t="shared" si="2074"/>
        <v>26.33</v>
      </c>
    </row>
    <row r="840" spans="1:30" ht="48" customHeight="1" x14ac:dyDescent="0.25">
      <c r="A840" s="460" t="s">
        <v>1191</v>
      </c>
      <c r="B840" s="272">
        <v>801</v>
      </c>
      <c r="C840" s="253">
        <v>10</v>
      </c>
      <c r="D840" s="253" t="s">
        <v>194</v>
      </c>
      <c r="E840" s="253" t="s">
        <v>1229</v>
      </c>
      <c r="F840" s="253"/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>
        <f>X842</f>
        <v>2773.2</v>
      </c>
      <c r="Y840" s="258">
        <f>Y841+Y842+Y843</f>
        <v>1168.9000000000001</v>
      </c>
      <c r="Z840" s="258">
        <f t="shared" ref="Z840:AB840" si="2075">Z841+Z842+Z843</f>
        <v>3942.1</v>
      </c>
      <c r="AA840" s="258">
        <f t="shared" si="2075"/>
        <v>1.790000000028158E-2</v>
      </c>
      <c r="AB840" s="258">
        <f t="shared" si="2075"/>
        <v>3942.1179000000002</v>
      </c>
      <c r="AC840" s="258">
        <f t="shared" ref="AC840:AD840" si="2076">AC841+AC842+AC843</f>
        <v>0</v>
      </c>
      <c r="AD840" s="258">
        <f t="shared" si="2076"/>
        <v>3942.1179000000002</v>
      </c>
    </row>
    <row r="841" spans="1:30" ht="21" customHeight="1" x14ac:dyDescent="0.2">
      <c r="A841" s="260" t="s">
        <v>1296</v>
      </c>
      <c r="B841" s="272">
        <v>801</v>
      </c>
      <c r="C841" s="253">
        <v>10</v>
      </c>
      <c r="D841" s="253" t="s">
        <v>194</v>
      </c>
      <c r="E841" s="253" t="s">
        <v>1229</v>
      </c>
      <c r="F841" s="253" t="s">
        <v>94</v>
      </c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>
        <v>2773.2</v>
      </c>
      <c r="Y841" s="258">
        <v>0</v>
      </c>
      <c r="Z841" s="258">
        <v>0</v>
      </c>
      <c r="AA841" s="258">
        <v>58.257899999999999</v>
      </c>
      <c r="AB841" s="258">
        <f>Z841+AA841</f>
        <v>58.257899999999999</v>
      </c>
      <c r="AC841" s="258">
        <v>0</v>
      </c>
      <c r="AD841" s="258">
        <f>AB841+AC841</f>
        <v>58.257899999999999</v>
      </c>
    </row>
    <row r="842" spans="1:30" ht="17.25" hidden="1" customHeight="1" x14ac:dyDescent="0.2">
      <c r="A842" s="260" t="s">
        <v>341</v>
      </c>
      <c r="B842" s="272">
        <v>801</v>
      </c>
      <c r="C842" s="253">
        <v>10</v>
      </c>
      <c r="D842" s="253" t="s">
        <v>194</v>
      </c>
      <c r="E842" s="253" t="s">
        <v>1229</v>
      </c>
      <c r="F842" s="253" t="s">
        <v>342</v>
      </c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>
        <v>2773.2</v>
      </c>
      <c r="Y842" s="258">
        <v>1168.9000000000001</v>
      </c>
      <c r="Z842" s="258">
        <f>X842+Y842</f>
        <v>3942.1</v>
      </c>
      <c r="AA842" s="258">
        <v>-3942.1</v>
      </c>
      <c r="AB842" s="258">
        <f>Z842+AA842</f>
        <v>0</v>
      </c>
      <c r="AC842" s="258">
        <v>0</v>
      </c>
      <c r="AD842" s="258">
        <f>AB842+AC842</f>
        <v>0</v>
      </c>
    </row>
    <row r="843" spans="1:30" ht="17.25" customHeight="1" x14ac:dyDescent="0.2">
      <c r="A843" s="260" t="s">
        <v>304</v>
      </c>
      <c r="B843" s="272">
        <v>801</v>
      </c>
      <c r="C843" s="253">
        <v>10</v>
      </c>
      <c r="D843" s="253" t="s">
        <v>194</v>
      </c>
      <c r="E843" s="253" t="s">
        <v>1229</v>
      </c>
      <c r="F843" s="253" t="s">
        <v>305</v>
      </c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>
        <v>2773.2</v>
      </c>
      <c r="Y843" s="258">
        <v>0</v>
      </c>
      <c r="Z843" s="258">
        <v>0</v>
      </c>
      <c r="AA843" s="258">
        <v>3883.86</v>
      </c>
      <c r="AB843" s="258">
        <f>Z843+AA843</f>
        <v>3883.86</v>
      </c>
      <c r="AC843" s="258">
        <v>0</v>
      </c>
      <c r="AD843" s="258">
        <f>AB843+AC843</f>
        <v>3883.86</v>
      </c>
    </row>
    <row r="844" spans="1:30" ht="40.5" customHeight="1" x14ac:dyDescent="0.2">
      <c r="A844" s="260" t="s">
        <v>1137</v>
      </c>
      <c r="B844" s="253" t="s">
        <v>146</v>
      </c>
      <c r="C844" s="253">
        <v>10</v>
      </c>
      <c r="D844" s="253" t="s">
        <v>194</v>
      </c>
      <c r="E844" s="253" t="s">
        <v>1135</v>
      </c>
      <c r="F844" s="253"/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>
        <f>Y845+Y846+Y847</f>
        <v>0</v>
      </c>
      <c r="Z844" s="258">
        <f t="shared" ref="Z844:AB844" si="2077">Z845+Z846+Z847</f>
        <v>0</v>
      </c>
      <c r="AA844" s="258">
        <f t="shared" si="2077"/>
        <v>28060.148799999999</v>
      </c>
      <c r="AB844" s="258">
        <f t="shared" si="2077"/>
        <v>28060.148799999999</v>
      </c>
      <c r="AC844" s="258">
        <f t="shared" ref="AC844:AD844" si="2078">AC845+AC846+AC847</f>
        <v>-14524.7</v>
      </c>
      <c r="AD844" s="258">
        <f t="shared" si="2078"/>
        <v>13535.448799999998</v>
      </c>
    </row>
    <row r="845" spans="1:30" ht="40.5" customHeight="1" x14ac:dyDescent="0.2">
      <c r="A845" s="260" t="s">
        <v>1159</v>
      </c>
      <c r="B845" s="253" t="s">
        <v>146</v>
      </c>
      <c r="C845" s="253">
        <v>10</v>
      </c>
      <c r="D845" s="253" t="s">
        <v>194</v>
      </c>
      <c r="E845" s="253" t="s">
        <v>1157</v>
      </c>
      <c r="F845" s="253" t="s">
        <v>305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>
        <v>0</v>
      </c>
      <c r="Z845" s="258">
        <v>0</v>
      </c>
      <c r="AA845" s="258">
        <v>20894.756799999999</v>
      </c>
      <c r="AB845" s="258">
        <f>Z845+AA845</f>
        <v>20894.756799999999</v>
      </c>
      <c r="AC845" s="258">
        <v>-11524.79</v>
      </c>
      <c r="AD845" s="258">
        <f>AB845+AC845</f>
        <v>9369.9667999999983</v>
      </c>
    </row>
    <row r="846" spans="1:30" ht="40.5" customHeight="1" x14ac:dyDescent="0.2">
      <c r="A846" s="260" t="s">
        <v>1158</v>
      </c>
      <c r="B846" s="253" t="s">
        <v>146</v>
      </c>
      <c r="C846" s="253">
        <v>10</v>
      </c>
      <c r="D846" s="253" t="s">
        <v>194</v>
      </c>
      <c r="E846" s="253" t="s">
        <v>1135</v>
      </c>
      <c r="F846" s="253" t="s">
        <v>305</v>
      </c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>
        <v>0</v>
      </c>
      <c r="Z846" s="258">
        <v>0</v>
      </c>
      <c r="AA846" s="258">
        <v>6768.2269999999999</v>
      </c>
      <c r="AB846" s="258">
        <f t="shared" ref="AB846:AB847" si="2079">Z846+AA846</f>
        <v>6768.2269999999999</v>
      </c>
      <c r="AC846" s="258">
        <v>-2832.72</v>
      </c>
      <c r="AD846" s="258">
        <f t="shared" ref="AD846:AD847" si="2080">AB846+AC846</f>
        <v>3935.5070000000001</v>
      </c>
    </row>
    <row r="847" spans="1:30" ht="40.5" customHeight="1" x14ac:dyDescent="0.2">
      <c r="A847" s="260" t="s">
        <v>1138</v>
      </c>
      <c r="B847" s="253" t="s">
        <v>146</v>
      </c>
      <c r="C847" s="253">
        <v>10</v>
      </c>
      <c r="D847" s="253" t="s">
        <v>194</v>
      </c>
      <c r="E847" s="253" t="s">
        <v>1136</v>
      </c>
      <c r="F847" s="253" t="s">
        <v>305</v>
      </c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>
        <v>0</v>
      </c>
      <c r="Z847" s="258">
        <v>0</v>
      </c>
      <c r="AA847" s="258">
        <v>397.16500000000002</v>
      </c>
      <c r="AB847" s="258">
        <f t="shared" si="2079"/>
        <v>397.16500000000002</v>
      </c>
      <c r="AC847" s="258">
        <v>-167.19</v>
      </c>
      <c r="AD847" s="258">
        <f t="shared" si="2080"/>
        <v>229.97500000000002</v>
      </c>
    </row>
    <row r="848" spans="1:30" ht="20.25" customHeight="1" x14ac:dyDescent="0.2">
      <c r="A848" s="260" t="s">
        <v>352</v>
      </c>
      <c r="B848" s="253" t="s">
        <v>146</v>
      </c>
      <c r="C848" s="253">
        <v>10</v>
      </c>
      <c r="D848" s="253" t="s">
        <v>194</v>
      </c>
      <c r="E848" s="253" t="s">
        <v>875</v>
      </c>
      <c r="F848" s="253"/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>
        <f>Y849+Y850+Y851</f>
        <v>0</v>
      </c>
      <c r="Z848" s="258">
        <f t="shared" ref="Z848" si="2081">Z849+Z850+Z851</f>
        <v>0</v>
      </c>
      <c r="AA848" s="258">
        <f t="shared" ref="AA848:AC848" si="2082">AA849+AA850+AA851</f>
        <v>187.84700000000001</v>
      </c>
      <c r="AB848" s="258">
        <f t="shared" ref="AB848:AD848" si="2083">AB849+AB850+AB851</f>
        <v>187.84700000000001</v>
      </c>
      <c r="AC848" s="258">
        <f t="shared" si="2082"/>
        <v>23.759999999999998</v>
      </c>
      <c r="AD848" s="258">
        <f t="shared" si="2083"/>
        <v>211.607</v>
      </c>
    </row>
    <row r="849" spans="1:30" ht="20.25" customHeight="1" x14ac:dyDescent="0.2">
      <c r="A849" s="260" t="s">
        <v>1288</v>
      </c>
      <c r="B849" s="253" t="s">
        <v>146</v>
      </c>
      <c r="C849" s="253">
        <v>10</v>
      </c>
      <c r="D849" s="253" t="s">
        <v>194</v>
      </c>
      <c r="E849" s="253" t="s">
        <v>875</v>
      </c>
      <c r="F849" s="253" t="s">
        <v>903</v>
      </c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>
        <v>0</v>
      </c>
      <c r="Z849" s="258">
        <v>0</v>
      </c>
      <c r="AA849" s="258">
        <v>100</v>
      </c>
      <c r="AB849" s="258">
        <f>Z849+AA849</f>
        <v>100</v>
      </c>
      <c r="AC849" s="258">
        <v>-100</v>
      </c>
      <c r="AD849" s="258">
        <f>AB849+AC849</f>
        <v>0</v>
      </c>
    </row>
    <row r="850" spans="1:30" ht="20.25" customHeight="1" x14ac:dyDescent="0.2">
      <c r="A850" s="260" t="s">
        <v>1296</v>
      </c>
      <c r="B850" s="253" t="s">
        <v>146</v>
      </c>
      <c r="C850" s="253">
        <v>10</v>
      </c>
      <c r="D850" s="253" t="s">
        <v>194</v>
      </c>
      <c r="E850" s="253" t="s">
        <v>875</v>
      </c>
      <c r="F850" s="253" t="s">
        <v>94</v>
      </c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>
        <v>0</v>
      </c>
      <c r="Z850" s="258">
        <v>0</v>
      </c>
      <c r="AA850" s="258">
        <v>52.847000000000001</v>
      </c>
      <c r="AB850" s="258">
        <f t="shared" ref="AB850:AB851" si="2084">Z850+AA850</f>
        <v>52.847000000000001</v>
      </c>
      <c r="AC850" s="258">
        <v>53.76</v>
      </c>
      <c r="AD850" s="258">
        <f t="shared" ref="AD850:AD851" si="2085">AB850+AC850</f>
        <v>106.607</v>
      </c>
    </row>
    <row r="851" spans="1:30" ht="20.25" customHeight="1" x14ac:dyDescent="0.2">
      <c r="A851" s="260" t="s">
        <v>1277</v>
      </c>
      <c r="B851" s="253" t="s">
        <v>146</v>
      </c>
      <c r="C851" s="253">
        <v>10</v>
      </c>
      <c r="D851" s="253" t="s">
        <v>194</v>
      </c>
      <c r="E851" s="253" t="s">
        <v>875</v>
      </c>
      <c r="F851" s="253" t="s">
        <v>137</v>
      </c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>
        <v>0</v>
      </c>
      <c r="Z851" s="258">
        <v>0</v>
      </c>
      <c r="AA851" s="258">
        <v>35</v>
      </c>
      <c r="AB851" s="258">
        <f t="shared" si="2084"/>
        <v>35</v>
      </c>
      <c r="AC851" s="258">
        <v>70</v>
      </c>
      <c r="AD851" s="258">
        <f t="shared" si="2085"/>
        <v>105</v>
      </c>
    </row>
    <row r="852" spans="1:30" ht="20.25" customHeight="1" x14ac:dyDescent="0.2">
      <c r="A852" s="462" t="s">
        <v>271</v>
      </c>
      <c r="B852" s="253" t="s">
        <v>146</v>
      </c>
      <c r="C852" s="251" t="s">
        <v>204</v>
      </c>
      <c r="D852" s="251"/>
      <c r="E852" s="250"/>
      <c r="F852" s="250"/>
      <c r="G852" s="276"/>
      <c r="H852" s="276"/>
      <c r="I852" s="276" t="e">
        <f>I853</f>
        <v>#REF!</v>
      </c>
      <c r="J852" s="276" t="e">
        <f>J853</f>
        <v>#REF!</v>
      </c>
      <c r="K852" s="276" t="e">
        <f>K853</f>
        <v>#REF!</v>
      </c>
      <c r="L852" s="276" t="e">
        <f>L853</f>
        <v>#REF!</v>
      </c>
      <c r="M852" s="276" t="e">
        <f>M853</f>
        <v>#REF!</v>
      </c>
      <c r="N852" s="276" t="e">
        <f t="shared" ref="N852:W852" si="2086">N853</f>
        <v>#REF!</v>
      </c>
      <c r="O852" s="276" t="e">
        <f t="shared" si="2086"/>
        <v>#REF!</v>
      </c>
      <c r="P852" s="276" t="e">
        <f t="shared" si="2086"/>
        <v>#REF!</v>
      </c>
      <c r="Q852" s="276" t="e">
        <f t="shared" si="2086"/>
        <v>#REF!</v>
      </c>
      <c r="R852" s="276" t="e">
        <f t="shared" si="2086"/>
        <v>#REF!</v>
      </c>
      <c r="S852" s="276" t="e">
        <f t="shared" si="2086"/>
        <v>#REF!</v>
      </c>
      <c r="T852" s="276" t="e">
        <f t="shared" si="2086"/>
        <v>#REF!</v>
      </c>
      <c r="U852" s="276" t="e">
        <f t="shared" si="2086"/>
        <v>#REF!</v>
      </c>
      <c r="V852" s="276" t="e">
        <f t="shared" si="2086"/>
        <v>#REF!</v>
      </c>
      <c r="W852" s="276" t="e">
        <f t="shared" si="2086"/>
        <v>#REF!</v>
      </c>
      <c r="X852" s="276">
        <f>X853</f>
        <v>0</v>
      </c>
      <c r="Y852" s="276">
        <f t="shared" ref="Y852:AD853" si="2087">Y853</f>
        <v>0</v>
      </c>
      <c r="Z852" s="276">
        <f t="shared" si="2087"/>
        <v>0</v>
      </c>
      <c r="AA852" s="276">
        <f t="shared" si="2087"/>
        <v>3030.31</v>
      </c>
      <c r="AB852" s="276">
        <f t="shared" si="2087"/>
        <v>3030.31</v>
      </c>
      <c r="AC852" s="276">
        <f t="shared" si="2087"/>
        <v>-1799.67</v>
      </c>
      <c r="AD852" s="276">
        <f t="shared" si="2087"/>
        <v>1230.6399999999999</v>
      </c>
    </row>
    <row r="853" spans="1:30" ht="20.25" customHeight="1" x14ac:dyDescent="0.2">
      <c r="A853" s="462" t="s">
        <v>656</v>
      </c>
      <c r="B853" s="253" t="s">
        <v>146</v>
      </c>
      <c r="C853" s="251" t="s">
        <v>204</v>
      </c>
      <c r="D853" s="251" t="s">
        <v>192</v>
      </c>
      <c r="E853" s="250"/>
      <c r="F853" s="250"/>
      <c r="G853" s="263" t="e">
        <f>G854+#REF!</f>
        <v>#REF!</v>
      </c>
      <c r="H853" s="263"/>
      <c r="I853" s="263" t="e">
        <f>I854+#REF!</f>
        <v>#REF!</v>
      </c>
      <c r="J853" s="263" t="e">
        <f>J854+#REF!</f>
        <v>#REF!</v>
      </c>
      <c r="K853" s="263" t="e">
        <f>K854+#REF!</f>
        <v>#REF!</v>
      </c>
      <c r="L853" s="263" t="e">
        <f>L854+#REF!</f>
        <v>#REF!</v>
      </c>
      <c r="M853" s="263" t="e">
        <f>M854+#REF!</f>
        <v>#REF!</v>
      </c>
      <c r="N853" s="263" t="e">
        <f>N854+#REF!</f>
        <v>#REF!</v>
      </c>
      <c r="O853" s="263" t="e">
        <f>O854+#REF!</f>
        <v>#REF!</v>
      </c>
      <c r="P853" s="263" t="e">
        <f>P854+#REF!</f>
        <v>#REF!</v>
      </c>
      <c r="Q853" s="263" t="e">
        <f>Q854+#REF!</f>
        <v>#REF!</v>
      </c>
      <c r="R853" s="263" t="e">
        <f>R854+#REF!</f>
        <v>#REF!</v>
      </c>
      <c r="S853" s="263" t="e">
        <f>S854+#REF!</f>
        <v>#REF!</v>
      </c>
      <c r="T853" s="263" t="e">
        <f>T854+#REF!</f>
        <v>#REF!</v>
      </c>
      <c r="U853" s="263" t="e">
        <f>U854+#REF!</f>
        <v>#REF!</v>
      </c>
      <c r="V853" s="263" t="e">
        <f>V854+#REF!</f>
        <v>#REF!</v>
      </c>
      <c r="W853" s="263" t="e">
        <f>W854+#REF!</f>
        <v>#REF!</v>
      </c>
      <c r="X853" s="263">
        <f>X854</f>
        <v>0</v>
      </c>
      <c r="Y853" s="263">
        <f t="shared" si="2087"/>
        <v>0</v>
      </c>
      <c r="Z853" s="263">
        <f t="shared" si="2087"/>
        <v>0</v>
      </c>
      <c r="AA853" s="263">
        <f t="shared" si="2087"/>
        <v>3030.31</v>
      </c>
      <c r="AB853" s="263">
        <f t="shared" si="2087"/>
        <v>3030.31</v>
      </c>
      <c r="AC853" s="263">
        <f t="shared" si="2087"/>
        <v>-1799.67</v>
      </c>
      <c r="AD853" s="263">
        <f t="shared" si="2087"/>
        <v>1230.6399999999999</v>
      </c>
    </row>
    <row r="854" spans="1:30" ht="20.25" customHeight="1" x14ac:dyDescent="0.2">
      <c r="A854" s="260" t="s">
        <v>1242</v>
      </c>
      <c r="B854" s="253" t="s">
        <v>146</v>
      </c>
      <c r="C854" s="253" t="s">
        <v>204</v>
      </c>
      <c r="D854" s="253" t="s">
        <v>192</v>
      </c>
      <c r="E854" s="252" t="s">
        <v>1241</v>
      </c>
      <c r="F854" s="253"/>
      <c r="G854" s="258"/>
      <c r="H854" s="258"/>
      <c r="I854" s="258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>
        <f>T855+T856</f>
        <v>0</v>
      </c>
      <c r="U854" s="258">
        <f t="shared" ref="U854:AB854" si="2088">U855+U856</f>
        <v>14310</v>
      </c>
      <c r="V854" s="258">
        <f t="shared" si="2088"/>
        <v>15394.8</v>
      </c>
      <c r="W854" s="258">
        <f t="shared" si="2088"/>
        <v>549.5</v>
      </c>
      <c r="X854" s="258">
        <f t="shared" si="2088"/>
        <v>0</v>
      </c>
      <c r="Y854" s="258">
        <f t="shared" si="2088"/>
        <v>0</v>
      </c>
      <c r="Z854" s="258">
        <f t="shared" si="2088"/>
        <v>0</v>
      </c>
      <c r="AA854" s="258">
        <f t="shared" si="2088"/>
        <v>3030.31</v>
      </c>
      <c r="AB854" s="258">
        <f t="shared" si="2088"/>
        <v>3030.31</v>
      </c>
      <c r="AC854" s="258">
        <f t="shared" ref="AC854:AD854" si="2089">AC855+AC856</f>
        <v>-1799.67</v>
      </c>
      <c r="AD854" s="258">
        <f t="shared" si="2089"/>
        <v>1230.6399999999999</v>
      </c>
    </row>
    <row r="855" spans="1:30" ht="20.25" customHeight="1" x14ac:dyDescent="0.2">
      <c r="A855" s="260" t="s">
        <v>78</v>
      </c>
      <c r="B855" s="253" t="s">
        <v>146</v>
      </c>
      <c r="C855" s="253" t="s">
        <v>204</v>
      </c>
      <c r="D855" s="253" t="s">
        <v>192</v>
      </c>
      <c r="E855" s="252" t="s">
        <v>1241</v>
      </c>
      <c r="F855" s="253" t="s">
        <v>94</v>
      </c>
      <c r="G855" s="258"/>
      <c r="H855" s="258"/>
      <c r="I855" s="258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>
        <v>0</v>
      </c>
      <c r="U855" s="258">
        <v>14166.9</v>
      </c>
      <c r="V855" s="258">
        <v>15240.9</v>
      </c>
      <c r="W855" s="258">
        <v>543.9</v>
      </c>
      <c r="X855" s="258">
        <v>0</v>
      </c>
      <c r="Y855" s="258">
        <v>0</v>
      </c>
      <c r="Z855" s="258">
        <f>X855+Y855</f>
        <v>0</v>
      </c>
      <c r="AA855" s="258">
        <v>3000</v>
      </c>
      <c r="AB855" s="258">
        <f>Z855+AA855</f>
        <v>3000</v>
      </c>
      <c r="AC855" s="258">
        <v>-1781.67</v>
      </c>
      <c r="AD855" s="258">
        <f>AB855+AC855</f>
        <v>1218.33</v>
      </c>
    </row>
    <row r="856" spans="1:30" ht="20.25" customHeight="1" x14ac:dyDescent="0.2">
      <c r="A856" s="260" t="s">
        <v>1130</v>
      </c>
      <c r="B856" s="253" t="s">
        <v>146</v>
      </c>
      <c r="C856" s="253" t="s">
        <v>204</v>
      </c>
      <c r="D856" s="253" t="s">
        <v>192</v>
      </c>
      <c r="E856" s="252" t="s">
        <v>1241</v>
      </c>
      <c r="F856" s="253" t="s">
        <v>94</v>
      </c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>
        <v>0</v>
      </c>
      <c r="U856" s="258">
        <v>143.1</v>
      </c>
      <c r="V856" s="258">
        <v>153.9</v>
      </c>
      <c r="W856" s="258">
        <v>5.6</v>
      </c>
      <c r="X856" s="258">
        <v>0</v>
      </c>
      <c r="Y856" s="258">
        <v>0</v>
      </c>
      <c r="Z856" s="258">
        <f>X856+Y856</f>
        <v>0</v>
      </c>
      <c r="AA856" s="258">
        <v>30.31</v>
      </c>
      <c r="AB856" s="258">
        <f>Z856+AA856</f>
        <v>30.31</v>
      </c>
      <c r="AC856" s="258">
        <v>-18</v>
      </c>
      <c r="AD856" s="258">
        <f>AB856+AC856</f>
        <v>12.309999999999999</v>
      </c>
    </row>
    <row r="857" spans="1:30" s="434" customFormat="1" ht="14.25" x14ac:dyDescent="0.2">
      <c r="A857" s="462" t="s">
        <v>127</v>
      </c>
      <c r="B857" s="250">
        <v>801</v>
      </c>
      <c r="C857" s="251" t="s">
        <v>205</v>
      </c>
      <c r="D857" s="251"/>
      <c r="E857" s="251"/>
      <c r="F857" s="251"/>
      <c r="G857" s="276"/>
      <c r="H857" s="276">
        <f t="shared" ref="H857:AD857" si="2090">H858</f>
        <v>2384</v>
      </c>
      <c r="I857" s="276">
        <f t="shared" si="2090"/>
        <v>352.27</v>
      </c>
      <c r="J857" s="276">
        <f t="shared" si="2090"/>
        <v>2736.27</v>
      </c>
      <c r="K857" s="276">
        <f t="shared" si="2090"/>
        <v>220</v>
      </c>
      <c r="L857" s="276">
        <f t="shared" si="2090"/>
        <v>3390</v>
      </c>
      <c r="M857" s="276">
        <f t="shared" si="2090"/>
        <v>3390</v>
      </c>
      <c r="N857" s="276">
        <f t="shared" si="2090"/>
        <v>506</v>
      </c>
      <c r="O857" s="276">
        <f t="shared" si="2090"/>
        <v>3896</v>
      </c>
      <c r="P857" s="276">
        <f t="shared" si="2090"/>
        <v>3896</v>
      </c>
      <c r="Q857" s="276">
        <f t="shared" si="2090"/>
        <v>0</v>
      </c>
      <c r="R857" s="276">
        <f t="shared" si="2090"/>
        <v>3896</v>
      </c>
      <c r="S857" s="276">
        <f t="shared" si="2090"/>
        <v>147</v>
      </c>
      <c r="T857" s="276">
        <f t="shared" si="2090"/>
        <v>4998</v>
      </c>
      <c r="U857" s="276">
        <f t="shared" si="2090"/>
        <v>-551</v>
      </c>
      <c r="V857" s="276">
        <f t="shared" si="2090"/>
        <v>4418</v>
      </c>
      <c r="W857" s="276">
        <f t="shared" si="2090"/>
        <v>176</v>
      </c>
      <c r="X857" s="276">
        <f t="shared" si="2090"/>
        <v>5374</v>
      </c>
      <c r="Y857" s="276">
        <f t="shared" si="2090"/>
        <v>-145</v>
      </c>
      <c r="Z857" s="276">
        <f t="shared" si="2090"/>
        <v>5229</v>
      </c>
      <c r="AA857" s="276">
        <f t="shared" si="2090"/>
        <v>0</v>
      </c>
      <c r="AB857" s="276">
        <f t="shared" si="2090"/>
        <v>5229</v>
      </c>
      <c r="AC857" s="276">
        <f t="shared" si="2090"/>
        <v>167.8</v>
      </c>
      <c r="AD857" s="276">
        <f t="shared" si="2090"/>
        <v>5396.8</v>
      </c>
    </row>
    <row r="858" spans="1:30" ht="18.75" customHeight="1" x14ac:dyDescent="0.2">
      <c r="A858" s="462" t="s">
        <v>1112</v>
      </c>
      <c r="B858" s="250">
        <v>801</v>
      </c>
      <c r="C858" s="251" t="s">
        <v>205</v>
      </c>
      <c r="D858" s="251" t="s">
        <v>192</v>
      </c>
      <c r="E858" s="251"/>
      <c r="F858" s="251"/>
      <c r="G858" s="258" t="e">
        <f>#REF!+G1021</f>
        <v>#REF!</v>
      </c>
      <c r="H858" s="258">
        <f t="shared" ref="H858:Q858" si="2091">H1021+H1023</f>
        <v>2384</v>
      </c>
      <c r="I858" s="258">
        <f t="shared" si="2091"/>
        <v>352.27</v>
      </c>
      <c r="J858" s="258">
        <f t="shared" si="2091"/>
        <v>2736.27</v>
      </c>
      <c r="K858" s="258">
        <f t="shared" si="2091"/>
        <v>220</v>
      </c>
      <c r="L858" s="258">
        <f t="shared" si="2091"/>
        <v>3390</v>
      </c>
      <c r="M858" s="258">
        <f t="shared" si="2091"/>
        <v>3390</v>
      </c>
      <c r="N858" s="258">
        <f t="shared" si="2091"/>
        <v>506</v>
      </c>
      <c r="O858" s="258">
        <f t="shared" si="2091"/>
        <v>3896</v>
      </c>
      <c r="P858" s="258">
        <f t="shared" si="2091"/>
        <v>3896</v>
      </c>
      <c r="Q858" s="258">
        <f t="shared" si="2091"/>
        <v>0</v>
      </c>
      <c r="R858" s="276">
        <f>R1021+R1023+R1022</f>
        <v>3896</v>
      </c>
      <c r="S858" s="276">
        <f t="shared" ref="S858" si="2092">S1021+S1023+S1022</f>
        <v>147</v>
      </c>
      <c r="T858" s="276">
        <f>T1021+T1023+T1022</f>
        <v>4998</v>
      </c>
      <c r="U858" s="276">
        <f t="shared" ref="U858:V858" si="2093">U1021+U1023+U1022</f>
        <v>-551</v>
      </c>
      <c r="V858" s="276">
        <f t="shared" si="2093"/>
        <v>4418</v>
      </c>
      <c r="W858" s="276">
        <f t="shared" ref="W858:X858" si="2094">W1021+W1023+W1022</f>
        <v>176</v>
      </c>
      <c r="X858" s="276">
        <f t="shared" si="2094"/>
        <v>5374</v>
      </c>
      <c r="Y858" s="276">
        <f t="shared" ref="Y858:Z858" si="2095">Y1021+Y1023+Y1022</f>
        <v>-145</v>
      </c>
      <c r="Z858" s="276">
        <f t="shared" si="2095"/>
        <v>5229</v>
      </c>
      <c r="AA858" s="276">
        <f t="shared" ref="AA858:AB858" si="2096">AA1021+AA1023+AA1022</f>
        <v>0</v>
      </c>
      <c r="AB858" s="276">
        <f t="shared" si="2096"/>
        <v>5229</v>
      </c>
      <c r="AC858" s="276">
        <f t="shared" ref="AC858:AD858" si="2097">AC1021+AC1023+AC1022</f>
        <v>167.8</v>
      </c>
      <c r="AD858" s="276">
        <f t="shared" si="2097"/>
        <v>5396.8</v>
      </c>
    </row>
    <row r="859" spans="1:30" ht="15" hidden="1" customHeight="1" x14ac:dyDescent="0.2">
      <c r="A859" s="260" t="s">
        <v>128</v>
      </c>
      <c r="B859" s="272">
        <v>801</v>
      </c>
      <c r="C859" s="253" t="s">
        <v>205</v>
      </c>
      <c r="D859" s="253" t="s">
        <v>192</v>
      </c>
      <c r="E859" s="253" t="s">
        <v>129</v>
      </c>
      <c r="F859" s="253"/>
      <c r="G859" s="258"/>
      <c r="H859" s="258"/>
      <c r="I859" s="258" t="e">
        <f>I860</f>
        <v>#REF!</v>
      </c>
      <c r="J859" s="258" t="e">
        <f t="shared" ref="J859:J922" si="2098">H859+I859</f>
        <v>#REF!</v>
      </c>
      <c r="K859" s="258" t="e">
        <f>K860</f>
        <v>#REF!</v>
      </c>
      <c r="L859" s="258" t="e">
        <f t="shared" ref="L859:Q901" si="2099">I859+J859</f>
        <v>#REF!</v>
      </c>
      <c r="M859" s="258" t="e">
        <f t="shared" si="2099"/>
        <v>#REF!</v>
      </c>
      <c r="N859" s="258" t="e">
        <f t="shared" si="2099"/>
        <v>#REF!</v>
      </c>
      <c r="O859" s="258" t="e">
        <f t="shared" si="2099"/>
        <v>#REF!</v>
      </c>
      <c r="P859" s="258" t="e">
        <f t="shared" si="2099"/>
        <v>#REF!</v>
      </c>
      <c r="Q859" s="258" t="e">
        <f t="shared" si="2099"/>
        <v>#REF!</v>
      </c>
      <c r="R859" s="258" t="e">
        <f t="shared" si="1944"/>
        <v>#REF!</v>
      </c>
      <c r="S859" s="258" t="e">
        <f t="shared" ref="S859:S922" si="2100">Q859+R859</f>
        <v>#REF!</v>
      </c>
      <c r="T859" s="258" t="e">
        <f t="shared" ref="T859:T922" si="2101">R859+S859</f>
        <v>#REF!</v>
      </c>
      <c r="U859" s="258" t="e">
        <f t="shared" ref="U859:U922" si="2102">S859+T859</f>
        <v>#REF!</v>
      </c>
      <c r="V859" s="258" t="e">
        <f t="shared" ref="V859:V922" si="2103">T859+U859</f>
        <v>#REF!</v>
      </c>
      <c r="W859" s="258" t="e">
        <f t="shared" ref="W859:W922" si="2104">U859+V859</f>
        <v>#REF!</v>
      </c>
      <c r="X859" s="258" t="e">
        <f t="shared" ref="X859:X922" si="2105">V859+W859</f>
        <v>#REF!</v>
      </c>
      <c r="Y859" s="258" t="e">
        <f t="shared" ref="Y859:Y922" si="2106">W859+X859</f>
        <v>#REF!</v>
      </c>
      <c r="Z859" s="258" t="e">
        <f t="shared" ref="Z859:Z922" si="2107">X859+Y859</f>
        <v>#REF!</v>
      </c>
      <c r="AA859" s="258" t="e">
        <f t="shared" ref="AA859:AA922" si="2108">Y859+Z859</f>
        <v>#REF!</v>
      </c>
      <c r="AB859" s="258" t="e">
        <f t="shared" ref="AB859:AB922" si="2109">Z859+AA859</f>
        <v>#REF!</v>
      </c>
      <c r="AC859" s="258" t="e">
        <f t="shared" ref="AC859:AC922" si="2110">AA859+AB859</f>
        <v>#REF!</v>
      </c>
      <c r="AD859" s="258" t="e">
        <f t="shared" ref="AD859:AD922" si="2111">AB859+AC859</f>
        <v>#REF!</v>
      </c>
    </row>
    <row r="860" spans="1:30" ht="15" hidden="1" customHeight="1" x14ac:dyDescent="0.2">
      <c r="A860" s="260" t="s">
        <v>299</v>
      </c>
      <c r="B860" s="272">
        <v>801</v>
      </c>
      <c r="C860" s="253" t="s">
        <v>205</v>
      </c>
      <c r="D860" s="253" t="s">
        <v>192</v>
      </c>
      <c r="E860" s="253" t="s">
        <v>5</v>
      </c>
      <c r="F860" s="253"/>
      <c r="G860" s="258"/>
      <c r="H860" s="258"/>
      <c r="I860" s="258" t="e">
        <f>I861+I1007+I1008+I1009+I1010+I1011+I1014+I1015+I1012+I1013</f>
        <v>#REF!</v>
      </c>
      <c r="J860" s="258" t="e">
        <f t="shared" si="2098"/>
        <v>#REF!</v>
      </c>
      <c r="K860" s="258" t="e">
        <f>K861+K1007+K1008+K1009+K1010+K1011+K1014+K1015+K1012+K1013</f>
        <v>#REF!</v>
      </c>
      <c r="L860" s="258" t="e">
        <f t="shared" si="2099"/>
        <v>#REF!</v>
      </c>
      <c r="M860" s="258" t="e">
        <f t="shared" si="2099"/>
        <v>#REF!</v>
      </c>
      <c r="N860" s="258" t="e">
        <f t="shared" si="2099"/>
        <v>#REF!</v>
      </c>
      <c r="O860" s="258" t="e">
        <f t="shared" si="2099"/>
        <v>#REF!</v>
      </c>
      <c r="P860" s="258" t="e">
        <f t="shared" si="2099"/>
        <v>#REF!</v>
      </c>
      <c r="Q860" s="258" t="e">
        <f t="shared" si="2099"/>
        <v>#REF!</v>
      </c>
      <c r="R860" s="258" t="e">
        <f t="shared" si="1944"/>
        <v>#REF!</v>
      </c>
      <c r="S860" s="258" t="e">
        <f t="shared" si="2100"/>
        <v>#REF!</v>
      </c>
      <c r="T860" s="258" t="e">
        <f t="shared" si="2101"/>
        <v>#REF!</v>
      </c>
      <c r="U860" s="258" t="e">
        <f t="shared" si="2102"/>
        <v>#REF!</v>
      </c>
      <c r="V860" s="258" t="e">
        <f t="shared" si="2103"/>
        <v>#REF!</v>
      </c>
      <c r="W860" s="258" t="e">
        <f t="shared" si="2104"/>
        <v>#REF!</v>
      </c>
      <c r="X860" s="258" t="e">
        <f t="shared" si="2105"/>
        <v>#REF!</v>
      </c>
      <c r="Y860" s="258" t="e">
        <f t="shared" si="2106"/>
        <v>#REF!</v>
      </c>
      <c r="Z860" s="258" t="e">
        <f t="shared" si="2107"/>
        <v>#REF!</v>
      </c>
      <c r="AA860" s="258" t="e">
        <f t="shared" si="2108"/>
        <v>#REF!</v>
      </c>
      <c r="AB860" s="258" t="e">
        <f t="shared" si="2109"/>
        <v>#REF!</v>
      </c>
      <c r="AC860" s="258" t="e">
        <f t="shared" si="2110"/>
        <v>#REF!</v>
      </c>
      <c r="AD860" s="258" t="e">
        <f t="shared" si="2111"/>
        <v>#REF!</v>
      </c>
    </row>
    <row r="861" spans="1:30" ht="12.75" hidden="1" customHeight="1" x14ac:dyDescent="0.2">
      <c r="A861" s="260" t="s">
        <v>300</v>
      </c>
      <c r="B861" s="272">
        <v>801</v>
      </c>
      <c r="C861" s="253" t="s">
        <v>205</v>
      </c>
      <c r="D861" s="253" t="s">
        <v>192</v>
      </c>
      <c r="E861" s="253" t="s">
        <v>5</v>
      </c>
      <c r="F861" s="253" t="s">
        <v>301</v>
      </c>
      <c r="G861" s="258"/>
      <c r="H861" s="258"/>
      <c r="I861" s="258" t="e">
        <f>#REF!+G861</f>
        <v>#REF!</v>
      </c>
      <c r="J861" s="258" t="e">
        <f t="shared" si="2098"/>
        <v>#REF!</v>
      </c>
      <c r="K861" s="258" t="e">
        <f t="shared" ref="K861:P924" si="2112">H861+I861</f>
        <v>#REF!</v>
      </c>
      <c r="L861" s="258" t="e">
        <f t="shared" si="2099"/>
        <v>#REF!</v>
      </c>
      <c r="M861" s="258" t="e">
        <f t="shared" si="2099"/>
        <v>#REF!</v>
      </c>
      <c r="N861" s="258" t="e">
        <f t="shared" si="2099"/>
        <v>#REF!</v>
      </c>
      <c r="O861" s="258" t="e">
        <f t="shared" si="2099"/>
        <v>#REF!</v>
      </c>
      <c r="P861" s="258" t="e">
        <f t="shared" si="2099"/>
        <v>#REF!</v>
      </c>
      <c r="Q861" s="258" t="e">
        <f t="shared" si="2099"/>
        <v>#REF!</v>
      </c>
      <c r="R861" s="258" t="e">
        <f t="shared" si="1944"/>
        <v>#REF!</v>
      </c>
      <c r="S861" s="258" t="e">
        <f t="shared" si="2100"/>
        <v>#REF!</v>
      </c>
      <c r="T861" s="258" t="e">
        <f t="shared" si="2101"/>
        <v>#REF!</v>
      </c>
      <c r="U861" s="258" t="e">
        <f t="shared" si="2102"/>
        <v>#REF!</v>
      </c>
      <c r="V861" s="258" t="e">
        <f t="shared" si="2103"/>
        <v>#REF!</v>
      </c>
      <c r="W861" s="258" t="e">
        <f t="shared" si="2104"/>
        <v>#REF!</v>
      </c>
      <c r="X861" s="258" t="e">
        <f t="shared" si="2105"/>
        <v>#REF!</v>
      </c>
      <c r="Y861" s="258" t="e">
        <f t="shared" si="2106"/>
        <v>#REF!</v>
      </c>
      <c r="Z861" s="258" t="e">
        <f t="shared" si="2107"/>
        <v>#REF!</v>
      </c>
      <c r="AA861" s="258" t="e">
        <f t="shared" si="2108"/>
        <v>#REF!</v>
      </c>
      <c r="AB861" s="258" t="e">
        <f t="shared" si="2109"/>
        <v>#REF!</v>
      </c>
      <c r="AC861" s="258" t="e">
        <f t="shared" si="2110"/>
        <v>#REF!</v>
      </c>
      <c r="AD861" s="258" t="e">
        <f t="shared" si="2111"/>
        <v>#REF!</v>
      </c>
    </row>
    <row r="862" spans="1:30" ht="12.75" hidden="1" customHeight="1" x14ac:dyDescent="0.2">
      <c r="A862" s="559" t="s">
        <v>6</v>
      </c>
      <c r="B862" s="560"/>
      <c r="C862" s="560"/>
      <c r="D862" s="560"/>
      <c r="E862" s="560"/>
      <c r="F862" s="561"/>
      <c r="G862" s="258"/>
      <c r="H862" s="258"/>
      <c r="I862" s="258" t="e">
        <f>#REF!+G862</f>
        <v>#REF!</v>
      </c>
      <c r="J862" s="258" t="e">
        <f t="shared" si="2098"/>
        <v>#REF!</v>
      </c>
      <c r="K862" s="258" t="e">
        <f t="shared" si="2112"/>
        <v>#REF!</v>
      </c>
      <c r="L862" s="258" t="e">
        <f t="shared" si="2099"/>
        <v>#REF!</v>
      </c>
      <c r="M862" s="258" t="e">
        <f t="shared" si="2099"/>
        <v>#REF!</v>
      </c>
      <c r="N862" s="258" t="e">
        <f t="shared" si="2099"/>
        <v>#REF!</v>
      </c>
      <c r="O862" s="258" t="e">
        <f t="shared" si="2099"/>
        <v>#REF!</v>
      </c>
      <c r="P862" s="258" t="e">
        <f t="shared" si="2099"/>
        <v>#REF!</v>
      </c>
      <c r="Q862" s="258" t="e">
        <f t="shared" si="2099"/>
        <v>#REF!</v>
      </c>
      <c r="R862" s="258" t="e">
        <f t="shared" si="1944"/>
        <v>#REF!</v>
      </c>
      <c r="S862" s="258" t="e">
        <f t="shared" si="2100"/>
        <v>#REF!</v>
      </c>
      <c r="T862" s="258" t="e">
        <f t="shared" si="2101"/>
        <v>#REF!</v>
      </c>
      <c r="U862" s="258" t="e">
        <f t="shared" si="2102"/>
        <v>#REF!</v>
      </c>
      <c r="V862" s="258" t="e">
        <f t="shared" si="2103"/>
        <v>#REF!</v>
      </c>
      <c r="W862" s="258" t="e">
        <f t="shared" si="2104"/>
        <v>#REF!</v>
      </c>
      <c r="X862" s="258" t="e">
        <f t="shared" si="2105"/>
        <v>#REF!</v>
      </c>
      <c r="Y862" s="258" t="e">
        <f t="shared" si="2106"/>
        <v>#REF!</v>
      </c>
      <c r="Z862" s="258" t="e">
        <f t="shared" si="2107"/>
        <v>#REF!</v>
      </c>
      <c r="AA862" s="258" t="e">
        <f t="shared" si="2108"/>
        <v>#REF!</v>
      </c>
      <c r="AB862" s="258" t="e">
        <f t="shared" si="2109"/>
        <v>#REF!</v>
      </c>
      <c r="AC862" s="258" t="e">
        <f t="shared" si="2110"/>
        <v>#REF!</v>
      </c>
      <c r="AD862" s="258" t="e">
        <f t="shared" si="2111"/>
        <v>#REF!</v>
      </c>
    </row>
    <row r="863" spans="1:30" ht="12.75" hidden="1" customHeight="1" x14ac:dyDescent="0.2">
      <c r="A863" s="462" t="s">
        <v>72</v>
      </c>
      <c r="B863" s="250">
        <v>803</v>
      </c>
      <c r="C863" s="250" t="s">
        <v>312</v>
      </c>
      <c r="D863" s="250"/>
      <c r="E863" s="250"/>
      <c r="F863" s="261"/>
      <c r="G863" s="258"/>
      <c r="H863" s="258"/>
      <c r="I863" s="258" t="e">
        <f>#REF!+G863</f>
        <v>#REF!</v>
      </c>
      <c r="J863" s="258" t="e">
        <f t="shared" si="2098"/>
        <v>#REF!</v>
      </c>
      <c r="K863" s="258" t="e">
        <f t="shared" si="2112"/>
        <v>#REF!</v>
      </c>
      <c r="L863" s="258" t="e">
        <f t="shared" si="2099"/>
        <v>#REF!</v>
      </c>
      <c r="M863" s="258" t="e">
        <f t="shared" si="2099"/>
        <v>#REF!</v>
      </c>
      <c r="N863" s="258" t="e">
        <f t="shared" si="2099"/>
        <v>#REF!</v>
      </c>
      <c r="O863" s="258" t="e">
        <f t="shared" si="2099"/>
        <v>#REF!</v>
      </c>
      <c r="P863" s="258" t="e">
        <f t="shared" si="2099"/>
        <v>#REF!</v>
      </c>
      <c r="Q863" s="258" t="e">
        <f t="shared" si="2099"/>
        <v>#REF!</v>
      </c>
      <c r="R863" s="258" t="e">
        <f t="shared" si="1944"/>
        <v>#REF!</v>
      </c>
      <c r="S863" s="258" t="e">
        <f t="shared" si="2100"/>
        <v>#REF!</v>
      </c>
      <c r="T863" s="258" t="e">
        <f t="shared" si="2101"/>
        <v>#REF!</v>
      </c>
      <c r="U863" s="258" t="e">
        <f t="shared" si="2102"/>
        <v>#REF!</v>
      </c>
      <c r="V863" s="258" t="e">
        <f t="shared" si="2103"/>
        <v>#REF!</v>
      </c>
      <c r="W863" s="258" t="e">
        <f t="shared" si="2104"/>
        <v>#REF!</v>
      </c>
      <c r="X863" s="258" t="e">
        <f t="shared" si="2105"/>
        <v>#REF!</v>
      </c>
      <c r="Y863" s="258" t="e">
        <f t="shared" si="2106"/>
        <v>#REF!</v>
      </c>
      <c r="Z863" s="258" t="e">
        <f t="shared" si="2107"/>
        <v>#REF!</v>
      </c>
      <c r="AA863" s="258" t="e">
        <f t="shared" si="2108"/>
        <v>#REF!</v>
      </c>
      <c r="AB863" s="258" t="e">
        <f t="shared" si="2109"/>
        <v>#REF!</v>
      </c>
      <c r="AC863" s="258" t="e">
        <f t="shared" si="2110"/>
        <v>#REF!</v>
      </c>
      <c r="AD863" s="258" t="e">
        <f t="shared" si="2111"/>
        <v>#REF!</v>
      </c>
    </row>
    <row r="864" spans="1:30" ht="25.5" hidden="1" customHeight="1" x14ac:dyDescent="0.2">
      <c r="A864" s="462" t="s">
        <v>368</v>
      </c>
      <c r="B864" s="250">
        <v>803</v>
      </c>
      <c r="C864" s="250" t="s">
        <v>312</v>
      </c>
      <c r="D864" s="250">
        <v>12</v>
      </c>
      <c r="E864" s="250"/>
      <c r="F864" s="250"/>
      <c r="G864" s="258"/>
      <c r="H864" s="258"/>
      <c r="I864" s="258" t="e">
        <f>#REF!+G864</f>
        <v>#REF!</v>
      </c>
      <c r="J864" s="258" t="e">
        <f t="shared" si="2098"/>
        <v>#REF!</v>
      </c>
      <c r="K864" s="258" t="e">
        <f t="shared" si="2112"/>
        <v>#REF!</v>
      </c>
      <c r="L864" s="258" t="e">
        <f t="shared" si="2099"/>
        <v>#REF!</v>
      </c>
      <c r="M864" s="258" t="e">
        <f t="shared" si="2099"/>
        <v>#REF!</v>
      </c>
      <c r="N864" s="258" t="e">
        <f t="shared" si="2099"/>
        <v>#REF!</v>
      </c>
      <c r="O864" s="258" t="e">
        <f t="shared" si="2099"/>
        <v>#REF!</v>
      </c>
      <c r="P864" s="258" t="e">
        <f t="shared" si="2099"/>
        <v>#REF!</v>
      </c>
      <c r="Q864" s="258" t="e">
        <f t="shared" si="2099"/>
        <v>#REF!</v>
      </c>
      <c r="R864" s="258" t="e">
        <f t="shared" si="1944"/>
        <v>#REF!</v>
      </c>
      <c r="S864" s="258" t="e">
        <f t="shared" si="2100"/>
        <v>#REF!</v>
      </c>
      <c r="T864" s="258" t="e">
        <f t="shared" si="2101"/>
        <v>#REF!</v>
      </c>
      <c r="U864" s="258" t="e">
        <f t="shared" si="2102"/>
        <v>#REF!</v>
      </c>
      <c r="V864" s="258" t="e">
        <f t="shared" si="2103"/>
        <v>#REF!</v>
      </c>
      <c r="W864" s="258" t="e">
        <f t="shared" si="2104"/>
        <v>#REF!</v>
      </c>
      <c r="X864" s="258" t="e">
        <f t="shared" si="2105"/>
        <v>#REF!</v>
      </c>
      <c r="Y864" s="258" t="e">
        <f t="shared" si="2106"/>
        <v>#REF!</v>
      </c>
      <c r="Z864" s="258" t="e">
        <f t="shared" si="2107"/>
        <v>#REF!</v>
      </c>
      <c r="AA864" s="258" t="e">
        <f t="shared" si="2108"/>
        <v>#REF!</v>
      </c>
      <c r="AB864" s="258" t="e">
        <f t="shared" si="2109"/>
        <v>#REF!</v>
      </c>
      <c r="AC864" s="258" t="e">
        <f t="shared" si="2110"/>
        <v>#REF!</v>
      </c>
      <c r="AD864" s="258" t="e">
        <f t="shared" si="2111"/>
        <v>#REF!</v>
      </c>
    </row>
    <row r="865" spans="1:30" ht="12.75" hidden="1" customHeight="1" x14ac:dyDescent="0.2">
      <c r="A865" s="260" t="s">
        <v>7</v>
      </c>
      <c r="B865" s="272">
        <v>803</v>
      </c>
      <c r="C865" s="272" t="s">
        <v>312</v>
      </c>
      <c r="D865" s="272">
        <v>12</v>
      </c>
      <c r="E865" s="272" t="s">
        <v>8</v>
      </c>
      <c r="F865" s="272"/>
      <c r="G865" s="258"/>
      <c r="H865" s="258"/>
      <c r="I865" s="258" t="e">
        <f>#REF!+G865</f>
        <v>#REF!</v>
      </c>
      <c r="J865" s="258" t="e">
        <f t="shared" si="2098"/>
        <v>#REF!</v>
      </c>
      <c r="K865" s="258" t="e">
        <f t="shared" si="2112"/>
        <v>#REF!</v>
      </c>
      <c r="L865" s="258" t="e">
        <f t="shared" si="2099"/>
        <v>#REF!</v>
      </c>
      <c r="M865" s="258" t="e">
        <f t="shared" si="2099"/>
        <v>#REF!</v>
      </c>
      <c r="N865" s="258" t="e">
        <f t="shared" si="2099"/>
        <v>#REF!</v>
      </c>
      <c r="O865" s="258" t="e">
        <f t="shared" si="2099"/>
        <v>#REF!</v>
      </c>
      <c r="P865" s="258" t="e">
        <f t="shared" si="2099"/>
        <v>#REF!</v>
      </c>
      <c r="Q865" s="258" t="e">
        <f t="shared" si="2099"/>
        <v>#REF!</v>
      </c>
      <c r="R865" s="258" t="e">
        <f t="shared" si="1944"/>
        <v>#REF!</v>
      </c>
      <c r="S865" s="258" t="e">
        <f t="shared" si="2100"/>
        <v>#REF!</v>
      </c>
      <c r="T865" s="258" t="e">
        <f t="shared" si="2101"/>
        <v>#REF!</v>
      </c>
      <c r="U865" s="258" t="e">
        <f t="shared" si="2102"/>
        <v>#REF!</v>
      </c>
      <c r="V865" s="258" t="e">
        <f t="shared" si="2103"/>
        <v>#REF!</v>
      </c>
      <c r="W865" s="258" t="e">
        <f t="shared" si="2104"/>
        <v>#REF!</v>
      </c>
      <c r="X865" s="258" t="e">
        <f t="shared" si="2105"/>
        <v>#REF!</v>
      </c>
      <c r="Y865" s="258" t="e">
        <f t="shared" si="2106"/>
        <v>#REF!</v>
      </c>
      <c r="Z865" s="258" t="e">
        <f t="shared" si="2107"/>
        <v>#REF!</v>
      </c>
      <c r="AA865" s="258" t="e">
        <f t="shared" si="2108"/>
        <v>#REF!</v>
      </c>
      <c r="AB865" s="258" t="e">
        <f t="shared" si="2109"/>
        <v>#REF!</v>
      </c>
      <c r="AC865" s="258" t="e">
        <f t="shared" si="2110"/>
        <v>#REF!</v>
      </c>
      <c r="AD865" s="258" t="e">
        <f t="shared" si="2111"/>
        <v>#REF!</v>
      </c>
    </row>
    <row r="866" spans="1:30" ht="12.75" hidden="1" customHeight="1" x14ac:dyDescent="0.2">
      <c r="A866" s="260" t="s">
        <v>299</v>
      </c>
      <c r="B866" s="272">
        <v>803</v>
      </c>
      <c r="C866" s="272" t="s">
        <v>312</v>
      </c>
      <c r="D866" s="272">
        <v>12</v>
      </c>
      <c r="E866" s="272" t="s">
        <v>9</v>
      </c>
      <c r="F866" s="272"/>
      <c r="G866" s="258"/>
      <c r="H866" s="258"/>
      <c r="I866" s="258" t="e">
        <f>#REF!+G866</f>
        <v>#REF!</v>
      </c>
      <c r="J866" s="258" t="e">
        <f t="shared" si="2098"/>
        <v>#REF!</v>
      </c>
      <c r="K866" s="258" t="e">
        <f t="shared" si="2112"/>
        <v>#REF!</v>
      </c>
      <c r="L866" s="258" t="e">
        <f t="shared" si="2099"/>
        <v>#REF!</v>
      </c>
      <c r="M866" s="258" t="e">
        <f t="shared" si="2099"/>
        <v>#REF!</v>
      </c>
      <c r="N866" s="258" t="e">
        <f t="shared" si="2099"/>
        <v>#REF!</v>
      </c>
      <c r="O866" s="258" t="e">
        <f t="shared" si="2099"/>
        <v>#REF!</v>
      </c>
      <c r="P866" s="258" t="e">
        <f t="shared" si="2099"/>
        <v>#REF!</v>
      </c>
      <c r="Q866" s="258" t="e">
        <f t="shared" si="2099"/>
        <v>#REF!</v>
      </c>
      <c r="R866" s="258" t="e">
        <f t="shared" si="1944"/>
        <v>#REF!</v>
      </c>
      <c r="S866" s="258" t="e">
        <f t="shared" si="2100"/>
        <v>#REF!</v>
      </c>
      <c r="T866" s="258" t="e">
        <f t="shared" si="2101"/>
        <v>#REF!</v>
      </c>
      <c r="U866" s="258" t="e">
        <f t="shared" si="2102"/>
        <v>#REF!</v>
      </c>
      <c r="V866" s="258" t="e">
        <f t="shared" si="2103"/>
        <v>#REF!</v>
      </c>
      <c r="W866" s="258" t="e">
        <f t="shared" si="2104"/>
        <v>#REF!</v>
      </c>
      <c r="X866" s="258" t="e">
        <f t="shared" si="2105"/>
        <v>#REF!</v>
      </c>
      <c r="Y866" s="258" t="e">
        <f t="shared" si="2106"/>
        <v>#REF!</v>
      </c>
      <c r="Z866" s="258" t="e">
        <f t="shared" si="2107"/>
        <v>#REF!</v>
      </c>
      <c r="AA866" s="258" t="e">
        <f t="shared" si="2108"/>
        <v>#REF!</v>
      </c>
      <c r="AB866" s="258" t="e">
        <f t="shared" si="2109"/>
        <v>#REF!</v>
      </c>
      <c r="AC866" s="258" t="e">
        <f t="shared" si="2110"/>
        <v>#REF!</v>
      </c>
      <c r="AD866" s="258" t="e">
        <f t="shared" si="2111"/>
        <v>#REF!</v>
      </c>
    </row>
    <row r="867" spans="1:30" ht="12.75" hidden="1" customHeight="1" x14ac:dyDescent="0.2">
      <c r="A867" s="260" t="s">
        <v>300</v>
      </c>
      <c r="B867" s="272">
        <v>803</v>
      </c>
      <c r="C867" s="272" t="s">
        <v>312</v>
      </c>
      <c r="D867" s="272">
        <v>12</v>
      </c>
      <c r="E867" s="272" t="s">
        <v>9</v>
      </c>
      <c r="F867" s="253" t="s">
        <v>301</v>
      </c>
      <c r="G867" s="258"/>
      <c r="H867" s="258"/>
      <c r="I867" s="258" t="e">
        <f>#REF!+G867</f>
        <v>#REF!</v>
      </c>
      <c r="J867" s="258" t="e">
        <f t="shared" si="2098"/>
        <v>#REF!</v>
      </c>
      <c r="K867" s="258" t="e">
        <f t="shared" si="2112"/>
        <v>#REF!</v>
      </c>
      <c r="L867" s="258" t="e">
        <f t="shared" si="2099"/>
        <v>#REF!</v>
      </c>
      <c r="M867" s="258" t="e">
        <f t="shared" si="2099"/>
        <v>#REF!</v>
      </c>
      <c r="N867" s="258" t="e">
        <f t="shared" si="2099"/>
        <v>#REF!</v>
      </c>
      <c r="O867" s="258" t="e">
        <f t="shared" si="2099"/>
        <v>#REF!</v>
      </c>
      <c r="P867" s="258" t="e">
        <f t="shared" si="2099"/>
        <v>#REF!</v>
      </c>
      <c r="Q867" s="258" t="e">
        <f t="shared" si="2099"/>
        <v>#REF!</v>
      </c>
      <c r="R867" s="258" t="e">
        <f t="shared" si="1944"/>
        <v>#REF!</v>
      </c>
      <c r="S867" s="258" t="e">
        <f t="shared" si="2100"/>
        <v>#REF!</v>
      </c>
      <c r="T867" s="258" t="e">
        <f t="shared" si="2101"/>
        <v>#REF!</v>
      </c>
      <c r="U867" s="258" t="e">
        <f t="shared" si="2102"/>
        <v>#REF!</v>
      </c>
      <c r="V867" s="258" t="e">
        <f t="shared" si="2103"/>
        <v>#REF!</v>
      </c>
      <c r="W867" s="258" t="e">
        <f t="shared" si="2104"/>
        <v>#REF!</v>
      </c>
      <c r="X867" s="258" t="e">
        <f t="shared" si="2105"/>
        <v>#REF!</v>
      </c>
      <c r="Y867" s="258" t="e">
        <f t="shared" si="2106"/>
        <v>#REF!</v>
      </c>
      <c r="Z867" s="258" t="e">
        <f t="shared" si="2107"/>
        <v>#REF!</v>
      </c>
      <c r="AA867" s="258" t="e">
        <f t="shared" si="2108"/>
        <v>#REF!</v>
      </c>
      <c r="AB867" s="258" t="e">
        <f t="shared" si="2109"/>
        <v>#REF!</v>
      </c>
      <c r="AC867" s="258" t="e">
        <f t="shared" si="2110"/>
        <v>#REF!</v>
      </c>
      <c r="AD867" s="258" t="e">
        <f t="shared" si="2111"/>
        <v>#REF!</v>
      </c>
    </row>
    <row r="868" spans="1:30" ht="25.5" hidden="1" customHeight="1" x14ac:dyDescent="0.2">
      <c r="A868" s="260" t="s">
        <v>147</v>
      </c>
      <c r="B868" s="272">
        <v>803</v>
      </c>
      <c r="C868" s="253" t="s">
        <v>190</v>
      </c>
      <c r="D868" s="272">
        <v>12</v>
      </c>
      <c r="E868" s="272" t="s">
        <v>10</v>
      </c>
      <c r="F868" s="253"/>
      <c r="G868" s="258"/>
      <c r="H868" s="258"/>
      <c r="I868" s="258" t="e">
        <f>#REF!+G868</f>
        <v>#REF!</v>
      </c>
      <c r="J868" s="258" t="e">
        <f t="shared" si="2098"/>
        <v>#REF!</v>
      </c>
      <c r="K868" s="258" t="e">
        <f t="shared" si="2112"/>
        <v>#REF!</v>
      </c>
      <c r="L868" s="258" t="e">
        <f t="shared" si="2099"/>
        <v>#REF!</v>
      </c>
      <c r="M868" s="258" t="e">
        <f t="shared" si="2099"/>
        <v>#REF!</v>
      </c>
      <c r="N868" s="258" t="e">
        <f t="shared" si="2099"/>
        <v>#REF!</v>
      </c>
      <c r="O868" s="258" t="e">
        <f t="shared" si="2099"/>
        <v>#REF!</v>
      </c>
      <c r="P868" s="258" t="e">
        <f t="shared" si="2099"/>
        <v>#REF!</v>
      </c>
      <c r="Q868" s="258" t="e">
        <f t="shared" si="2099"/>
        <v>#REF!</v>
      </c>
      <c r="R868" s="258" t="e">
        <f t="shared" si="1944"/>
        <v>#REF!</v>
      </c>
      <c r="S868" s="258" t="e">
        <f t="shared" si="2100"/>
        <v>#REF!</v>
      </c>
      <c r="T868" s="258" t="e">
        <f t="shared" si="2101"/>
        <v>#REF!</v>
      </c>
      <c r="U868" s="258" t="e">
        <f t="shared" si="2102"/>
        <v>#REF!</v>
      </c>
      <c r="V868" s="258" t="e">
        <f t="shared" si="2103"/>
        <v>#REF!</v>
      </c>
      <c r="W868" s="258" t="e">
        <f t="shared" si="2104"/>
        <v>#REF!</v>
      </c>
      <c r="X868" s="258" t="e">
        <f t="shared" si="2105"/>
        <v>#REF!</v>
      </c>
      <c r="Y868" s="258" t="e">
        <f t="shared" si="2106"/>
        <v>#REF!</v>
      </c>
      <c r="Z868" s="258" t="e">
        <f t="shared" si="2107"/>
        <v>#REF!</v>
      </c>
      <c r="AA868" s="258" t="e">
        <f t="shared" si="2108"/>
        <v>#REF!</v>
      </c>
      <c r="AB868" s="258" t="e">
        <f t="shared" si="2109"/>
        <v>#REF!</v>
      </c>
      <c r="AC868" s="258" t="e">
        <f t="shared" si="2110"/>
        <v>#REF!</v>
      </c>
      <c r="AD868" s="258" t="e">
        <f t="shared" si="2111"/>
        <v>#REF!</v>
      </c>
    </row>
    <row r="869" spans="1:30" ht="12.75" hidden="1" customHeight="1" x14ac:dyDescent="0.2">
      <c r="A869" s="260" t="s">
        <v>300</v>
      </c>
      <c r="B869" s="272">
        <v>803</v>
      </c>
      <c r="C869" s="253" t="s">
        <v>190</v>
      </c>
      <c r="D869" s="272">
        <v>12</v>
      </c>
      <c r="E869" s="272" t="s">
        <v>10</v>
      </c>
      <c r="F869" s="253" t="s">
        <v>301</v>
      </c>
      <c r="G869" s="258"/>
      <c r="H869" s="258"/>
      <c r="I869" s="258" t="e">
        <f>#REF!+G869</f>
        <v>#REF!</v>
      </c>
      <c r="J869" s="258" t="e">
        <f t="shared" si="2098"/>
        <v>#REF!</v>
      </c>
      <c r="K869" s="258" t="e">
        <f t="shared" si="2112"/>
        <v>#REF!</v>
      </c>
      <c r="L869" s="258" t="e">
        <f t="shared" si="2099"/>
        <v>#REF!</v>
      </c>
      <c r="M869" s="258" t="e">
        <f t="shared" si="2099"/>
        <v>#REF!</v>
      </c>
      <c r="N869" s="258" t="e">
        <f t="shared" si="2099"/>
        <v>#REF!</v>
      </c>
      <c r="O869" s="258" t="e">
        <f t="shared" si="2099"/>
        <v>#REF!</v>
      </c>
      <c r="P869" s="258" t="e">
        <f t="shared" si="2099"/>
        <v>#REF!</v>
      </c>
      <c r="Q869" s="258" t="e">
        <f t="shared" si="2099"/>
        <v>#REF!</v>
      </c>
      <c r="R869" s="258" t="e">
        <f t="shared" si="1944"/>
        <v>#REF!</v>
      </c>
      <c r="S869" s="258" t="e">
        <f t="shared" si="2100"/>
        <v>#REF!</v>
      </c>
      <c r="T869" s="258" t="e">
        <f t="shared" si="2101"/>
        <v>#REF!</v>
      </c>
      <c r="U869" s="258" t="e">
        <f t="shared" si="2102"/>
        <v>#REF!</v>
      </c>
      <c r="V869" s="258" t="e">
        <f t="shared" si="2103"/>
        <v>#REF!</v>
      </c>
      <c r="W869" s="258" t="e">
        <f t="shared" si="2104"/>
        <v>#REF!</v>
      </c>
      <c r="X869" s="258" t="e">
        <f t="shared" si="2105"/>
        <v>#REF!</v>
      </c>
      <c r="Y869" s="258" t="e">
        <f t="shared" si="2106"/>
        <v>#REF!</v>
      </c>
      <c r="Z869" s="258" t="e">
        <f t="shared" si="2107"/>
        <v>#REF!</v>
      </c>
      <c r="AA869" s="258" t="e">
        <f t="shared" si="2108"/>
        <v>#REF!</v>
      </c>
      <c r="AB869" s="258" t="e">
        <f t="shared" si="2109"/>
        <v>#REF!</v>
      </c>
      <c r="AC869" s="258" t="e">
        <f t="shared" si="2110"/>
        <v>#REF!</v>
      </c>
      <c r="AD869" s="258" t="e">
        <f t="shared" si="2111"/>
        <v>#REF!</v>
      </c>
    </row>
    <row r="870" spans="1:30" ht="12.75" hidden="1" customHeight="1" x14ac:dyDescent="0.2">
      <c r="A870" s="462" t="s">
        <v>306</v>
      </c>
      <c r="B870" s="250">
        <v>803</v>
      </c>
      <c r="C870" s="251" t="s">
        <v>196</v>
      </c>
      <c r="D870" s="251"/>
      <c r="E870" s="251"/>
      <c r="F870" s="251"/>
      <c r="G870" s="258"/>
      <c r="H870" s="258"/>
      <c r="I870" s="258" t="e">
        <f>#REF!+G870</f>
        <v>#REF!</v>
      </c>
      <c r="J870" s="258" t="e">
        <f t="shared" si="2098"/>
        <v>#REF!</v>
      </c>
      <c r="K870" s="258" t="e">
        <f t="shared" si="2112"/>
        <v>#REF!</v>
      </c>
      <c r="L870" s="258" t="e">
        <f t="shared" si="2099"/>
        <v>#REF!</v>
      </c>
      <c r="M870" s="258" t="e">
        <f t="shared" si="2099"/>
        <v>#REF!</v>
      </c>
      <c r="N870" s="258" t="e">
        <f t="shared" si="2099"/>
        <v>#REF!</v>
      </c>
      <c r="O870" s="258" t="e">
        <f t="shared" si="2099"/>
        <v>#REF!</v>
      </c>
      <c r="P870" s="258" t="e">
        <f t="shared" si="2099"/>
        <v>#REF!</v>
      </c>
      <c r="Q870" s="258" t="e">
        <f t="shared" si="2099"/>
        <v>#REF!</v>
      </c>
      <c r="R870" s="258" t="e">
        <f t="shared" si="1944"/>
        <v>#REF!</v>
      </c>
      <c r="S870" s="258" t="e">
        <f t="shared" si="2100"/>
        <v>#REF!</v>
      </c>
      <c r="T870" s="258" t="e">
        <f t="shared" si="2101"/>
        <v>#REF!</v>
      </c>
      <c r="U870" s="258" t="e">
        <f t="shared" si="2102"/>
        <v>#REF!</v>
      </c>
      <c r="V870" s="258" t="e">
        <f t="shared" si="2103"/>
        <v>#REF!</v>
      </c>
      <c r="W870" s="258" t="e">
        <f t="shared" si="2104"/>
        <v>#REF!</v>
      </c>
      <c r="X870" s="258" t="e">
        <f t="shared" si="2105"/>
        <v>#REF!</v>
      </c>
      <c r="Y870" s="258" t="e">
        <f t="shared" si="2106"/>
        <v>#REF!</v>
      </c>
      <c r="Z870" s="258" t="e">
        <f t="shared" si="2107"/>
        <v>#REF!</v>
      </c>
      <c r="AA870" s="258" t="e">
        <f t="shared" si="2108"/>
        <v>#REF!</v>
      </c>
      <c r="AB870" s="258" t="e">
        <f t="shared" si="2109"/>
        <v>#REF!</v>
      </c>
      <c r="AC870" s="258" t="e">
        <f t="shared" si="2110"/>
        <v>#REF!</v>
      </c>
      <c r="AD870" s="258" t="e">
        <f t="shared" si="2111"/>
        <v>#REF!</v>
      </c>
    </row>
    <row r="871" spans="1:30" ht="12.75" hidden="1" customHeight="1" x14ac:dyDescent="0.2">
      <c r="A871" s="462" t="s">
        <v>218</v>
      </c>
      <c r="B871" s="250">
        <v>803</v>
      </c>
      <c r="C871" s="251" t="s">
        <v>196</v>
      </c>
      <c r="D871" s="251" t="s">
        <v>200</v>
      </c>
      <c r="E871" s="251"/>
      <c r="F871" s="251"/>
      <c r="G871" s="258"/>
      <c r="H871" s="258"/>
      <c r="I871" s="258" t="e">
        <f>#REF!+G871</f>
        <v>#REF!</v>
      </c>
      <c r="J871" s="258" t="e">
        <f t="shared" si="2098"/>
        <v>#REF!</v>
      </c>
      <c r="K871" s="258" t="e">
        <f t="shared" si="2112"/>
        <v>#REF!</v>
      </c>
      <c r="L871" s="258" t="e">
        <f t="shared" si="2099"/>
        <v>#REF!</v>
      </c>
      <c r="M871" s="258" t="e">
        <f t="shared" si="2099"/>
        <v>#REF!</v>
      </c>
      <c r="N871" s="258" t="e">
        <f t="shared" si="2099"/>
        <v>#REF!</v>
      </c>
      <c r="O871" s="258" t="e">
        <f t="shared" si="2099"/>
        <v>#REF!</v>
      </c>
      <c r="P871" s="258" t="e">
        <f t="shared" si="2099"/>
        <v>#REF!</v>
      </c>
      <c r="Q871" s="258" t="e">
        <f t="shared" si="2099"/>
        <v>#REF!</v>
      </c>
      <c r="R871" s="258" t="e">
        <f t="shared" si="1944"/>
        <v>#REF!</v>
      </c>
      <c r="S871" s="258" t="e">
        <f t="shared" si="2100"/>
        <v>#REF!</v>
      </c>
      <c r="T871" s="258" t="e">
        <f t="shared" si="2101"/>
        <v>#REF!</v>
      </c>
      <c r="U871" s="258" t="e">
        <f t="shared" si="2102"/>
        <v>#REF!</v>
      </c>
      <c r="V871" s="258" t="e">
        <f t="shared" si="2103"/>
        <v>#REF!</v>
      </c>
      <c r="W871" s="258" t="e">
        <f t="shared" si="2104"/>
        <v>#REF!</v>
      </c>
      <c r="X871" s="258" t="e">
        <f t="shared" si="2105"/>
        <v>#REF!</v>
      </c>
      <c r="Y871" s="258" t="e">
        <f t="shared" si="2106"/>
        <v>#REF!</v>
      </c>
      <c r="Z871" s="258" t="e">
        <f t="shared" si="2107"/>
        <v>#REF!</v>
      </c>
      <c r="AA871" s="258" t="e">
        <f t="shared" si="2108"/>
        <v>#REF!</v>
      </c>
      <c r="AB871" s="258" t="e">
        <f t="shared" si="2109"/>
        <v>#REF!</v>
      </c>
      <c r="AC871" s="258" t="e">
        <f t="shared" si="2110"/>
        <v>#REF!</v>
      </c>
      <c r="AD871" s="258" t="e">
        <f t="shared" si="2111"/>
        <v>#REF!</v>
      </c>
    </row>
    <row r="872" spans="1:30" ht="12.75" hidden="1" customHeight="1" x14ac:dyDescent="0.2">
      <c r="A872" s="260" t="s">
        <v>11</v>
      </c>
      <c r="B872" s="272">
        <v>803</v>
      </c>
      <c r="C872" s="253" t="s">
        <v>196</v>
      </c>
      <c r="D872" s="253" t="s">
        <v>200</v>
      </c>
      <c r="E872" s="253" t="s">
        <v>12</v>
      </c>
      <c r="F872" s="251"/>
      <c r="G872" s="258"/>
      <c r="H872" s="258"/>
      <c r="I872" s="258" t="e">
        <f>#REF!+G872</f>
        <v>#REF!</v>
      </c>
      <c r="J872" s="258" t="e">
        <f t="shared" si="2098"/>
        <v>#REF!</v>
      </c>
      <c r="K872" s="258" t="e">
        <f t="shared" si="2112"/>
        <v>#REF!</v>
      </c>
      <c r="L872" s="258" t="e">
        <f t="shared" si="2099"/>
        <v>#REF!</v>
      </c>
      <c r="M872" s="258" t="e">
        <f t="shared" si="2099"/>
        <v>#REF!</v>
      </c>
      <c r="N872" s="258" t="e">
        <f t="shared" si="2099"/>
        <v>#REF!</v>
      </c>
      <c r="O872" s="258" t="e">
        <f t="shared" si="2099"/>
        <v>#REF!</v>
      </c>
      <c r="P872" s="258" t="e">
        <f t="shared" si="2099"/>
        <v>#REF!</v>
      </c>
      <c r="Q872" s="258" t="e">
        <f t="shared" si="2099"/>
        <v>#REF!</v>
      </c>
      <c r="R872" s="258" t="e">
        <f t="shared" si="1944"/>
        <v>#REF!</v>
      </c>
      <c r="S872" s="258" t="e">
        <f t="shared" si="2100"/>
        <v>#REF!</v>
      </c>
      <c r="T872" s="258" t="e">
        <f t="shared" si="2101"/>
        <v>#REF!</v>
      </c>
      <c r="U872" s="258" t="e">
        <f t="shared" si="2102"/>
        <v>#REF!</v>
      </c>
      <c r="V872" s="258" t="e">
        <f t="shared" si="2103"/>
        <v>#REF!</v>
      </c>
      <c r="W872" s="258" t="e">
        <f t="shared" si="2104"/>
        <v>#REF!</v>
      </c>
      <c r="X872" s="258" t="e">
        <f t="shared" si="2105"/>
        <v>#REF!</v>
      </c>
      <c r="Y872" s="258" t="e">
        <f t="shared" si="2106"/>
        <v>#REF!</v>
      </c>
      <c r="Z872" s="258" t="e">
        <f t="shared" si="2107"/>
        <v>#REF!</v>
      </c>
      <c r="AA872" s="258" t="e">
        <f t="shared" si="2108"/>
        <v>#REF!</v>
      </c>
      <c r="AB872" s="258" t="e">
        <f t="shared" si="2109"/>
        <v>#REF!</v>
      </c>
      <c r="AC872" s="258" t="e">
        <f t="shared" si="2110"/>
        <v>#REF!</v>
      </c>
      <c r="AD872" s="258" t="e">
        <f t="shared" si="2111"/>
        <v>#REF!</v>
      </c>
    </row>
    <row r="873" spans="1:30" ht="51" hidden="1" customHeight="1" x14ac:dyDescent="0.2">
      <c r="A873" s="260" t="s">
        <v>13</v>
      </c>
      <c r="B873" s="272">
        <v>803</v>
      </c>
      <c r="C873" s="253" t="s">
        <v>196</v>
      </c>
      <c r="D873" s="253" t="s">
        <v>200</v>
      </c>
      <c r="E873" s="253" t="s">
        <v>14</v>
      </c>
      <c r="F873" s="253"/>
      <c r="G873" s="258"/>
      <c r="H873" s="258"/>
      <c r="I873" s="258" t="e">
        <f>#REF!+G873</f>
        <v>#REF!</v>
      </c>
      <c r="J873" s="258" t="e">
        <f t="shared" si="2098"/>
        <v>#REF!</v>
      </c>
      <c r="K873" s="258" t="e">
        <f t="shared" si="2112"/>
        <v>#REF!</v>
      </c>
      <c r="L873" s="258" t="e">
        <f t="shared" si="2099"/>
        <v>#REF!</v>
      </c>
      <c r="M873" s="258" t="e">
        <f t="shared" si="2099"/>
        <v>#REF!</v>
      </c>
      <c r="N873" s="258" t="e">
        <f t="shared" si="2099"/>
        <v>#REF!</v>
      </c>
      <c r="O873" s="258" t="e">
        <f t="shared" si="2099"/>
        <v>#REF!</v>
      </c>
      <c r="P873" s="258" t="e">
        <f t="shared" si="2099"/>
        <v>#REF!</v>
      </c>
      <c r="Q873" s="258" t="e">
        <f t="shared" si="2099"/>
        <v>#REF!</v>
      </c>
      <c r="R873" s="258" t="e">
        <f t="shared" si="1944"/>
        <v>#REF!</v>
      </c>
      <c r="S873" s="258" t="e">
        <f t="shared" si="2100"/>
        <v>#REF!</v>
      </c>
      <c r="T873" s="258" t="e">
        <f t="shared" si="2101"/>
        <v>#REF!</v>
      </c>
      <c r="U873" s="258" t="e">
        <f t="shared" si="2102"/>
        <v>#REF!</v>
      </c>
      <c r="V873" s="258" t="e">
        <f t="shared" si="2103"/>
        <v>#REF!</v>
      </c>
      <c r="W873" s="258" t="e">
        <f t="shared" si="2104"/>
        <v>#REF!</v>
      </c>
      <c r="X873" s="258" t="e">
        <f t="shared" si="2105"/>
        <v>#REF!</v>
      </c>
      <c r="Y873" s="258" t="e">
        <f t="shared" si="2106"/>
        <v>#REF!</v>
      </c>
      <c r="Z873" s="258" t="e">
        <f t="shared" si="2107"/>
        <v>#REF!</v>
      </c>
      <c r="AA873" s="258" t="e">
        <f t="shared" si="2108"/>
        <v>#REF!</v>
      </c>
      <c r="AB873" s="258" t="e">
        <f t="shared" si="2109"/>
        <v>#REF!</v>
      </c>
      <c r="AC873" s="258" t="e">
        <f t="shared" si="2110"/>
        <v>#REF!</v>
      </c>
      <c r="AD873" s="258" t="e">
        <f t="shared" si="2111"/>
        <v>#REF!</v>
      </c>
    </row>
    <row r="874" spans="1:30" ht="12.75" hidden="1" customHeight="1" x14ac:dyDescent="0.2">
      <c r="A874" s="260" t="s">
        <v>153</v>
      </c>
      <c r="B874" s="272">
        <v>803</v>
      </c>
      <c r="C874" s="253" t="s">
        <v>196</v>
      </c>
      <c r="D874" s="253" t="s">
        <v>200</v>
      </c>
      <c r="E874" s="253" t="s">
        <v>14</v>
      </c>
      <c r="F874" s="253" t="s">
        <v>154</v>
      </c>
      <c r="G874" s="258"/>
      <c r="H874" s="258"/>
      <c r="I874" s="258" t="e">
        <f>#REF!+G874</f>
        <v>#REF!</v>
      </c>
      <c r="J874" s="258" t="e">
        <f t="shared" si="2098"/>
        <v>#REF!</v>
      </c>
      <c r="K874" s="258" t="e">
        <f t="shared" si="2112"/>
        <v>#REF!</v>
      </c>
      <c r="L874" s="258" t="e">
        <f t="shared" si="2099"/>
        <v>#REF!</v>
      </c>
      <c r="M874" s="258" t="e">
        <f t="shared" si="2099"/>
        <v>#REF!</v>
      </c>
      <c r="N874" s="258" t="e">
        <f t="shared" si="2099"/>
        <v>#REF!</v>
      </c>
      <c r="O874" s="258" t="e">
        <f t="shared" si="2099"/>
        <v>#REF!</v>
      </c>
      <c r="P874" s="258" t="e">
        <f t="shared" si="2099"/>
        <v>#REF!</v>
      </c>
      <c r="Q874" s="258" t="e">
        <f t="shared" si="2099"/>
        <v>#REF!</v>
      </c>
      <c r="R874" s="258" t="e">
        <f t="shared" si="1944"/>
        <v>#REF!</v>
      </c>
      <c r="S874" s="258" t="e">
        <f t="shared" si="2100"/>
        <v>#REF!</v>
      </c>
      <c r="T874" s="258" t="e">
        <f t="shared" si="2101"/>
        <v>#REF!</v>
      </c>
      <c r="U874" s="258" t="e">
        <f t="shared" si="2102"/>
        <v>#REF!</v>
      </c>
      <c r="V874" s="258" t="e">
        <f t="shared" si="2103"/>
        <v>#REF!</v>
      </c>
      <c r="W874" s="258" t="e">
        <f t="shared" si="2104"/>
        <v>#REF!</v>
      </c>
      <c r="X874" s="258" t="e">
        <f t="shared" si="2105"/>
        <v>#REF!</v>
      </c>
      <c r="Y874" s="258" t="e">
        <f t="shared" si="2106"/>
        <v>#REF!</v>
      </c>
      <c r="Z874" s="258" t="e">
        <f t="shared" si="2107"/>
        <v>#REF!</v>
      </c>
      <c r="AA874" s="258" t="e">
        <f t="shared" si="2108"/>
        <v>#REF!</v>
      </c>
      <c r="AB874" s="258" t="e">
        <f t="shared" si="2109"/>
        <v>#REF!</v>
      </c>
      <c r="AC874" s="258" t="e">
        <f t="shared" si="2110"/>
        <v>#REF!</v>
      </c>
      <c r="AD874" s="258" t="e">
        <f t="shared" si="2111"/>
        <v>#REF!</v>
      </c>
    </row>
    <row r="875" spans="1:30" ht="51" hidden="1" customHeight="1" x14ac:dyDescent="0.2">
      <c r="A875" s="260" t="s">
        <v>15</v>
      </c>
      <c r="B875" s="272">
        <v>803</v>
      </c>
      <c r="C875" s="253" t="s">
        <v>196</v>
      </c>
      <c r="D875" s="253" t="s">
        <v>200</v>
      </c>
      <c r="E875" s="253" t="s">
        <v>16</v>
      </c>
      <c r="F875" s="253"/>
      <c r="G875" s="258"/>
      <c r="H875" s="258"/>
      <c r="I875" s="258" t="e">
        <f>#REF!+G875</f>
        <v>#REF!</v>
      </c>
      <c r="J875" s="258" t="e">
        <f t="shared" si="2098"/>
        <v>#REF!</v>
      </c>
      <c r="K875" s="258" t="e">
        <f t="shared" si="2112"/>
        <v>#REF!</v>
      </c>
      <c r="L875" s="258" t="e">
        <f t="shared" si="2099"/>
        <v>#REF!</v>
      </c>
      <c r="M875" s="258" t="e">
        <f t="shared" si="2099"/>
        <v>#REF!</v>
      </c>
      <c r="N875" s="258" t="e">
        <f t="shared" si="2099"/>
        <v>#REF!</v>
      </c>
      <c r="O875" s="258" t="e">
        <f t="shared" si="2099"/>
        <v>#REF!</v>
      </c>
      <c r="P875" s="258" t="e">
        <f t="shared" si="2099"/>
        <v>#REF!</v>
      </c>
      <c r="Q875" s="258" t="e">
        <f t="shared" si="2099"/>
        <v>#REF!</v>
      </c>
      <c r="R875" s="258" t="e">
        <f t="shared" si="1944"/>
        <v>#REF!</v>
      </c>
      <c r="S875" s="258" t="e">
        <f t="shared" si="2100"/>
        <v>#REF!</v>
      </c>
      <c r="T875" s="258" t="e">
        <f t="shared" si="2101"/>
        <v>#REF!</v>
      </c>
      <c r="U875" s="258" t="e">
        <f t="shared" si="2102"/>
        <v>#REF!</v>
      </c>
      <c r="V875" s="258" t="e">
        <f t="shared" si="2103"/>
        <v>#REF!</v>
      </c>
      <c r="W875" s="258" t="e">
        <f t="shared" si="2104"/>
        <v>#REF!</v>
      </c>
      <c r="X875" s="258" t="e">
        <f t="shared" si="2105"/>
        <v>#REF!</v>
      </c>
      <c r="Y875" s="258" t="e">
        <f t="shared" si="2106"/>
        <v>#REF!</v>
      </c>
      <c r="Z875" s="258" t="e">
        <f t="shared" si="2107"/>
        <v>#REF!</v>
      </c>
      <c r="AA875" s="258" t="e">
        <f t="shared" si="2108"/>
        <v>#REF!</v>
      </c>
      <c r="AB875" s="258" t="e">
        <f t="shared" si="2109"/>
        <v>#REF!</v>
      </c>
      <c r="AC875" s="258" t="e">
        <f t="shared" si="2110"/>
        <v>#REF!</v>
      </c>
      <c r="AD875" s="258" t="e">
        <f t="shared" si="2111"/>
        <v>#REF!</v>
      </c>
    </row>
    <row r="876" spans="1:30" ht="12.75" hidden="1" customHeight="1" x14ac:dyDescent="0.2">
      <c r="A876" s="260" t="s">
        <v>153</v>
      </c>
      <c r="B876" s="272">
        <v>803</v>
      </c>
      <c r="C876" s="253" t="s">
        <v>196</v>
      </c>
      <c r="D876" s="253" t="s">
        <v>200</v>
      </c>
      <c r="E876" s="253" t="s">
        <v>16</v>
      </c>
      <c r="F876" s="253" t="s">
        <v>154</v>
      </c>
      <c r="G876" s="258"/>
      <c r="H876" s="258"/>
      <c r="I876" s="258" t="e">
        <f>#REF!+G876</f>
        <v>#REF!</v>
      </c>
      <c r="J876" s="258" t="e">
        <f t="shared" si="2098"/>
        <v>#REF!</v>
      </c>
      <c r="K876" s="258" t="e">
        <f t="shared" si="2112"/>
        <v>#REF!</v>
      </c>
      <c r="L876" s="258" t="e">
        <f t="shared" si="2099"/>
        <v>#REF!</v>
      </c>
      <c r="M876" s="258" t="e">
        <f t="shared" si="2099"/>
        <v>#REF!</v>
      </c>
      <c r="N876" s="258" t="e">
        <f t="shared" si="2099"/>
        <v>#REF!</v>
      </c>
      <c r="O876" s="258" t="e">
        <f t="shared" si="2099"/>
        <v>#REF!</v>
      </c>
      <c r="P876" s="258" t="e">
        <f t="shared" si="2099"/>
        <v>#REF!</v>
      </c>
      <c r="Q876" s="258" t="e">
        <f t="shared" si="2099"/>
        <v>#REF!</v>
      </c>
      <c r="R876" s="258" t="e">
        <f t="shared" si="1944"/>
        <v>#REF!</v>
      </c>
      <c r="S876" s="258" t="e">
        <f t="shared" si="2100"/>
        <v>#REF!</v>
      </c>
      <c r="T876" s="258" t="e">
        <f t="shared" si="2101"/>
        <v>#REF!</v>
      </c>
      <c r="U876" s="258" t="e">
        <f t="shared" si="2102"/>
        <v>#REF!</v>
      </c>
      <c r="V876" s="258" t="e">
        <f t="shared" si="2103"/>
        <v>#REF!</v>
      </c>
      <c r="W876" s="258" t="e">
        <f t="shared" si="2104"/>
        <v>#REF!</v>
      </c>
      <c r="X876" s="258" t="e">
        <f t="shared" si="2105"/>
        <v>#REF!</v>
      </c>
      <c r="Y876" s="258" t="e">
        <f t="shared" si="2106"/>
        <v>#REF!</v>
      </c>
      <c r="Z876" s="258" t="e">
        <f t="shared" si="2107"/>
        <v>#REF!</v>
      </c>
      <c r="AA876" s="258" t="e">
        <f t="shared" si="2108"/>
        <v>#REF!</v>
      </c>
      <c r="AB876" s="258" t="e">
        <f t="shared" si="2109"/>
        <v>#REF!</v>
      </c>
      <c r="AC876" s="258" t="e">
        <f t="shared" si="2110"/>
        <v>#REF!</v>
      </c>
      <c r="AD876" s="258" t="e">
        <f t="shared" si="2111"/>
        <v>#REF!</v>
      </c>
    </row>
    <row r="877" spans="1:30" ht="12.75" hidden="1" customHeight="1" x14ac:dyDescent="0.2">
      <c r="A877" s="260" t="s">
        <v>17</v>
      </c>
      <c r="B877" s="272">
        <v>803</v>
      </c>
      <c r="C877" s="253" t="s">
        <v>196</v>
      </c>
      <c r="D877" s="253" t="s">
        <v>200</v>
      </c>
      <c r="E877" s="253" t="s">
        <v>18</v>
      </c>
      <c r="F877" s="253"/>
      <c r="G877" s="258"/>
      <c r="H877" s="258"/>
      <c r="I877" s="258" t="e">
        <f>#REF!+G877</f>
        <v>#REF!</v>
      </c>
      <c r="J877" s="258" t="e">
        <f t="shared" si="2098"/>
        <v>#REF!</v>
      </c>
      <c r="K877" s="258" t="e">
        <f t="shared" si="2112"/>
        <v>#REF!</v>
      </c>
      <c r="L877" s="258" t="e">
        <f t="shared" si="2099"/>
        <v>#REF!</v>
      </c>
      <c r="M877" s="258" t="e">
        <f t="shared" si="2099"/>
        <v>#REF!</v>
      </c>
      <c r="N877" s="258" t="e">
        <f t="shared" si="2099"/>
        <v>#REF!</v>
      </c>
      <c r="O877" s="258" t="e">
        <f t="shared" si="2099"/>
        <v>#REF!</v>
      </c>
      <c r="P877" s="258" t="e">
        <f t="shared" si="2099"/>
        <v>#REF!</v>
      </c>
      <c r="Q877" s="258" t="e">
        <f t="shared" si="2099"/>
        <v>#REF!</v>
      </c>
      <c r="R877" s="258" t="e">
        <f t="shared" si="1944"/>
        <v>#REF!</v>
      </c>
      <c r="S877" s="258" t="e">
        <f t="shared" si="2100"/>
        <v>#REF!</v>
      </c>
      <c r="T877" s="258" t="e">
        <f t="shared" si="2101"/>
        <v>#REF!</v>
      </c>
      <c r="U877" s="258" t="e">
        <f t="shared" si="2102"/>
        <v>#REF!</v>
      </c>
      <c r="V877" s="258" t="e">
        <f t="shared" si="2103"/>
        <v>#REF!</v>
      </c>
      <c r="W877" s="258" t="e">
        <f t="shared" si="2104"/>
        <v>#REF!</v>
      </c>
      <c r="X877" s="258" t="e">
        <f t="shared" si="2105"/>
        <v>#REF!</v>
      </c>
      <c r="Y877" s="258" t="e">
        <f t="shared" si="2106"/>
        <v>#REF!</v>
      </c>
      <c r="Z877" s="258" t="e">
        <f t="shared" si="2107"/>
        <v>#REF!</v>
      </c>
      <c r="AA877" s="258" t="e">
        <f t="shared" si="2108"/>
        <v>#REF!</v>
      </c>
      <c r="AB877" s="258" t="e">
        <f t="shared" si="2109"/>
        <v>#REF!</v>
      </c>
      <c r="AC877" s="258" t="e">
        <f t="shared" si="2110"/>
        <v>#REF!</v>
      </c>
      <c r="AD877" s="258" t="e">
        <f t="shared" si="2111"/>
        <v>#REF!</v>
      </c>
    </row>
    <row r="878" spans="1:30" ht="12.75" hidden="1" customHeight="1" x14ac:dyDescent="0.2">
      <c r="A878" s="260" t="s">
        <v>320</v>
      </c>
      <c r="B878" s="272">
        <v>803</v>
      </c>
      <c r="C878" s="253" t="s">
        <v>196</v>
      </c>
      <c r="D878" s="253" t="s">
        <v>200</v>
      </c>
      <c r="E878" s="253" t="s">
        <v>18</v>
      </c>
      <c r="F878" s="253" t="s">
        <v>321</v>
      </c>
      <c r="G878" s="258"/>
      <c r="H878" s="258"/>
      <c r="I878" s="258" t="e">
        <f>#REF!+G878</f>
        <v>#REF!</v>
      </c>
      <c r="J878" s="258" t="e">
        <f t="shared" si="2098"/>
        <v>#REF!</v>
      </c>
      <c r="K878" s="258" t="e">
        <f t="shared" si="2112"/>
        <v>#REF!</v>
      </c>
      <c r="L878" s="258" t="e">
        <f t="shared" si="2099"/>
        <v>#REF!</v>
      </c>
      <c r="M878" s="258" t="e">
        <f t="shared" si="2099"/>
        <v>#REF!</v>
      </c>
      <c r="N878" s="258" t="e">
        <f t="shared" si="2099"/>
        <v>#REF!</v>
      </c>
      <c r="O878" s="258" t="e">
        <f t="shared" si="2099"/>
        <v>#REF!</v>
      </c>
      <c r="P878" s="258" t="e">
        <f t="shared" si="2099"/>
        <v>#REF!</v>
      </c>
      <c r="Q878" s="258" t="e">
        <f t="shared" si="2099"/>
        <v>#REF!</v>
      </c>
      <c r="R878" s="258" t="e">
        <f t="shared" si="1944"/>
        <v>#REF!</v>
      </c>
      <c r="S878" s="258" t="e">
        <f t="shared" si="2100"/>
        <v>#REF!</v>
      </c>
      <c r="T878" s="258" t="e">
        <f t="shared" si="2101"/>
        <v>#REF!</v>
      </c>
      <c r="U878" s="258" t="e">
        <f t="shared" si="2102"/>
        <v>#REF!</v>
      </c>
      <c r="V878" s="258" t="e">
        <f t="shared" si="2103"/>
        <v>#REF!</v>
      </c>
      <c r="W878" s="258" t="e">
        <f t="shared" si="2104"/>
        <v>#REF!</v>
      </c>
      <c r="X878" s="258" t="e">
        <f t="shared" si="2105"/>
        <v>#REF!</v>
      </c>
      <c r="Y878" s="258" t="e">
        <f t="shared" si="2106"/>
        <v>#REF!</v>
      </c>
      <c r="Z878" s="258" t="e">
        <f t="shared" si="2107"/>
        <v>#REF!</v>
      </c>
      <c r="AA878" s="258" t="e">
        <f t="shared" si="2108"/>
        <v>#REF!</v>
      </c>
      <c r="AB878" s="258" t="e">
        <f t="shared" si="2109"/>
        <v>#REF!</v>
      </c>
      <c r="AC878" s="258" t="e">
        <f t="shared" si="2110"/>
        <v>#REF!</v>
      </c>
      <c r="AD878" s="258" t="e">
        <f t="shared" si="2111"/>
        <v>#REF!</v>
      </c>
    </row>
    <row r="879" spans="1:30" ht="12.75" hidden="1" customHeight="1" x14ac:dyDescent="0.2">
      <c r="A879" s="462" t="s">
        <v>19</v>
      </c>
      <c r="B879" s="250">
        <v>803</v>
      </c>
      <c r="C879" s="251" t="s">
        <v>196</v>
      </c>
      <c r="D879" s="251" t="s">
        <v>202</v>
      </c>
      <c r="E879" s="251"/>
      <c r="F879" s="251"/>
      <c r="G879" s="258"/>
      <c r="H879" s="258"/>
      <c r="I879" s="258" t="e">
        <f>#REF!+G879</f>
        <v>#REF!</v>
      </c>
      <c r="J879" s="258" t="e">
        <f t="shared" si="2098"/>
        <v>#REF!</v>
      </c>
      <c r="K879" s="258" t="e">
        <f t="shared" si="2112"/>
        <v>#REF!</v>
      </c>
      <c r="L879" s="258" t="e">
        <f t="shared" si="2099"/>
        <v>#REF!</v>
      </c>
      <c r="M879" s="258" t="e">
        <f t="shared" si="2099"/>
        <v>#REF!</v>
      </c>
      <c r="N879" s="258" t="e">
        <f t="shared" si="2099"/>
        <v>#REF!</v>
      </c>
      <c r="O879" s="258" t="e">
        <f t="shared" si="2099"/>
        <v>#REF!</v>
      </c>
      <c r="P879" s="258" t="e">
        <f t="shared" si="2099"/>
        <v>#REF!</v>
      </c>
      <c r="Q879" s="258" t="e">
        <f t="shared" si="2099"/>
        <v>#REF!</v>
      </c>
      <c r="R879" s="258" t="e">
        <f t="shared" si="1944"/>
        <v>#REF!</v>
      </c>
      <c r="S879" s="258" t="e">
        <f t="shared" si="2100"/>
        <v>#REF!</v>
      </c>
      <c r="T879" s="258" t="e">
        <f t="shared" si="2101"/>
        <v>#REF!</v>
      </c>
      <c r="U879" s="258" t="e">
        <f t="shared" si="2102"/>
        <v>#REF!</v>
      </c>
      <c r="V879" s="258" t="e">
        <f t="shared" si="2103"/>
        <v>#REF!</v>
      </c>
      <c r="W879" s="258" t="e">
        <f t="shared" si="2104"/>
        <v>#REF!</v>
      </c>
      <c r="X879" s="258" t="e">
        <f t="shared" si="2105"/>
        <v>#REF!</v>
      </c>
      <c r="Y879" s="258" t="e">
        <f t="shared" si="2106"/>
        <v>#REF!</v>
      </c>
      <c r="Z879" s="258" t="e">
        <f t="shared" si="2107"/>
        <v>#REF!</v>
      </c>
      <c r="AA879" s="258" t="e">
        <f t="shared" si="2108"/>
        <v>#REF!</v>
      </c>
      <c r="AB879" s="258" t="e">
        <f t="shared" si="2109"/>
        <v>#REF!</v>
      </c>
      <c r="AC879" s="258" t="e">
        <f t="shared" si="2110"/>
        <v>#REF!</v>
      </c>
      <c r="AD879" s="258" t="e">
        <f t="shared" si="2111"/>
        <v>#REF!</v>
      </c>
    </row>
    <row r="880" spans="1:30" ht="12.75" hidden="1" customHeight="1" x14ac:dyDescent="0.2">
      <c r="A880" s="260" t="s">
        <v>20</v>
      </c>
      <c r="B880" s="272">
        <v>803</v>
      </c>
      <c r="C880" s="253" t="s">
        <v>196</v>
      </c>
      <c r="D880" s="253" t="s">
        <v>202</v>
      </c>
      <c r="E880" s="253" t="s">
        <v>21</v>
      </c>
      <c r="F880" s="253"/>
      <c r="G880" s="258"/>
      <c r="H880" s="258"/>
      <c r="I880" s="258" t="e">
        <f>#REF!+G880</f>
        <v>#REF!</v>
      </c>
      <c r="J880" s="258" t="e">
        <f t="shared" si="2098"/>
        <v>#REF!</v>
      </c>
      <c r="K880" s="258" t="e">
        <f t="shared" si="2112"/>
        <v>#REF!</v>
      </c>
      <c r="L880" s="258" t="e">
        <f t="shared" si="2099"/>
        <v>#REF!</v>
      </c>
      <c r="M880" s="258" t="e">
        <f t="shared" si="2099"/>
        <v>#REF!</v>
      </c>
      <c r="N880" s="258" t="e">
        <f t="shared" si="2099"/>
        <v>#REF!</v>
      </c>
      <c r="O880" s="258" t="e">
        <f t="shared" si="2099"/>
        <v>#REF!</v>
      </c>
      <c r="P880" s="258" t="e">
        <f t="shared" si="2099"/>
        <v>#REF!</v>
      </c>
      <c r="Q880" s="258" t="e">
        <f t="shared" si="2099"/>
        <v>#REF!</v>
      </c>
      <c r="R880" s="258" t="e">
        <f t="shared" ref="R880:R943" si="2113">P880+Q880</f>
        <v>#REF!</v>
      </c>
      <c r="S880" s="258" t="e">
        <f t="shared" si="2100"/>
        <v>#REF!</v>
      </c>
      <c r="T880" s="258" t="e">
        <f t="shared" si="2101"/>
        <v>#REF!</v>
      </c>
      <c r="U880" s="258" t="e">
        <f t="shared" si="2102"/>
        <v>#REF!</v>
      </c>
      <c r="V880" s="258" t="e">
        <f t="shared" si="2103"/>
        <v>#REF!</v>
      </c>
      <c r="W880" s="258" t="e">
        <f t="shared" si="2104"/>
        <v>#REF!</v>
      </c>
      <c r="X880" s="258" t="e">
        <f t="shared" si="2105"/>
        <v>#REF!</v>
      </c>
      <c r="Y880" s="258" t="e">
        <f t="shared" si="2106"/>
        <v>#REF!</v>
      </c>
      <c r="Z880" s="258" t="e">
        <f t="shared" si="2107"/>
        <v>#REF!</v>
      </c>
      <c r="AA880" s="258" t="e">
        <f t="shared" si="2108"/>
        <v>#REF!</v>
      </c>
      <c r="AB880" s="258" t="e">
        <f t="shared" si="2109"/>
        <v>#REF!</v>
      </c>
      <c r="AC880" s="258" t="e">
        <f t="shared" si="2110"/>
        <v>#REF!</v>
      </c>
      <c r="AD880" s="258" t="e">
        <f t="shared" si="2111"/>
        <v>#REF!</v>
      </c>
    </row>
    <row r="881" spans="1:30" ht="12.75" hidden="1" customHeight="1" x14ac:dyDescent="0.2">
      <c r="A881" s="260" t="s">
        <v>22</v>
      </c>
      <c r="B881" s="272">
        <v>803</v>
      </c>
      <c r="C881" s="253" t="s">
        <v>196</v>
      </c>
      <c r="D881" s="253" t="s">
        <v>202</v>
      </c>
      <c r="E881" s="253" t="s">
        <v>23</v>
      </c>
      <c r="F881" s="253"/>
      <c r="G881" s="258"/>
      <c r="H881" s="258"/>
      <c r="I881" s="258" t="e">
        <f>#REF!+G881</f>
        <v>#REF!</v>
      </c>
      <c r="J881" s="258" t="e">
        <f t="shared" si="2098"/>
        <v>#REF!</v>
      </c>
      <c r="K881" s="258" t="e">
        <f t="shared" si="2112"/>
        <v>#REF!</v>
      </c>
      <c r="L881" s="258" t="e">
        <f t="shared" si="2099"/>
        <v>#REF!</v>
      </c>
      <c r="M881" s="258" t="e">
        <f t="shared" si="2099"/>
        <v>#REF!</v>
      </c>
      <c r="N881" s="258" t="e">
        <f t="shared" si="2099"/>
        <v>#REF!</v>
      </c>
      <c r="O881" s="258" t="e">
        <f t="shared" si="2099"/>
        <v>#REF!</v>
      </c>
      <c r="P881" s="258" t="e">
        <f t="shared" si="2099"/>
        <v>#REF!</v>
      </c>
      <c r="Q881" s="258" t="e">
        <f t="shared" si="2099"/>
        <v>#REF!</v>
      </c>
      <c r="R881" s="258" t="e">
        <f t="shared" si="2113"/>
        <v>#REF!</v>
      </c>
      <c r="S881" s="258" t="e">
        <f t="shared" si="2100"/>
        <v>#REF!</v>
      </c>
      <c r="T881" s="258" t="e">
        <f t="shared" si="2101"/>
        <v>#REF!</v>
      </c>
      <c r="U881" s="258" t="e">
        <f t="shared" si="2102"/>
        <v>#REF!</v>
      </c>
      <c r="V881" s="258" t="e">
        <f t="shared" si="2103"/>
        <v>#REF!</v>
      </c>
      <c r="W881" s="258" t="e">
        <f t="shared" si="2104"/>
        <v>#REF!</v>
      </c>
      <c r="X881" s="258" t="e">
        <f t="shared" si="2105"/>
        <v>#REF!</v>
      </c>
      <c r="Y881" s="258" t="e">
        <f t="shared" si="2106"/>
        <v>#REF!</v>
      </c>
      <c r="Z881" s="258" t="e">
        <f t="shared" si="2107"/>
        <v>#REF!</v>
      </c>
      <c r="AA881" s="258" t="e">
        <f t="shared" si="2108"/>
        <v>#REF!</v>
      </c>
      <c r="AB881" s="258" t="e">
        <f t="shared" si="2109"/>
        <v>#REF!</v>
      </c>
      <c r="AC881" s="258" t="e">
        <f t="shared" si="2110"/>
        <v>#REF!</v>
      </c>
      <c r="AD881" s="258" t="e">
        <f t="shared" si="2111"/>
        <v>#REF!</v>
      </c>
    </row>
    <row r="882" spans="1:30" ht="12.75" hidden="1" customHeight="1" x14ac:dyDescent="0.2">
      <c r="A882" s="260" t="s">
        <v>24</v>
      </c>
      <c r="B882" s="272">
        <v>803</v>
      </c>
      <c r="C882" s="253" t="s">
        <v>196</v>
      </c>
      <c r="D882" s="253" t="s">
        <v>202</v>
      </c>
      <c r="E882" s="253" t="s">
        <v>23</v>
      </c>
      <c r="F882" s="253" t="s">
        <v>301</v>
      </c>
      <c r="G882" s="258"/>
      <c r="H882" s="258"/>
      <c r="I882" s="258" t="e">
        <f>#REF!+G882</f>
        <v>#REF!</v>
      </c>
      <c r="J882" s="258" t="e">
        <f t="shared" si="2098"/>
        <v>#REF!</v>
      </c>
      <c r="K882" s="258" t="e">
        <f t="shared" si="2112"/>
        <v>#REF!</v>
      </c>
      <c r="L882" s="258" t="e">
        <f t="shared" si="2099"/>
        <v>#REF!</v>
      </c>
      <c r="M882" s="258" t="e">
        <f t="shared" si="2099"/>
        <v>#REF!</v>
      </c>
      <c r="N882" s="258" t="e">
        <f t="shared" si="2099"/>
        <v>#REF!</v>
      </c>
      <c r="O882" s="258" t="e">
        <f t="shared" si="2099"/>
        <v>#REF!</v>
      </c>
      <c r="P882" s="258" t="e">
        <f t="shared" si="2099"/>
        <v>#REF!</v>
      </c>
      <c r="Q882" s="258" t="e">
        <f t="shared" si="2099"/>
        <v>#REF!</v>
      </c>
      <c r="R882" s="258" t="e">
        <f t="shared" si="2113"/>
        <v>#REF!</v>
      </c>
      <c r="S882" s="258" t="e">
        <f t="shared" si="2100"/>
        <v>#REF!</v>
      </c>
      <c r="T882" s="258" t="e">
        <f t="shared" si="2101"/>
        <v>#REF!</v>
      </c>
      <c r="U882" s="258" t="e">
        <f t="shared" si="2102"/>
        <v>#REF!</v>
      </c>
      <c r="V882" s="258" t="e">
        <f t="shared" si="2103"/>
        <v>#REF!</v>
      </c>
      <c r="W882" s="258" t="e">
        <f t="shared" si="2104"/>
        <v>#REF!</v>
      </c>
      <c r="X882" s="258" t="e">
        <f t="shared" si="2105"/>
        <v>#REF!</v>
      </c>
      <c r="Y882" s="258" t="e">
        <f t="shared" si="2106"/>
        <v>#REF!</v>
      </c>
      <c r="Z882" s="258" t="e">
        <f t="shared" si="2107"/>
        <v>#REF!</v>
      </c>
      <c r="AA882" s="258" t="e">
        <f t="shared" si="2108"/>
        <v>#REF!</v>
      </c>
      <c r="AB882" s="258" t="e">
        <f t="shared" si="2109"/>
        <v>#REF!</v>
      </c>
      <c r="AC882" s="258" t="e">
        <f t="shared" si="2110"/>
        <v>#REF!</v>
      </c>
      <c r="AD882" s="258" t="e">
        <f t="shared" si="2111"/>
        <v>#REF!</v>
      </c>
    </row>
    <row r="883" spans="1:30" ht="12.75" hidden="1" customHeight="1" x14ac:dyDescent="0.2">
      <c r="A883" s="260" t="s">
        <v>320</v>
      </c>
      <c r="B883" s="272">
        <v>803</v>
      </c>
      <c r="C883" s="253" t="s">
        <v>196</v>
      </c>
      <c r="D883" s="253" t="s">
        <v>202</v>
      </c>
      <c r="E883" s="253" t="s">
        <v>23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2098"/>
        <v>#REF!</v>
      </c>
      <c r="K883" s="258" t="e">
        <f t="shared" si="2112"/>
        <v>#REF!</v>
      </c>
      <c r="L883" s="258" t="e">
        <f t="shared" si="2099"/>
        <v>#REF!</v>
      </c>
      <c r="M883" s="258" t="e">
        <f t="shared" si="2099"/>
        <v>#REF!</v>
      </c>
      <c r="N883" s="258" t="e">
        <f t="shared" si="2099"/>
        <v>#REF!</v>
      </c>
      <c r="O883" s="258" t="e">
        <f t="shared" si="2099"/>
        <v>#REF!</v>
      </c>
      <c r="P883" s="258" t="e">
        <f t="shared" si="2099"/>
        <v>#REF!</v>
      </c>
      <c r="Q883" s="258" t="e">
        <f t="shared" si="2099"/>
        <v>#REF!</v>
      </c>
      <c r="R883" s="258" t="e">
        <f t="shared" si="2113"/>
        <v>#REF!</v>
      </c>
      <c r="S883" s="258" t="e">
        <f t="shared" si="2100"/>
        <v>#REF!</v>
      </c>
      <c r="T883" s="258" t="e">
        <f t="shared" si="2101"/>
        <v>#REF!</v>
      </c>
      <c r="U883" s="258" t="e">
        <f t="shared" si="2102"/>
        <v>#REF!</v>
      </c>
      <c r="V883" s="258" t="e">
        <f t="shared" si="2103"/>
        <v>#REF!</v>
      </c>
      <c r="W883" s="258" t="e">
        <f t="shared" si="2104"/>
        <v>#REF!</v>
      </c>
      <c r="X883" s="258" t="e">
        <f t="shared" si="2105"/>
        <v>#REF!</v>
      </c>
      <c r="Y883" s="258" t="e">
        <f t="shared" si="2106"/>
        <v>#REF!</v>
      </c>
      <c r="Z883" s="258" t="e">
        <f t="shared" si="2107"/>
        <v>#REF!</v>
      </c>
      <c r="AA883" s="258" t="e">
        <f t="shared" si="2108"/>
        <v>#REF!</v>
      </c>
      <c r="AB883" s="258" t="e">
        <f t="shared" si="2109"/>
        <v>#REF!</v>
      </c>
      <c r="AC883" s="258" t="e">
        <f t="shared" si="2110"/>
        <v>#REF!</v>
      </c>
      <c r="AD883" s="258" t="e">
        <f t="shared" si="2111"/>
        <v>#REF!</v>
      </c>
    </row>
    <row r="884" spans="1:30" ht="12.75" hidden="1" customHeight="1" x14ac:dyDescent="0.2">
      <c r="A884" s="260" t="s">
        <v>149</v>
      </c>
      <c r="B884" s="272">
        <v>803</v>
      </c>
      <c r="C884" s="253" t="s">
        <v>196</v>
      </c>
      <c r="D884" s="253" t="s">
        <v>202</v>
      </c>
      <c r="E884" s="253" t="s">
        <v>23</v>
      </c>
      <c r="F884" s="253" t="s">
        <v>150</v>
      </c>
      <c r="G884" s="258"/>
      <c r="H884" s="258"/>
      <c r="I884" s="258" t="e">
        <f>#REF!+G884</f>
        <v>#REF!</v>
      </c>
      <c r="J884" s="258" t="e">
        <f t="shared" si="2098"/>
        <v>#REF!</v>
      </c>
      <c r="K884" s="258" t="e">
        <f t="shared" si="2112"/>
        <v>#REF!</v>
      </c>
      <c r="L884" s="258" t="e">
        <f t="shared" si="2099"/>
        <v>#REF!</v>
      </c>
      <c r="M884" s="258" t="e">
        <f t="shared" si="2099"/>
        <v>#REF!</v>
      </c>
      <c r="N884" s="258" t="e">
        <f t="shared" si="2099"/>
        <v>#REF!</v>
      </c>
      <c r="O884" s="258" t="e">
        <f t="shared" si="2099"/>
        <v>#REF!</v>
      </c>
      <c r="P884" s="258" t="e">
        <f t="shared" si="2099"/>
        <v>#REF!</v>
      </c>
      <c r="Q884" s="258" t="e">
        <f t="shared" si="2099"/>
        <v>#REF!</v>
      </c>
      <c r="R884" s="258" t="e">
        <f t="shared" si="2113"/>
        <v>#REF!</v>
      </c>
      <c r="S884" s="258" t="e">
        <f t="shared" si="2100"/>
        <v>#REF!</v>
      </c>
      <c r="T884" s="258" t="e">
        <f t="shared" si="2101"/>
        <v>#REF!</v>
      </c>
      <c r="U884" s="258" t="e">
        <f t="shared" si="2102"/>
        <v>#REF!</v>
      </c>
      <c r="V884" s="258" t="e">
        <f t="shared" si="2103"/>
        <v>#REF!</v>
      </c>
      <c r="W884" s="258" t="e">
        <f t="shared" si="2104"/>
        <v>#REF!</v>
      </c>
      <c r="X884" s="258" t="e">
        <f t="shared" si="2105"/>
        <v>#REF!</v>
      </c>
      <c r="Y884" s="258" t="e">
        <f t="shared" si="2106"/>
        <v>#REF!</v>
      </c>
      <c r="Z884" s="258" t="e">
        <f t="shared" si="2107"/>
        <v>#REF!</v>
      </c>
      <c r="AA884" s="258" t="e">
        <f t="shared" si="2108"/>
        <v>#REF!</v>
      </c>
      <c r="AB884" s="258" t="e">
        <f t="shared" si="2109"/>
        <v>#REF!</v>
      </c>
      <c r="AC884" s="258" t="e">
        <f t="shared" si="2110"/>
        <v>#REF!</v>
      </c>
      <c r="AD884" s="258" t="e">
        <f t="shared" si="2111"/>
        <v>#REF!</v>
      </c>
    </row>
    <row r="885" spans="1:30" ht="12.75" hidden="1" customHeight="1" x14ac:dyDescent="0.2">
      <c r="A885" s="462" t="s">
        <v>25</v>
      </c>
      <c r="B885" s="250">
        <v>803</v>
      </c>
      <c r="C885" s="251" t="s">
        <v>200</v>
      </c>
      <c r="D885" s="251"/>
      <c r="E885" s="251"/>
      <c r="F885" s="251"/>
      <c r="G885" s="258"/>
      <c r="H885" s="258"/>
      <c r="I885" s="258" t="e">
        <f>#REF!+G885</f>
        <v>#REF!</v>
      </c>
      <c r="J885" s="258" t="e">
        <f t="shared" si="2098"/>
        <v>#REF!</v>
      </c>
      <c r="K885" s="258" t="e">
        <f t="shared" si="2112"/>
        <v>#REF!</v>
      </c>
      <c r="L885" s="258" t="e">
        <f t="shared" si="2099"/>
        <v>#REF!</v>
      </c>
      <c r="M885" s="258" t="e">
        <f t="shared" si="2099"/>
        <v>#REF!</v>
      </c>
      <c r="N885" s="258" t="e">
        <f t="shared" si="2099"/>
        <v>#REF!</v>
      </c>
      <c r="O885" s="258" t="e">
        <f t="shared" si="2099"/>
        <v>#REF!</v>
      </c>
      <c r="P885" s="258" t="e">
        <f t="shared" si="2099"/>
        <v>#REF!</v>
      </c>
      <c r="Q885" s="258" t="e">
        <f t="shared" si="2099"/>
        <v>#REF!</v>
      </c>
      <c r="R885" s="258" t="e">
        <f t="shared" si="2113"/>
        <v>#REF!</v>
      </c>
      <c r="S885" s="258" t="e">
        <f t="shared" si="2100"/>
        <v>#REF!</v>
      </c>
      <c r="T885" s="258" t="e">
        <f t="shared" si="2101"/>
        <v>#REF!</v>
      </c>
      <c r="U885" s="258" t="e">
        <f t="shared" si="2102"/>
        <v>#REF!</v>
      </c>
      <c r="V885" s="258" t="e">
        <f t="shared" si="2103"/>
        <v>#REF!</v>
      </c>
      <c r="W885" s="258" t="e">
        <f t="shared" si="2104"/>
        <v>#REF!</v>
      </c>
      <c r="X885" s="258" t="e">
        <f t="shared" si="2105"/>
        <v>#REF!</v>
      </c>
      <c r="Y885" s="258" t="e">
        <f t="shared" si="2106"/>
        <v>#REF!</v>
      </c>
      <c r="Z885" s="258" t="e">
        <f t="shared" si="2107"/>
        <v>#REF!</v>
      </c>
      <c r="AA885" s="258" t="e">
        <f t="shared" si="2108"/>
        <v>#REF!</v>
      </c>
      <c r="AB885" s="258" t="e">
        <f t="shared" si="2109"/>
        <v>#REF!</v>
      </c>
      <c r="AC885" s="258" t="e">
        <f t="shared" si="2110"/>
        <v>#REF!</v>
      </c>
      <c r="AD885" s="258" t="e">
        <f t="shared" si="2111"/>
        <v>#REF!</v>
      </c>
    </row>
    <row r="886" spans="1:30" ht="25.5" hidden="1" customHeight="1" x14ac:dyDescent="0.2">
      <c r="A886" s="462" t="s">
        <v>26</v>
      </c>
      <c r="B886" s="250">
        <v>803</v>
      </c>
      <c r="C886" s="251" t="s">
        <v>200</v>
      </c>
      <c r="D886" s="251" t="s">
        <v>194</v>
      </c>
      <c r="E886" s="253"/>
      <c r="F886" s="253"/>
      <c r="G886" s="258"/>
      <c r="H886" s="258"/>
      <c r="I886" s="258" t="e">
        <f>#REF!+G886</f>
        <v>#REF!</v>
      </c>
      <c r="J886" s="258" t="e">
        <f t="shared" si="2098"/>
        <v>#REF!</v>
      </c>
      <c r="K886" s="258" t="e">
        <f t="shared" si="2112"/>
        <v>#REF!</v>
      </c>
      <c r="L886" s="258" t="e">
        <f t="shared" si="2099"/>
        <v>#REF!</v>
      </c>
      <c r="M886" s="258" t="e">
        <f t="shared" si="2099"/>
        <v>#REF!</v>
      </c>
      <c r="N886" s="258" t="e">
        <f t="shared" si="2099"/>
        <v>#REF!</v>
      </c>
      <c r="O886" s="258" t="e">
        <f t="shared" si="2099"/>
        <v>#REF!</v>
      </c>
      <c r="P886" s="258" t="e">
        <f t="shared" si="2099"/>
        <v>#REF!</v>
      </c>
      <c r="Q886" s="258" t="e">
        <f t="shared" si="2099"/>
        <v>#REF!</v>
      </c>
      <c r="R886" s="258" t="e">
        <f t="shared" si="2113"/>
        <v>#REF!</v>
      </c>
      <c r="S886" s="258" t="e">
        <f t="shared" si="2100"/>
        <v>#REF!</v>
      </c>
      <c r="T886" s="258" t="e">
        <f t="shared" si="2101"/>
        <v>#REF!</v>
      </c>
      <c r="U886" s="258" t="e">
        <f t="shared" si="2102"/>
        <v>#REF!</v>
      </c>
      <c r="V886" s="258" t="e">
        <f t="shared" si="2103"/>
        <v>#REF!</v>
      </c>
      <c r="W886" s="258" t="e">
        <f t="shared" si="2104"/>
        <v>#REF!</v>
      </c>
      <c r="X886" s="258" t="e">
        <f t="shared" si="2105"/>
        <v>#REF!</v>
      </c>
      <c r="Y886" s="258" t="e">
        <f t="shared" si="2106"/>
        <v>#REF!</v>
      </c>
      <c r="Z886" s="258" t="e">
        <f t="shared" si="2107"/>
        <v>#REF!</v>
      </c>
      <c r="AA886" s="258" t="e">
        <f t="shared" si="2108"/>
        <v>#REF!</v>
      </c>
      <c r="AB886" s="258" t="e">
        <f t="shared" si="2109"/>
        <v>#REF!</v>
      </c>
      <c r="AC886" s="258" t="e">
        <f t="shared" si="2110"/>
        <v>#REF!</v>
      </c>
      <c r="AD886" s="258" t="e">
        <f t="shared" si="2111"/>
        <v>#REF!</v>
      </c>
    </row>
    <row r="887" spans="1:30" ht="12.75" hidden="1" customHeight="1" x14ac:dyDescent="0.2">
      <c r="A887" s="260" t="s">
        <v>27</v>
      </c>
      <c r="B887" s="272">
        <v>803</v>
      </c>
      <c r="C887" s="253" t="s">
        <v>200</v>
      </c>
      <c r="D887" s="253" t="s">
        <v>194</v>
      </c>
      <c r="E887" s="253" t="s">
        <v>28</v>
      </c>
      <c r="F887" s="253"/>
      <c r="G887" s="258"/>
      <c r="H887" s="258"/>
      <c r="I887" s="258" t="e">
        <f>#REF!+G887</f>
        <v>#REF!</v>
      </c>
      <c r="J887" s="258" t="e">
        <f t="shared" si="2098"/>
        <v>#REF!</v>
      </c>
      <c r="K887" s="258" t="e">
        <f t="shared" si="2112"/>
        <v>#REF!</v>
      </c>
      <c r="L887" s="258" t="e">
        <f t="shared" si="2099"/>
        <v>#REF!</v>
      </c>
      <c r="M887" s="258" t="e">
        <f t="shared" si="2099"/>
        <v>#REF!</v>
      </c>
      <c r="N887" s="258" t="e">
        <f t="shared" si="2099"/>
        <v>#REF!</v>
      </c>
      <c r="O887" s="258" t="e">
        <f t="shared" si="2099"/>
        <v>#REF!</v>
      </c>
      <c r="P887" s="258" t="e">
        <f t="shared" si="2099"/>
        <v>#REF!</v>
      </c>
      <c r="Q887" s="258" t="e">
        <f t="shared" si="2099"/>
        <v>#REF!</v>
      </c>
      <c r="R887" s="258" t="e">
        <f t="shared" si="2113"/>
        <v>#REF!</v>
      </c>
      <c r="S887" s="258" t="e">
        <f t="shared" si="2100"/>
        <v>#REF!</v>
      </c>
      <c r="T887" s="258" t="e">
        <f t="shared" si="2101"/>
        <v>#REF!</v>
      </c>
      <c r="U887" s="258" t="e">
        <f t="shared" si="2102"/>
        <v>#REF!</v>
      </c>
      <c r="V887" s="258" t="e">
        <f t="shared" si="2103"/>
        <v>#REF!</v>
      </c>
      <c r="W887" s="258" t="e">
        <f t="shared" si="2104"/>
        <v>#REF!</v>
      </c>
      <c r="X887" s="258" t="e">
        <f t="shared" si="2105"/>
        <v>#REF!</v>
      </c>
      <c r="Y887" s="258" t="e">
        <f t="shared" si="2106"/>
        <v>#REF!</v>
      </c>
      <c r="Z887" s="258" t="e">
        <f t="shared" si="2107"/>
        <v>#REF!</v>
      </c>
      <c r="AA887" s="258" t="e">
        <f t="shared" si="2108"/>
        <v>#REF!</v>
      </c>
      <c r="AB887" s="258" t="e">
        <f t="shared" si="2109"/>
        <v>#REF!</v>
      </c>
      <c r="AC887" s="258" t="e">
        <f t="shared" si="2110"/>
        <v>#REF!</v>
      </c>
      <c r="AD887" s="258" t="e">
        <f t="shared" si="2111"/>
        <v>#REF!</v>
      </c>
    </row>
    <row r="888" spans="1:30" ht="12.75" hidden="1" customHeight="1" x14ac:dyDescent="0.2">
      <c r="A888" s="260" t="s">
        <v>299</v>
      </c>
      <c r="B888" s="272">
        <v>803</v>
      </c>
      <c r="C888" s="253" t="s">
        <v>200</v>
      </c>
      <c r="D888" s="253" t="s">
        <v>194</v>
      </c>
      <c r="E888" s="253" t="s">
        <v>29</v>
      </c>
      <c r="F888" s="253"/>
      <c r="G888" s="258"/>
      <c r="H888" s="258"/>
      <c r="I888" s="258" t="e">
        <f>#REF!+G888</f>
        <v>#REF!</v>
      </c>
      <c r="J888" s="258" t="e">
        <f t="shared" si="2098"/>
        <v>#REF!</v>
      </c>
      <c r="K888" s="258" t="e">
        <f t="shared" si="2112"/>
        <v>#REF!</v>
      </c>
      <c r="L888" s="258" t="e">
        <f t="shared" si="2099"/>
        <v>#REF!</v>
      </c>
      <c r="M888" s="258" t="e">
        <f t="shared" si="2099"/>
        <v>#REF!</v>
      </c>
      <c r="N888" s="258" t="e">
        <f t="shared" si="2099"/>
        <v>#REF!</v>
      </c>
      <c r="O888" s="258" t="e">
        <f t="shared" si="2099"/>
        <v>#REF!</v>
      </c>
      <c r="P888" s="258" t="e">
        <f t="shared" si="2099"/>
        <v>#REF!</v>
      </c>
      <c r="Q888" s="258" t="e">
        <f t="shared" si="2099"/>
        <v>#REF!</v>
      </c>
      <c r="R888" s="258" t="e">
        <f t="shared" si="2113"/>
        <v>#REF!</v>
      </c>
      <c r="S888" s="258" t="e">
        <f t="shared" si="2100"/>
        <v>#REF!</v>
      </c>
      <c r="T888" s="258" t="e">
        <f t="shared" si="2101"/>
        <v>#REF!</v>
      </c>
      <c r="U888" s="258" t="e">
        <f t="shared" si="2102"/>
        <v>#REF!</v>
      </c>
      <c r="V888" s="258" t="e">
        <f t="shared" si="2103"/>
        <v>#REF!</v>
      </c>
      <c r="W888" s="258" t="e">
        <f t="shared" si="2104"/>
        <v>#REF!</v>
      </c>
      <c r="X888" s="258" t="e">
        <f t="shared" si="2105"/>
        <v>#REF!</v>
      </c>
      <c r="Y888" s="258" t="e">
        <f t="shared" si="2106"/>
        <v>#REF!</v>
      </c>
      <c r="Z888" s="258" t="e">
        <f t="shared" si="2107"/>
        <v>#REF!</v>
      </c>
      <c r="AA888" s="258" t="e">
        <f t="shared" si="2108"/>
        <v>#REF!</v>
      </c>
      <c r="AB888" s="258" t="e">
        <f t="shared" si="2109"/>
        <v>#REF!</v>
      </c>
      <c r="AC888" s="258" t="e">
        <f t="shared" si="2110"/>
        <v>#REF!</v>
      </c>
      <c r="AD888" s="258" t="e">
        <f t="shared" si="2111"/>
        <v>#REF!</v>
      </c>
    </row>
    <row r="889" spans="1:30" ht="12.75" hidden="1" customHeight="1" x14ac:dyDescent="0.2">
      <c r="A889" s="260" t="s">
        <v>300</v>
      </c>
      <c r="B889" s="272">
        <v>803</v>
      </c>
      <c r="C889" s="253" t="s">
        <v>200</v>
      </c>
      <c r="D889" s="253" t="s">
        <v>194</v>
      </c>
      <c r="E889" s="253" t="s">
        <v>29</v>
      </c>
      <c r="F889" s="253" t="s">
        <v>301</v>
      </c>
      <c r="G889" s="258"/>
      <c r="H889" s="258"/>
      <c r="I889" s="258" t="e">
        <f>#REF!+G889</f>
        <v>#REF!</v>
      </c>
      <c r="J889" s="258" t="e">
        <f t="shared" si="2098"/>
        <v>#REF!</v>
      </c>
      <c r="K889" s="258" t="e">
        <f t="shared" si="2112"/>
        <v>#REF!</v>
      </c>
      <c r="L889" s="258" t="e">
        <f t="shared" si="2099"/>
        <v>#REF!</v>
      </c>
      <c r="M889" s="258" t="e">
        <f t="shared" si="2099"/>
        <v>#REF!</v>
      </c>
      <c r="N889" s="258" t="e">
        <f t="shared" si="2099"/>
        <v>#REF!</v>
      </c>
      <c r="O889" s="258" t="e">
        <f t="shared" si="2099"/>
        <v>#REF!</v>
      </c>
      <c r="P889" s="258" t="e">
        <f t="shared" si="2099"/>
        <v>#REF!</v>
      </c>
      <c r="Q889" s="258" t="e">
        <f t="shared" si="2099"/>
        <v>#REF!</v>
      </c>
      <c r="R889" s="258" t="e">
        <f t="shared" si="2113"/>
        <v>#REF!</v>
      </c>
      <c r="S889" s="258" t="e">
        <f t="shared" si="2100"/>
        <v>#REF!</v>
      </c>
      <c r="T889" s="258" t="e">
        <f t="shared" si="2101"/>
        <v>#REF!</v>
      </c>
      <c r="U889" s="258" t="e">
        <f t="shared" si="2102"/>
        <v>#REF!</v>
      </c>
      <c r="V889" s="258" t="e">
        <f t="shared" si="2103"/>
        <v>#REF!</v>
      </c>
      <c r="W889" s="258" t="e">
        <f t="shared" si="2104"/>
        <v>#REF!</v>
      </c>
      <c r="X889" s="258" t="e">
        <f t="shared" si="2105"/>
        <v>#REF!</v>
      </c>
      <c r="Y889" s="258" t="e">
        <f t="shared" si="2106"/>
        <v>#REF!</v>
      </c>
      <c r="Z889" s="258" t="e">
        <f t="shared" si="2107"/>
        <v>#REF!</v>
      </c>
      <c r="AA889" s="258" t="e">
        <f t="shared" si="2108"/>
        <v>#REF!</v>
      </c>
      <c r="AB889" s="258" t="e">
        <f t="shared" si="2109"/>
        <v>#REF!</v>
      </c>
      <c r="AC889" s="258" t="e">
        <f t="shared" si="2110"/>
        <v>#REF!</v>
      </c>
      <c r="AD889" s="258" t="e">
        <f t="shared" si="2111"/>
        <v>#REF!</v>
      </c>
    </row>
    <row r="890" spans="1:30" ht="12.75" hidden="1" customHeight="1" x14ac:dyDescent="0.2">
      <c r="A890" s="260" t="s">
        <v>338</v>
      </c>
      <c r="B890" s="272">
        <v>803</v>
      </c>
      <c r="C890" s="253" t="s">
        <v>200</v>
      </c>
      <c r="D890" s="253" t="s">
        <v>194</v>
      </c>
      <c r="E890" s="253" t="s">
        <v>29</v>
      </c>
      <c r="F890" s="253" t="s">
        <v>339</v>
      </c>
      <c r="G890" s="258"/>
      <c r="H890" s="258"/>
      <c r="I890" s="258" t="e">
        <f>#REF!+G890</f>
        <v>#REF!</v>
      </c>
      <c r="J890" s="258" t="e">
        <f t="shared" si="2098"/>
        <v>#REF!</v>
      </c>
      <c r="K890" s="258" t="e">
        <f t="shared" si="2112"/>
        <v>#REF!</v>
      </c>
      <c r="L890" s="258" t="e">
        <f t="shared" si="2099"/>
        <v>#REF!</v>
      </c>
      <c r="M890" s="258" t="e">
        <f t="shared" si="2099"/>
        <v>#REF!</v>
      </c>
      <c r="N890" s="258" t="e">
        <f t="shared" si="2099"/>
        <v>#REF!</v>
      </c>
      <c r="O890" s="258" t="e">
        <f t="shared" si="2099"/>
        <v>#REF!</v>
      </c>
      <c r="P890" s="258" t="e">
        <f t="shared" si="2099"/>
        <v>#REF!</v>
      </c>
      <c r="Q890" s="258" t="e">
        <f t="shared" si="2099"/>
        <v>#REF!</v>
      </c>
      <c r="R890" s="258" t="e">
        <f t="shared" si="2113"/>
        <v>#REF!</v>
      </c>
      <c r="S890" s="258" t="e">
        <f t="shared" si="2100"/>
        <v>#REF!</v>
      </c>
      <c r="T890" s="258" t="e">
        <f t="shared" si="2101"/>
        <v>#REF!</v>
      </c>
      <c r="U890" s="258" t="e">
        <f t="shared" si="2102"/>
        <v>#REF!</v>
      </c>
      <c r="V890" s="258" t="e">
        <f t="shared" si="2103"/>
        <v>#REF!</v>
      </c>
      <c r="W890" s="258" t="e">
        <f t="shared" si="2104"/>
        <v>#REF!</v>
      </c>
      <c r="X890" s="258" t="e">
        <f t="shared" si="2105"/>
        <v>#REF!</v>
      </c>
      <c r="Y890" s="258" t="e">
        <f t="shared" si="2106"/>
        <v>#REF!</v>
      </c>
      <c r="Z890" s="258" t="e">
        <f t="shared" si="2107"/>
        <v>#REF!</v>
      </c>
      <c r="AA890" s="258" t="e">
        <f t="shared" si="2108"/>
        <v>#REF!</v>
      </c>
      <c r="AB890" s="258" t="e">
        <f t="shared" si="2109"/>
        <v>#REF!</v>
      </c>
      <c r="AC890" s="258" t="e">
        <f t="shared" si="2110"/>
        <v>#REF!</v>
      </c>
      <c r="AD890" s="258" t="e">
        <f t="shared" si="2111"/>
        <v>#REF!</v>
      </c>
    </row>
    <row r="891" spans="1:30" ht="25.5" hidden="1" customHeight="1" x14ac:dyDescent="0.2">
      <c r="A891" s="260" t="s">
        <v>147</v>
      </c>
      <c r="B891" s="272">
        <v>803</v>
      </c>
      <c r="C891" s="253" t="s">
        <v>200</v>
      </c>
      <c r="D891" s="253" t="s">
        <v>194</v>
      </c>
      <c r="E891" s="253" t="s">
        <v>30</v>
      </c>
      <c r="F891" s="253"/>
      <c r="G891" s="258"/>
      <c r="H891" s="258"/>
      <c r="I891" s="258" t="e">
        <f>#REF!+G891</f>
        <v>#REF!</v>
      </c>
      <c r="J891" s="258" t="e">
        <f t="shared" si="2098"/>
        <v>#REF!</v>
      </c>
      <c r="K891" s="258" t="e">
        <f t="shared" si="2112"/>
        <v>#REF!</v>
      </c>
      <c r="L891" s="258" t="e">
        <f t="shared" si="2099"/>
        <v>#REF!</v>
      </c>
      <c r="M891" s="258" t="e">
        <f t="shared" si="2099"/>
        <v>#REF!</v>
      </c>
      <c r="N891" s="258" t="e">
        <f t="shared" si="2099"/>
        <v>#REF!</v>
      </c>
      <c r="O891" s="258" t="e">
        <f t="shared" si="2099"/>
        <v>#REF!</v>
      </c>
      <c r="P891" s="258" t="e">
        <f t="shared" si="2099"/>
        <v>#REF!</v>
      </c>
      <c r="Q891" s="258" t="e">
        <f t="shared" si="2099"/>
        <v>#REF!</v>
      </c>
      <c r="R891" s="258" t="e">
        <f t="shared" si="2113"/>
        <v>#REF!</v>
      </c>
      <c r="S891" s="258" t="e">
        <f t="shared" si="2100"/>
        <v>#REF!</v>
      </c>
      <c r="T891" s="258" t="e">
        <f t="shared" si="2101"/>
        <v>#REF!</v>
      </c>
      <c r="U891" s="258" t="e">
        <f t="shared" si="2102"/>
        <v>#REF!</v>
      </c>
      <c r="V891" s="258" t="e">
        <f t="shared" si="2103"/>
        <v>#REF!</v>
      </c>
      <c r="W891" s="258" t="e">
        <f t="shared" si="2104"/>
        <v>#REF!</v>
      </c>
      <c r="X891" s="258" t="e">
        <f t="shared" si="2105"/>
        <v>#REF!</v>
      </c>
      <c r="Y891" s="258" t="e">
        <f t="shared" si="2106"/>
        <v>#REF!</v>
      </c>
      <c r="Z891" s="258" t="e">
        <f t="shared" si="2107"/>
        <v>#REF!</v>
      </c>
      <c r="AA891" s="258" t="e">
        <f t="shared" si="2108"/>
        <v>#REF!</v>
      </c>
      <c r="AB891" s="258" t="e">
        <f t="shared" si="2109"/>
        <v>#REF!</v>
      </c>
      <c r="AC891" s="258" t="e">
        <f t="shared" si="2110"/>
        <v>#REF!</v>
      </c>
      <c r="AD891" s="258" t="e">
        <f t="shared" si="2111"/>
        <v>#REF!</v>
      </c>
    </row>
    <row r="892" spans="1:30" ht="12.75" hidden="1" customHeight="1" x14ac:dyDescent="0.2">
      <c r="A892" s="260" t="s">
        <v>300</v>
      </c>
      <c r="B892" s="272">
        <v>803</v>
      </c>
      <c r="C892" s="253" t="s">
        <v>200</v>
      </c>
      <c r="D892" s="253" t="s">
        <v>194</v>
      </c>
      <c r="E892" s="253" t="s">
        <v>30</v>
      </c>
      <c r="F892" s="253" t="s">
        <v>301</v>
      </c>
      <c r="G892" s="258"/>
      <c r="H892" s="258"/>
      <c r="I892" s="258" t="e">
        <f>#REF!+G892</f>
        <v>#REF!</v>
      </c>
      <c r="J892" s="258" t="e">
        <f t="shared" si="2098"/>
        <v>#REF!</v>
      </c>
      <c r="K892" s="258" t="e">
        <f t="shared" si="2112"/>
        <v>#REF!</v>
      </c>
      <c r="L892" s="258" t="e">
        <f t="shared" si="2099"/>
        <v>#REF!</v>
      </c>
      <c r="M892" s="258" t="e">
        <f t="shared" si="2099"/>
        <v>#REF!</v>
      </c>
      <c r="N892" s="258" t="e">
        <f t="shared" si="2099"/>
        <v>#REF!</v>
      </c>
      <c r="O892" s="258" t="e">
        <f t="shared" si="2099"/>
        <v>#REF!</v>
      </c>
      <c r="P892" s="258" t="e">
        <f t="shared" si="2099"/>
        <v>#REF!</v>
      </c>
      <c r="Q892" s="258" t="e">
        <f t="shared" si="2099"/>
        <v>#REF!</v>
      </c>
      <c r="R892" s="258" t="e">
        <f t="shared" si="2113"/>
        <v>#REF!</v>
      </c>
      <c r="S892" s="258" t="e">
        <f t="shared" si="2100"/>
        <v>#REF!</v>
      </c>
      <c r="T892" s="258" t="e">
        <f t="shared" si="2101"/>
        <v>#REF!</v>
      </c>
      <c r="U892" s="258" t="e">
        <f t="shared" si="2102"/>
        <v>#REF!</v>
      </c>
      <c r="V892" s="258" t="e">
        <f t="shared" si="2103"/>
        <v>#REF!</v>
      </c>
      <c r="W892" s="258" t="e">
        <f t="shared" si="2104"/>
        <v>#REF!</v>
      </c>
      <c r="X892" s="258" t="e">
        <f t="shared" si="2105"/>
        <v>#REF!</v>
      </c>
      <c r="Y892" s="258" t="e">
        <f t="shared" si="2106"/>
        <v>#REF!</v>
      </c>
      <c r="Z892" s="258" t="e">
        <f t="shared" si="2107"/>
        <v>#REF!</v>
      </c>
      <c r="AA892" s="258" t="e">
        <f t="shared" si="2108"/>
        <v>#REF!</v>
      </c>
      <c r="AB892" s="258" t="e">
        <f t="shared" si="2109"/>
        <v>#REF!</v>
      </c>
      <c r="AC892" s="258" t="e">
        <f t="shared" si="2110"/>
        <v>#REF!</v>
      </c>
      <c r="AD892" s="258" t="e">
        <f t="shared" si="2111"/>
        <v>#REF!</v>
      </c>
    </row>
    <row r="893" spans="1:30" ht="12.75" hidden="1" customHeight="1" x14ac:dyDescent="0.2">
      <c r="A893" s="260" t="s">
        <v>324</v>
      </c>
      <c r="B893" s="272">
        <v>803</v>
      </c>
      <c r="C893" s="253" t="s">
        <v>200</v>
      </c>
      <c r="D893" s="253" t="s">
        <v>194</v>
      </c>
      <c r="E893" s="253" t="s">
        <v>325</v>
      </c>
      <c r="F893" s="253"/>
      <c r="G893" s="258"/>
      <c r="H893" s="258"/>
      <c r="I893" s="258" t="e">
        <f>#REF!+G893</f>
        <v>#REF!</v>
      </c>
      <c r="J893" s="258" t="e">
        <f t="shared" si="2098"/>
        <v>#REF!</v>
      </c>
      <c r="K893" s="258" t="e">
        <f t="shared" si="2112"/>
        <v>#REF!</v>
      </c>
      <c r="L893" s="258" t="e">
        <f t="shared" si="2099"/>
        <v>#REF!</v>
      </c>
      <c r="M893" s="258" t="e">
        <f t="shared" si="2099"/>
        <v>#REF!</v>
      </c>
      <c r="N893" s="258" t="e">
        <f t="shared" si="2099"/>
        <v>#REF!</v>
      </c>
      <c r="O893" s="258" t="e">
        <f t="shared" si="2099"/>
        <v>#REF!</v>
      </c>
      <c r="P893" s="258" t="e">
        <f t="shared" si="2099"/>
        <v>#REF!</v>
      </c>
      <c r="Q893" s="258" t="e">
        <f t="shared" si="2099"/>
        <v>#REF!</v>
      </c>
      <c r="R893" s="258" t="e">
        <f t="shared" si="2113"/>
        <v>#REF!</v>
      </c>
      <c r="S893" s="258" t="e">
        <f t="shared" si="2100"/>
        <v>#REF!</v>
      </c>
      <c r="T893" s="258" t="e">
        <f t="shared" si="2101"/>
        <v>#REF!</v>
      </c>
      <c r="U893" s="258" t="e">
        <f t="shared" si="2102"/>
        <v>#REF!</v>
      </c>
      <c r="V893" s="258" t="e">
        <f t="shared" si="2103"/>
        <v>#REF!</v>
      </c>
      <c r="W893" s="258" t="e">
        <f t="shared" si="2104"/>
        <v>#REF!</v>
      </c>
      <c r="X893" s="258" t="e">
        <f t="shared" si="2105"/>
        <v>#REF!</v>
      </c>
      <c r="Y893" s="258" t="e">
        <f t="shared" si="2106"/>
        <v>#REF!</v>
      </c>
      <c r="Z893" s="258" t="e">
        <f t="shared" si="2107"/>
        <v>#REF!</v>
      </c>
      <c r="AA893" s="258" t="e">
        <f t="shared" si="2108"/>
        <v>#REF!</v>
      </c>
      <c r="AB893" s="258" t="e">
        <f t="shared" si="2109"/>
        <v>#REF!</v>
      </c>
      <c r="AC893" s="258" t="e">
        <f t="shared" si="2110"/>
        <v>#REF!</v>
      </c>
      <c r="AD893" s="258" t="e">
        <f t="shared" si="2111"/>
        <v>#REF!</v>
      </c>
    </row>
    <row r="894" spans="1:30" ht="25.5" hidden="1" customHeight="1" x14ac:dyDescent="0.2">
      <c r="A894" s="260" t="s">
        <v>31</v>
      </c>
      <c r="B894" s="272">
        <v>803</v>
      </c>
      <c r="C894" s="253" t="s">
        <v>200</v>
      </c>
      <c r="D894" s="253" t="s">
        <v>194</v>
      </c>
      <c r="E894" s="253" t="s">
        <v>32</v>
      </c>
      <c r="F894" s="253"/>
      <c r="G894" s="258"/>
      <c r="H894" s="258"/>
      <c r="I894" s="258" t="e">
        <f>#REF!+G894</f>
        <v>#REF!</v>
      </c>
      <c r="J894" s="258" t="e">
        <f t="shared" si="2098"/>
        <v>#REF!</v>
      </c>
      <c r="K894" s="258" t="e">
        <f t="shared" si="2112"/>
        <v>#REF!</v>
      </c>
      <c r="L894" s="258" t="e">
        <f t="shared" si="2099"/>
        <v>#REF!</v>
      </c>
      <c r="M894" s="258" t="e">
        <f t="shared" si="2099"/>
        <v>#REF!</v>
      </c>
      <c r="N894" s="258" t="e">
        <f t="shared" si="2099"/>
        <v>#REF!</v>
      </c>
      <c r="O894" s="258" t="e">
        <f t="shared" si="2099"/>
        <v>#REF!</v>
      </c>
      <c r="P894" s="258" t="e">
        <f t="shared" si="2099"/>
        <v>#REF!</v>
      </c>
      <c r="Q894" s="258" t="e">
        <f t="shared" si="2099"/>
        <v>#REF!</v>
      </c>
      <c r="R894" s="258" t="e">
        <f t="shared" si="2113"/>
        <v>#REF!</v>
      </c>
      <c r="S894" s="258" t="e">
        <f t="shared" si="2100"/>
        <v>#REF!</v>
      </c>
      <c r="T894" s="258" t="e">
        <f t="shared" si="2101"/>
        <v>#REF!</v>
      </c>
      <c r="U894" s="258" t="e">
        <f t="shared" si="2102"/>
        <v>#REF!</v>
      </c>
      <c r="V894" s="258" t="e">
        <f t="shared" si="2103"/>
        <v>#REF!</v>
      </c>
      <c r="W894" s="258" t="e">
        <f t="shared" si="2104"/>
        <v>#REF!</v>
      </c>
      <c r="X894" s="258" t="e">
        <f t="shared" si="2105"/>
        <v>#REF!</v>
      </c>
      <c r="Y894" s="258" t="e">
        <f t="shared" si="2106"/>
        <v>#REF!</v>
      </c>
      <c r="Z894" s="258" t="e">
        <f t="shared" si="2107"/>
        <v>#REF!</v>
      </c>
      <c r="AA894" s="258" t="e">
        <f t="shared" si="2108"/>
        <v>#REF!</v>
      </c>
      <c r="AB894" s="258" t="e">
        <f t="shared" si="2109"/>
        <v>#REF!</v>
      </c>
      <c r="AC894" s="258" t="e">
        <f t="shared" si="2110"/>
        <v>#REF!</v>
      </c>
      <c r="AD894" s="258" t="e">
        <f t="shared" si="2111"/>
        <v>#REF!</v>
      </c>
    </row>
    <row r="895" spans="1:30" ht="12.75" hidden="1" customHeight="1" x14ac:dyDescent="0.2">
      <c r="A895" s="260" t="s">
        <v>320</v>
      </c>
      <c r="B895" s="272">
        <v>803</v>
      </c>
      <c r="C895" s="253" t="s">
        <v>200</v>
      </c>
      <c r="D895" s="253" t="s">
        <v>194</v>
      </c>
      <c r="E895" s="253" t="s">
        <v>32</v>
      </c>
      <c r="F895" s="253" t="s">
        <v>321</v>
      </c>
      <c r="G895" s="258"/>
      <c r="H895" s="258"/>
      <c r="I895" s="258" t="e">
        <f>#REF!+G895</f>
        <v>#REF!</v>
      </c>
      <c r="J895" s="258" t="e">
        <f t="shared" si="2098"/>
        <v>#REF!</v>
      </c>
      <c r="K895" s="258" t="e">
        <f t="shared" si="2112"/>
        <v>#REF!</v>
      </c>
      <c r="L895" s="258" t="e">
        <f t="shared" si="2099"/>
        <v>#REF!</v>
      </c>
      <c r="M895" s="258" t="e">
        <f t="shared" si="2099"/>
        <v>#REF!</v>
      </c>
      <c r="N895" s="258" t="e">
        <f t="shared" si="2099"/>
        <v>#REF!</v>
      </c>
      <c r="O895" s="258" t="e">
        <f t="shared" si="2099"/>
        <v>#REF!</v>
      </c>
      <c r="P895" s="258" t="e">
        <f t="shared" si="2099"/>
        <v>#REF!</v>
      </c>
      <c r="Q895" s="258" t="e">
        <f t="shared" si="2099"/>
        <v>#REF!</v>
      </c>
      <c r="R895" s="258" t="e">
        <f t="shared" si="2113"/>
        <v>#REF!</v>
      </c>
      <c r="S895" s="258" t="e">
        <f t="shared" si="2100"/>
        <v>#REF!</v>
      </c>
      <c r="T895" s="258" t="e">
        <f t="shared" si="2101"/>
        <v>#REF!</v>
      </c>
      <c r="U895" s="258" t="e">
        <f t="shared" si="2102"/>
        <v>#REF!</v>
      </c>
      <c r="V895" s="258" t="e">
        <f t="shared" si="2103"/>
        <v>#REF!</v>
      </c>
      <c r="W895" s="258" t="e">
        <f t="shared" si="2104"/>
        <v>#REF!</v>
      </c>
      <c r="X895" s="258" t="e">
        <f t="shared" si="2105"/>
        <v>#REF!</v>
      </c>
      <c r="Y895" s="258" t="e">
        <f t="shared" si="2106"/>
        <v>#REF!</v>
      </c>
      <c r="Z895" s="258" t="e">
        <f t="shared" si="2107"/>
        <v>#REF!</v>
      </c>
      <c r="AA895" s="258" t="e">
        <f t="shared" si="2108"/>
        <v>#REF!</v>
      </c>
      <c r="AB895" s="258" t="e">
        <f t="shared" si="2109"/>
        <v>#REF!</v>
      </c>
      <c r="AC895" s="258" t="e">
        <f t="shared" si="2110"/>
        <v>#REF!</v>
      </c>
      <c r="AD895" s="258" t="e">
        <f t="shared" si="2111"/>
        <v>#REF!</v>
      </c>
    </row>
    <row r="896" spans="1:30" ht="12.75" hidden="1" customHeight="1" x14ac:dyDescent="0.2">
      <c r="A896" s="462" t="s">
        <v>33</v>
      </c>
      <c r="B896" s="250">
        <v>803</v>
      </c>
      <c r="C896" s="251" t="s">
        <v>200</v>
      </c>
      <c r="D896" s="251" t="s">
        <v>198</v>
      </c>
      <c r="E896" s="251"/>
      <c r="F896" s="251"/>
      <c r="G896" s="258"/>
      <c r="H896" s="258"/>
      <c r="I896" s="258" t="e">
        <f>#REF!+G896</f>
        <v>#REF!</v>
      </c>
      <c r="J896" s="258" t="e">
        <f t="shared" si="2098"/>
        <v>#REF!</v>
      </c>
      <c r="K896" s="258" t="e">
        <f t="shared" si="2112"/>
        <v>#REF!</v>
      </c>
      <c r="L896" s="258" t="e">
        <f t="shared" si="2099"/>
        <v>#REF!</v>
      </c>
      <c r="M896" s="258" t="e">
        <f t="shared" si="2099"/>
        <v>#REF!</v>
      </c>
      <c r="N896" s="258" t="e">
        <f t="shared" si="2099"/>
        <v>#REF!</v>
      </c>
      <c r="O896" s="258" t="e">
        <f t="shared" si="2099"/>
        <v>#REF!</v>
      </c>
      <c r="P896" s="258" t="e">
        <f t="shared" si="2099"/>
        <v>#REF!</v>
      </c>
      <c r="Q896" s="258" t="e">
        <f t="shared" si="2099"/>
        <v>#REF!</v>
      </c>
      <c r="R896" s="258" t="e">
        <f t="shared" si="2113"/>
        <v>#REF!</v>
      </c>
      <c r="S896" s="258" t="e">
        <f t="shared" si="2100"/>
        <v>#REF!</v>
      </c>
      <c r="T896" s="258" t="e">
        <f t="shared" si="2101"/>
        <v>#REF!</v>
      </c>
      <c r="U896" s="258" t="e">
        <f t="shared" si="2102"/>
        <v>#REF!</v>
      </c>
      <c r="V896" s="258" t="e">
        <f t="shared" si="2103"/>
        <v>#REF!</v>
      </c>
      <c r="W896" s="258" t="e">
        <f t="shared" si="2104"/>
        <v>#REF!</v>
      </c>
      <c r="X896" s="258" t="e">
        <f t="shared" si="2105"/>
        <v>#REF!</v>
      </c>
      <c r="Y896" s="258" t="e">
        <f t="shared" si="2106"/>
        <v>#REF!</v>
      </c>
      <c r="Z896" s="258" t="e">
        <f t="shared" si="2107"/>
        <v>#REF!</v>
      </c>
      <c r="AA896" s="258" t="e">
        <f t="shared" si="2108"/>
        <v>#REF!</v>
      </c>
      <c r="AB896" s="258" t="e">
        <f t="shared" si="2109"/>
        <v>#REF!</v>
      </c>
      <c r="AC896" s="258" t="e">
        <f t="shared" si="2110"/>
        <v>#REF!</v>
      </c>
      <c r="AD896" s="258" t="e">
        <f t="shared" si="2111"/>
        <v>#REF!</v>
      </c>
    </row>
    <row r="897" spans="1:30" ht="38.25" hidden="1" customHeight="1" x14ac:dyDescent="0.2">
      <c r="A897" s="260" t="s">
        <v>123</v>
      </c>
      <c r="B897" s="272">
        <v>803</v>
      </c>
      <c r="C897" s="253" t="s">
        <v>200</v>
      </c>
      <c r="D897" s="253" t="s">
        <v>198</v>
      </c>
      <c r="E897" s="261" t="s">
        <v>332</v>
      </c>
      <c r="F897" s="253"/>
      <c r="G897" s="258"/>
      <c r="H897" s="258"/>
      <c r="I897" s="258" t="e">
        <f>#REF!+G897</f>
        <v>#REF!</v>
      </c>
      <c r="J897" s="258" t="e">
        <f t="shared" si="2098"/>
        <v>#REF!</v>
      </c>
      <c r="K897" s="258" t="e">
        <f t="shared" si="2112"/>
        <v>#REF!</v>
      </c>
      <c r="L897" s="258" t="e">
        <f t="shared" si="2099"/>
        <v>#REF!</v>
      </c>
      <c r="M897" s="258" t="e">
        <f t="shared" si="2099"/>
        <v>#REF!</v>
      </c>
      <c r="N897" s="258" t="e">
        <f t="shared" si="2099"/>
        <v>#REF!</v>
      </c>
      <c r="O897" s="258" t="e">
        <f t="shared" si="2099"/>
        <v>#REF!</v>
      </c>
      <c r="P897" s="258" t="e">
        <f t="shared" si="2099"/>
        <v>#REF!</v>
      </c>
      <c r="Q897" s="258" t="e">
        <f t="shared" si="2099"/>
        <v>#REF!</v>
      </c>
      <c r="R897" s="258" t="e">
        <f t="shared" si="2113"/>
        <v>#REF!</v>
      </c>
      <c r="S897" s="258" t="e">
        <f t="shared" si="2100"/>
        <v>#REF!</v>
      </c>
      <c r="T897" s="258" t="e">
        <f t="shared" si="2101"/>
        <v>#REF!</v>
      </c>
      <c r="U897" s="258" t="e">
        <f t="shared" si="2102"/>
        <v>#REF!</v>
      </c>
      <c r="V897" s="258" t="e">
        <f t="shared" si="2103"/>
        <v>#REF!</v>
      </c>
      <c r="W897" s="258" t="e">
        <f t="shared" si="2104"/>
        <v>#REF!</v>
      </c>
      <c r="X897" s="258" t="e">
        <f t="shared" si="2105"/>
        <v>#REF!</v>
      </c>
      <c r="Y897" s="258" t="e">
        <f t="shared" si="2106"/>
        <v>#REF!</v>
      </c>
      <c r="Z897" s="258" t="e">
        <f t="shared" si="2107"/>
        <v>#REF!</v>
      </c>
      <c r="AA897" s="258" t="e">
        <f t="shared" si="2108"/>
        <v>#REF!</v>
      </c>
      <c r="AB897" s="258" t="e">
        <f t="shared" si="2109"/>
        <v>#REF!</v>
      </c>
      <c r="AC897" s="258" t="e">
        <f t="shared" si="2110"/>
        <v>#REF!</v>
      </c>
      <c r="AD897" s="258" t="e">
        <f t="shared" si="2111"/>
        <v>#REF!</v>
      </c>
    </row>
    <row r="898" spans="1:30" ht="12.75" hidden="1" customHeight="1" x14ac:dyDescent="0.2">
      <c r="A898" s="260" t="s">
        <v>333</v>
      </c>
      <c r="B898" s="272">
        <v>803</v>
      </c>
      <c r="C898" s="253" t="s">
        <v>200</v>
      </c>
      <c r="D898" s="253" t="s">
        <v>198</v>
      </c>
      <c r="E898" s="261" t="s">
        <v>334</v>
      </c>
      <c r="F898" s="253"/>
      <c r="G898" s="258"/>
      <c r="H898" s="258"/>
      <c r="I898" s="258" t="e">
        <f>#REF!+G898</f>
        <v>#REF!</v>
      </c>
      <c r="J898" s="258" t="e">
        <f t="shared" si="2098"/>
        <v>#REF!</v>
      </c>
      <c r="K898" s="258" t="e">
        <f t="shared" si="2112"/>
        <v>#REF!</v>
      </c>
      <c r="L898" s="258" t="e">
        <f t="shared" si="2099"/>
        <v>#REF!</v>
      </c>
      <c r="M898" s="258" t="e">
        <f t="shared" si="2099"/>
        <v>#REF!</v>
      </c>
      <c r="N898" s="258" t="e">
        <f t="shared" si="2099"/>
        <v>#REF!</v>
      </c>
      <c r="O898" s="258" t="e">
        <f t="shared" si="2099"/>
        <v>#REF!</v>
      </c>
      <c r="P898" s="258" t="e">
        <f t="shared" si="2099"/>
        <v>#REF!</v>
      </c>
      <c r="Q898" s="258" t="e">
        <f t="shared" si="2099"/>
        <v>#REF!</v>
      </c>
      <c r="R898" s="258" t="e">
        <f t="shared" si="2113"/>
        <v>#REF!</v>
      </c>
      <c r="S898" s="258" t="e">
        <f t="shared" si="2100"/>
        <v>#REF!</v>
      </c>
      <c r="T898" s="258" t="e">
        <f t="shared" si="2101"/>
        <v>#REF!</v>
      </c>
      <c r="U898" s="258" t="e">
        <f t="shared" si="2102"/>
        <v>#REF!</v>
      </c>
      <c r="V898" s="258" t="e">
        <f t="shared" si="2103"/>
        <v>#REF!</v>
      </c>
      <c r="W898" s="258" t="e">
        <f t="shared" si="2104"/>
        <v>#REF!</v>
      </c>
      <c r="X898" s="258" t="e">
        <f t="shared" si="2105"/>
        <v>#REF!</v>
      </c>
      <c r="Y898" s="258" t="e">
        <f t="shared" si="2106"/>
        <v>#REF!</v>
      </c>
      <c r="Z898" s="258" t="e">
        <f t="shared" si="2107"/>
        <v>#REF!</v>
      </c>
      <c r="AA898" s="258" t="e">
        <f t="shared" si="2108"/>
        <v>#REF!</v>
      </c>
      <c r="AB898" s="258" t="e">
        <f t="shared" si="2109"/>
        <v>#REF!</v>
      </c>
      <c r="AC898" s="258" t="e">
        <f t="shared" si="2110"/>
        <v>#REF!</v>
      </c>
      <c r="AD898" s="258" t="e">
        <f t="shared" si="2111"/>
        <v>#REF!</v>
      </c>
    </row>
    <row r="899" spans="1:30" ht="12.75" hidden="1" customHeight="1" x14ac:dyDescent="0.2">
      <c r="A899" s="260" t="s">
        <v>320</v>
      </c>
      <c r="B899" s="272">
        <v>803</v>
      </c>
      <c r="C899" s="253" t="s">
        <v>200</v>
      </c>
      <c r="D899" s="253" t="s">
        <v>198</v>
      </c>
      <c r="E899" s="261" t="s">
        <v>334</v>
      </c>
      <c r="F899" s="253" t="s">
        <v>321</v>
      </c>
      <c r="G899" s="258"/>
      <c r="H899" s="258"/>
      <c r="I899" s="258" t="e">
        <f>#REF!+G899</f>
        <v>#REF!</v>
      </c>
      <c r="J899" s="258" t="e">
        <f t="shared" si="2098"/>
        <v>#REF!</v>
      </c>
      <c r="K899" s="258" t="e">
        <f t="shared" si="2112"/>
        <v>#REF!</v>
      </c>
      <c r="L899" s="258" t="e">
        <f t="shared" si="2099"/>
        <v>#REF!</v>
      </c>
      <c r="M899" s="258" t="e">
        <f t="shared" si="2099"/>
        <v>#REF!</v>
      </c>
      <c r="N899" s="258" t="e">
        <f t="shared" si="2099"/>
        <v>#REF!</v>
      </c>
      <c r="O899" s="258" t="e">
        <f t="shared" si="2099"/>
        <v>#REF!</v>
      </c>
      <c r="P899" s="258" t="e">
        <f t="shared" si="2099"/>
        <v>#REF!</v>
      </c>
      <c r="Q899" s="258" t="e">
        <f t="shared" si="2099"/>
        <v>#REF!</v>
      </c>
      <c r="R899" s="258" t="e">
        <f t="shared" si="2113"/>
        <v>#REF!</v>
      </c>
      <c r="S899" s="258" t="e">
        <f t="shared" si="2100"/>
        <v>#REF!</v>
      </c>
      <c r="T899" s="258" t="e">
        <f t="shared" si="2101"/>
        <v>#REF!</v>
      </c>
      <c r="U899" s="258" t="e">
        <f t="shared" si="2102"/>
        <v>#REF!</v>
      </c>
      <c r="V899" s="258" t="e">
        <f t="shared" si="2103"/>
        <v>#REF!</v>
      </c>
      <c r="W899" s="258" t="e">
        <f t="shared" si="2104"/>
        <v>#REF!</v>
      </c>
      <c r="X899" s="258" t="e">
        <f t="shared" si="2105"/>
        <v>#REF!</v>
      </c>
      <c r="Y899" s="258" t="e">
        <f t="shared" si="2106"/>
        <v>#REF!</v>
      </c>
      <c r="Z899" s="258" t="e">
        <f t="shared" si="2107"/>
        <v>#REF!</v>
      </c>
      <c r="AA899" s="258" t="e">
        <f t="shared" si="2108"/>
        <v>#REF!</v>
      </c>
      <c r="AB899" s="258" t="e">
        <f t="shared" si="2109"/>
        <v>#REF!</v>
      </c>
      <c r="AC899" s="258" t="e">
        <f t="shared" si="2110"/>
        <v>#REF!</v>
      </c>
      <c r="AD899" s="258" t="e">
        <f t="shared" si="2111"/>
        <v>#REF!</v>
      </c>
    </row>
    <row r="900" spans="1:30" ht="12.75" hidden="1" customHeight="1" x14ac:dyDescent="0.2">
      <c r="A900" s="260" t="s">
        <v>302</v>
      </c>
      <c r="B900" s="272">
        <v>803</v>
      </c>
      <c r="C900" s="253" t="s">
        <v>200</v>
      </c>
      <c r="D900" s="253" t="s">
        <v>198</v>
      </c>
      <c r="E900" s="261" t="s">
        <v>334</v>
      </c>
      <c r="F900" s="253" t="s">
        <v>303</v>
      </c>
      <c r="G900" s="258"/>
      <c r="H900" s="258"/>
      <c r="I900" s="258" t="e">
        <f>#REF!+G900</f>
        <v>#REF!</v>
      </c>
      <c r="J900" s="258" t="e">
        <f t="shared" si="2098"/>
        <v>#REF!</v>
      </c>
      <c r="K900" s="258" t="e">
        <f t="shared" si="2112"/>
        <v>#REF!</v>
      </c>
      <c r="L900" s="258" t="e">
        <f t="shared" si="2099"/>
        <v>#REF!</v>
      </c>
      <c r="M900" s="258" t="e">
        <f t="shared" si="2099"/>
        <v>#REF!</v>
      </c>
      <c r="N900" s="258" t="e">
        <f t="shared" si="2099"/>
        <v>#REF!</v>
      </c>
      <c r="O900" s="258" t="e">
        <f t="shared" si="2099"/>
        <v>#REF!</v>
      </c>
      <c r="P900" s="258" t="e">
        <f t="shared" si="2099"/>
        <v>#REF!</v>
      </c>
      <c r="Q900" s="258" t="e">
        <f t="shared" si="2099"/>
        <v>#REF!</v>
      </c>
      <c r="R900" s="258" t="e">
        <f t="shared" si="2113"/>
        <v>#REF!</v>
      </c>
      <c r="S900" s="258" t="e">
        <f t="shared" si="2100"/>
        <v>#REF!</v>
      </c>
      <c r="T900" s="258" t="e">
        <f t="shared" si="2101"/>
        <v>#REF!</v>
      </c>
      <c r="U900" s="258" t="e">
        <f t="shared" si="2102"/>
        <v>#REF!</v>
      </c>
      <c r="V900" s="258" t="e">
        <f t="shared" si="2103"/>
        <v>#REF!</v>
      </c>
      <c r="W900" s="258" t="e">
        <f t="shared" si="2104"/>
        <v>#REF!</v>
      </c>
      <c r="X900" s="258" t="e">
        <f t="shared" si="2105"/>
        <v>#REF!</v>
      </c>
      <c r="Y900" s="258" t="e">
        <f t="shared" si="2106"/>
        <v>#REF!</v>
      </c>
      <c r="Z900" s="258" t="e">
        <f t="shared" si="2107"/>
        <v>#REF!</v>
      </c>
      <c r="AA900" s="258" t="e">
        <f t="shared" si="2108"/>
        <v>#REF!</v>
      </c>
      <c r="AB900" s="258" t="e">
        <f t="shared" si="2109"/>
        <v>#REF!</v>
      </c>
      <c r="AC900" s="258" t="e">
        <f t="shared" si="2110"/>
        <v>#REF!</v>
      </c>
      <c r="AD900" s="258" t="e">
        <f t="shared" si="2111"/>
        <v>#REF!</v>
      </c>
    </row>
    <row r="901" spans="1:30" ht="25.5" hidden="1" customHeight="1" x14ac:dyDescent="0.2">
      <c r="A901" s="260" t="s">
        <v>34</v>
      </c>
      <c r="B901" s="272">
        <v>803</v>
      </c>
      <c r="C901" s="253" t="s">
        <v>200</v>
      </c>
      <c r="D901" s="253" t="s">
        <v>198</v>
      </c>
      <c r="E901" s="261" t="s">
        <v>35</v>
      </c>
      <c r="F901" s="253"/>
      <c r="G901" s="258"/>
      <c r="H901" s="258"/>
      <c r="I901" s="258" t="e">
        <f>#REF!+G901</f>
        <v>#REF!</v>
      </c>
      <c r="J901" s="258" t="e">
        <f t="shared" si="2098"/>
        <v>#REF!</v>
      </c>
      <c r="K901" s="258" t="e">
        <f t="shared" si="2112"/>
        <v>#REF!</v>
      </c>
      <c r="L901" s="258" t="e">
        <f t="shared" si="2099"/>
        <v>#REF!</v>
      </c>
      <c r="M901" s="258" t="e">
        <f t="shared" si="2099"/>
        <v>#REF!</v>
      </c>
      <c r="N901" s="258" t="e">
        <f t="shared" si="2099"/>
        <v>#REF!</v>
      </c>
      <c r="O901" s="258" t="e">
        <f t="shared" ref="L901:Q951" si="2114">L901+M901</f>
        <v>#REF!</v>
      </c>
      <c r="P901" s="258" t="e">
        <f t="shared" si="2114"/>
        <v>#REF!</v>
      </c>
      <c r="Q901" s="258" t="e">
        <f t="shared" si="2114"/>
        <v>#REF!</v>
      </c>
      <c r="R901" s="258" t="e">
        <f t="shared" si="2113"/>
        <v>#REF!</v>
      </c>
      <c r="S901" s="258" t="e">
        <f t="shared" si="2100"/>
        <v>#REF!</v>
      </c>
      <c r="T901" s="258" t="e">
        <f t="shared" si="2101"/>
        <v>#REF!</v>
      </c>
      <c r="U901" s="258" t="e">
        <f t="shared" si="2102"/>
        <v>#REF!</v>
      </c>
      <c r="V901" s="258" t="e">
        <f t="shared" si="2103"/>
        <v>#REF!</v>
      </c>
      <c r="W901" s="258" t="e">
        <f t="shared" si="2104"/>
        <v>#REF!</v>
      </c>
      <c r="X901" s="258" t="e">
        <f t="shared" si="2105"/>
        <v>#REF!</v>
      </c>
      <c r="Y901" s="258" t="e">
        <f t="shared" si="2106"/>
        <v>#REF!</v>
      </c>
      <c r="Z901" s="258" t="e">
        <f t="shared" si="2107"/>
        <v>#REF!</v>
      </c>
      <c r="AA901" s="258" t="e">
        <f t="shared" si="2108"/>
        <v>#REF!</v>
      </c>
      <c r="AB901" s="258" t="e">
        <f t="shared" si="2109"/>
        <v>#REF!</v>
      </c>
      <c r="AC901" s="258" t="e">
        <f t="shared" si="2110"/>
        <v>#REF!</v>
      </c>
      <c r="AD901" s="258" t="e">
        <f t="shared" si="2111"/>
        <v>#REF!</v>
      </c>
    </row>
    <row r="902" spans="1:30" ht="12.75" hidden="1" customHeight="1" x14ac:dyDescent="0.2">
      <c r="A902" s="260" t="s">
        <v>320</v>
      </c>
      <c r="B902" s="272">
        <v>803</v>
      </c>
      <c r="C902" s="253" t="s">
        <v>200</v>
      </c>
      <c r="D902" s="253" t="s">
        <v>198</v>
      </c>
      <c r="E902" s="261" t="s">
        <v>35</v>
      </c>
      <c r="F902" s="253" t="s">
        <v>321</v>
      </c>
      <c r="G902" s="258"/>
      <c r="H902" s="258"/>
      <c r="I902" s="258" t="e">
        <f>#REF!+G902</f>
        <v>#REF!</v>
      </c>
      <c r="J902" s="258" t="e">
        <f t="shared" si="2098"/>
        <v>#REF!</v>
      </c>
      <c r="K902" s="258" t="e">
        <f t="shared" si="2112"/>
        <v>#REF!</v>
      </c>
      <c r="L902" s="258" t="e">
        <f t="shared" si="2114"/>
        <v>#REF!</v>
      </c>
      <c r="M902" s="258" t="e">
        <f t="shared" si="2114"/>
        <v>#REF!</v>
      </c>
      <c r="N902" s="258" t="e">
        <f t="shared" si="2114"/>
        <v>#REF!</v>
      </c>
      <c r="O902" s="258" t="e">
        <f t="shared" si="2114"/>
        <v>#REF!</v>
      </c>
      <c r="P902" s="258" t="e">
        <f t="shared" si="2114"/>
        <v>#REF!</v>
      </c>
      <c r="Q902" s="258" t="e">
        <f t="shared" si="2114"/>
        <v>#REF!</v>
      </c>
      <c r="R902" s="258" t="e">
        <f t="shared" si="2113"/>
        <v>#REF!</v>
      </c>
      <c r="S902" s="258" t="e">
        <f t="shared" si="2100"/>
        <v>#REF!</v>
      </c>
      <c r="T902" s="258" t="e">
        <f t="shared" si="2101"/>
        <v>#REF!</v>
      </c>
      <c r="U902" s="258" t="e">
        <f t="shared" si="2102"/>
        <v>#REF!</v>
      </c>
      <c r="V902" s="258" t="e">
        <f t="shared" si="2103"/>
        <v>#REF!</v>
      </c>
      <c r="W902" s="258" t="e">
        <f t="shared" si="2104"/>
        <v>#REF!</v>
      </c>
      <c r="X902" s="258" t="e">
        <f t="shared" si="2105"/>
        <v>#REF!</v>
      </c>
      <c r="Y902" s="258" t="e">
        <f t="shared" si="2106"/>
        <v>#REF!</v>
      </c>
      <c r="Z902" s="258" t="e">
        <f t="shared" si="2107"/>
        <v>#REF!</v>
      </c>
      <c r="AA902" s="258" t="e">
        <f t="shared" si="2108"/>
        <v>#REF!</v>
      </c>
      <c r="AB902" s="258" t="e">
        <f t="shared" si="2109"/>
        <v>#REF!</v>
      </c>
      <c r="AC902" s="258" t="e">
        <f t="shared" si="2110"/>
        <v>#REF!</v>
      </c>
      <c r="AD902" s="258" t="e">
        <f t="shared" si="2111"/>
        <v>#REF!</v>
      </c>
    </row>
    <row r="903" spans="1:30" ht="12.75" hidden="1" customHeight="1" x14ac:dyDescent="0.2">
      <c r="A903" s="462" t="s">
        <v>70</v>
      </c>
      <c r="B903" s="250">
        <v>803</v>
      </c>
      <c r="C903" s="251">
        <v>11</v>
      </c>
      <c r="D903" s="251"/>
      <c r="E903" s="251"/>
      <c r="F903" s="251"/>
      <c r="G903" s="258"/>
      <c r="H903" s="258"/>
      <c r="I903" s="258" t="e">
        <f>#REF!+G903</f>
        <v>#REF!</v>
      </c>
      <c r="J903" s="258" t="e">
        <f t="shared" si="2098"/>
        <v>#REF!</v>
      </c>
      <c r="K903" s="258" t="e">
        <f t="shared" si="2112"/>
        <v>#REF!</v>
      </c>
      <c r="L903" s="258" t="e">
        <f t="shared" si="2114"/>
        <v>#REF!</v>
      </c>
      <c r="M903" s="258" t="e">
        <f t="shared" si="2114"/>
        <v>#REF!</v>
      </c>
      <c r="N903" s="258" t="e">
        <f t="shared" si="2114"/>
        <v>#REF!</v>
      </c>
      <c r="O903" s="258" t="e">
        <f t="shared" si="2114"/>
        <v>#REF!</v>
      </c>
      <c r="P903" s="258" t="e">
        <f t="shared" si="2114"/>
        <v>#REF!</v>
      </c>
      <c r="Q903" s="258" t="e">
        <f t="shared" si="2114"/>
        <v>#REF!</v>
      </c>
      <c r="R903" s="258" t="e">
        <f t="shared" si="2113"/>
        <v>#REF!</v>
      </c>
      <c r="S903" s="258" t="e">
        <f t="shared" si="2100"/>
        <v>#REF!</v>
      </c>
      <c r="T903" s="258" t="e">
        <f t="shared" si="2101"/>
        <v>#REF!</v>
      </c>
      <c r="U903" s="258" t="e">
        <f t="shared" si="2102"/>
        <v>#REF!</v>
      </c>
      <c r="V903" s="258" t="e">
        <f t="shared" si="2103"/>
        <v>#REF!</v>
      </c>
      <c r="W903" s="258" t="e">
        <f t="shared" si="2104"/>
        <v>#REF!</v>
      </c>
      <c r="X903" s="258" t="e">
        <f t="shared" si="2105"/>
        <v>#REF!</v>
      </c>
      <c r="Y903" s="258" t="e">
        <f t="shared" si="2106"/>
        <v>#REF!</v>
      </c>
      <c r="Z903" s="258" t="e">
        <f t="shared" si="2107"/>
        <v>#REF!</v>
      </c>
      <c r="AA903" s="258" t="e">
        <f t="shared" si="2108"/>
        <v>#REF!</v>
      </c>
      <c r="AB903" s="258" t="e">
        <f t="shared" si="2109"/>
        <v>#REF!</v>
      </c>
      <c r="AC903" s="258" t="e">
        <f t="shared" si="2110"/>
        <v>#REF!</v>
      </c>
      <c r="AD903" s="258" t="e">
        <f t="shared" si="2111"/>
        <v>#REF!</v>
      </c>
    </row>
    <row r="904" spans="1:30" ht="25.5" hidden="1" customHeight="1" x14ac:dyDescent="0.2">
      <c r="A904" s="462" t="s">
        <v>289</v>
      </c>
      <c r="B904" s="250">
        <v>803</v>
      </c>
      <c r="C904" s="251">
        <v>11</v>
      </c>
      <c r="D904" s="251" t="s">
        <v>192</v>
      </c>
      <c r="E904" s="251"/>
      <c r="F904" s="251"/>
      <c r="G904" s="258"/>
      <c r="H904" s="258"/>
      <c r="I904" s="258" t="e">
        <f>#REF!+G904</f>
        <v>#REF!</v>
      </c>
      <c r="J904" s="258" t="e">
        <f t="shared" si="2098"/>
        <v>#REF!</v>
      </c>
      <c r="K904" s="258" t="e">
        <f t="shared" si="2112"/>
        <v>#REF!</v>
      </c>
      <c r="L904" s="258" t="e">
        <f t="shared" si="2114"/>
        <v>#REF!</v>
      </c>
      <c r="M904" s="258" t="e">
        <f t="shared" si="2114"/>
        <v>#REF!</v>
      </c>
      <c r="N904" s="258" t="e">
        <f t="shared" si="2114"/>
        <v>#REF!</v>
      </c>
      <c r="O904" s="258" t="e">
        <f t="shared" si="2114"/>
        <v>#REF!</v>
      </c>
      <c r="P904" s="258" t="e">
        <f t="shared" si="2114"/>
        <v>#REF!</v>
      </c>
      <c r="Q904" s="258" t="e">
        <f t="shared" si="2114"/>
        <v>#REF!</v>
      </c>
      <c r="R904" s="258" t="e">
        <f t="shared" si="2113"/>
        <v>#REF!</v>
      </c>
      <c r="S904" s="258" t="e">
        <f t="shared" si="2100"/>
        <v>#REF!</v>
      </c>
      <c r="T904" s="258" t="e">
        <f t="shared" si="2101"/>
        <v>#REF!</v>
      </c>
      <c r="U904" s="258" t="e">
        <f t="shared" si="2102"/>
        <v>#REF!</v>
      </c>
      <c r="V904" s="258" t="e">
        <f t="shared" si="2103"/>
        <v>#REF!</v>
      </c>
      <c r="W904" s="258" t="e">
        <f t="shared" si="2104"/>
        <v>#REF!</v>
      </c>
      <c r="X904" s="258" t="e">
        <f t="shared" si="2105"/>
        <v>#REF!</v>
      </c>
      <c r="Y904" s="258" t="e">
        <f t="shared" si="2106"/>
        <v>#REF!</v>
      </c>
      <c r="Z904" s="258" t="e">
        <f t="shared" si="2107"/>
        <v>#REF!</v>
      </c>
      <c r="AA904" s="258" t="e">
        <f t="shared" si="2108"/>
        <v>#REF!</v>
      </c>
      <c r="AB904" s="258" t="e">
        <f t="shared" si="2109"/>
        <v>#REF!</v>
      </c>
      <c r="AC904" s="258" t="e">
        <f t="shared" si="2110"/>
        <v>#REF!</v>
      </c>
      <c r="AD904" s="258" t="e">
        <f t="shared" si="2111"/>
        <v>#REF!</v>
      </c>
    </row>
    <row r="905" spans="1:30" ht="12.75" hidden="1" customHeight="1" x14ac:dyDescent="0.2">
      <c r="A905" s="260" t="s">
        <v>11</v>
      </c>
      <c r="B905" s="272">
        <v>803</v>
      </c>
      <c r="C905" s="253">
        <v>11</v>
      </c>
      <c r="D905" s="253" t="s">
        <v>192</v>
      </c>
      <c r="E905" s="253" t="s">
        <v>12</v>
      </c>
      <c r="F905" s="253"/>
      <c r="G905" s="258"/>
      <c r="H905" s="258"/>
      <c r="I905" s="258" t="e">
        <f>#REF!+G905</f>
        <v>#REF!</v>
      </c>
      <c r="J905" s="258" t="e">
        <f t="shared" si="2098"/>
        <v>#REF!</v>
      </c>
      <c r="K905" s="258" t="e">
        <f t="shared" si="2112"/>
        <v>#REF!</v>
      </c>
      <c r="L905" s="258" t="e">
        <f t="shared" si="2114"/>
        <v>#REF!</v>
      </c>
      <c r="M905" s="258" t="e">
        <f t="shared" si="2114"/>
        <v>#REF!</v>
      </c>
      <c r="N905" s="258" t="e">
        <f t="shared" si="2114"/>
        <v>#REF!</v>
      </c>
      <c r="O905" s="258" t="e">
        <f t="shared" si="2114"/>
        <v>#REF!</v>
      </c>
      <c r="P905" s="258" t="e">
        <f t="shared" si="2114"/>
        <v>#REF!</v>
      </c>
      <c r="Q905" s="258" t="e">
        <f t="shared" si="2114"/>
        <v>#REF!</v>
      </c>
      <c r="R905" s="258" t="e">
        <f t="shared" si="2113"/>
        <v>#REF!</v>
      </c>
      <c r="S905" s="258" t="e">
        <f t="shared" si="2100"/>
        <v>#REF!</v>
      </c>
      <c r="T905" s="258" t="e">
        <f t="shared" si="2101"/>
        <v>#REF!</v>
      </c>
      <c r="U905" s="258" t="e">
        <f t="shared" si="2102"/>
        <v>#REF!</v>
      </c>
      <c r="V905" s="258" t="e">
        <f t="shared" si="2103"/>
        <v>#REF!</v>
      </c>
      <c r="W905" s="258" t="e">
        <f t="shared" si="2104"/>
        <v>#REF!</v>
      </c>
      <c r="X905" s="258" t="e">
        <f t="shared" si="2105"/>
        <v>#REF!</v>
      </c>
      <c r="Y905" s="258" t="e">
        <f t="shared" si="2106"/>
        <v>#REF!</v>
      </c>
      <c r="Z905" s="258" t="e">
        <f t="shared" si="2107"/>
        <v>#REF!</v>
      </c>
      <c r="AA905" s="258" t="e">
        <f t="shared" si="2108"/>
        <v>#REF!</v>
      </c>
      <c r="AB905" s="258" t="e">
        <f t="shared" si="2109"/>
        <v>#REF!</v>
      </c>
      <c r="AC905" s="258" t="e">
        <f t="shared" si="2110"/>
        <v>#REF!</v>
      </c>
      <c r="AD905" s="258" t="e">
        <f t="shared" si="2111"/>
        <v>#REF!</v>
      </c>
    </row>
    <row r="906" spans="1:30" ht="51" hidden="1" customHeight="1" x14ac:dyDescent="0.2">
      <c r="A906" s="260" t="s">
        <v>15</v>
      </c>
      <c r="B906" s="272">
        <v>803</v>
      </c>
      <c r="C906" s="253">
        <v>11</v>
      </c>
      <c r="D906" s="253" t="s">
        <v>192</v>
      </c>
      <c r="E906" s="253" t="s">
        <v>16</v>
      </c>
      <c r="F906" s="253"/>
      <c r="G906" s="258"/>
      <c r="H906" s="258"/>
      <c r="I906" s="258" t="e">
        <f>#REF!+G906</f>
        <v>#REF!</v>
      </c>
      <c r="J906" s="258" t="e">
        <f t="shared" si="2098"/>
        <v>#REF!</v>
      </c>
      <c r="K906" s="258" t="e">
        <f t="shared" si="2112"/>
        <v>#REF!</v>
      </c>
      <c r="L906" s="258" t="e">
        <f t="shared" si="2114"/>
        <v>#REF!</v>
      </c>
      <c r="M906" s="258" t="e">
        <f t="shared" si="2114"/>
        <v>#REF!</v>
      </c>
      <c r="N906" s="258" t="e">
        <f t="shared" si="2114"/>
        <v>#REF!</v>
      </c>
      <c r="O906" s="258" t="e">
        <f t="shared" si="2114"/>
        <v>#REF!</v>
      </c>
      <c r="P906" s="258" t="e">
        <f t="shared" si="2114"/>
        <v>#REF!</v>
      </c>
      <c r="Q906" s="258" t="e">
        <f t="shared" si="2114"/>
        <v>#REF!</v>
      </c>
      <c r="R906" s="258" t="e">
        <f t="shared" si="2113"/>
        <v>#REF!</v>
      </c>
      <c r="S906" s="258" t="e">
        <f t="shared" si="2100"/>
        <v>#REF!</v>
      </c>
      <c r="T906" s="258" t="e">
        <f t="shared" si="2101"/>
        <v>#REF!</v>
      </c>
      <c r="U906" s="258" t="e">
        <f t="shared" si="2102"/>
        <v>#REF!</v>
      </c>
      <c r="V906" s="258" t="e">
        <f t="shared" si="2103"/>
        <v>#REF!</v>
      </c>
      <c r="W906" s="258" t="e">
        <f t="shared" si="2104"/>
        <v>#REF!</v>
      </c>
      <c r="X906" s="258" t="e">
        <f t="shared" si="2105"/>
        <v>#REF!</v>
      </c>
      <c r="Y906" s="258" t="e">
        <f t="shared" si="2106"/>
        <v>#REF!</v>
      </c>
      <c r="Z906" s="258" t="e">
        <f t="shared" si="2107"/>
        <v>#REF!</v>
      </c>
      <c r="AA906" s="258" t="e">
        <f t="shared" si="2108"/>
        <v>#REF!</v>
      </c>
      <c r="AB906" s="258" t="e">
        <f t="shared" si="2109"/>
        <v>#REF!</v>
      </c>
      <c r="AC906" s="258" t="e">
        <f t="shared" si="2110"/>
        <v>#REF!</v>
      </c>
      <c r="AD906" s="258" t="e">
        <f t="shared" si="2111"/>
        <v>#REF!</v>
      </c>
    </row>
    <row r="907" spans="1:30" ht="12.75" hidden="1" customHeight="1" x14ac:dyDescent="0.2">
      <c r="A907" s="260" t="s">
        <v>153</v>
      </c>
      <c r="B907" s="272">
        <v>803</v>
      </c>
      <c r="C907" s="253">
        <v>11</v>
      </c>
      <c r="D907" s="253" t="s">
        <v>192</v>
      </c>
      <c r="E907" s="253" t="s">
        <v>16</v>
      </c>
      <c r="F907" s="253" t="s">
        <v>154</v>
      </c>
      <c r="G907" s="258"/>
      <c r="H907" s="258"/>
      <c r="I907" s="258" t="e">
        <f>#REF!+G907</f>
        <v>#REF!</v>
      </c>
      <c r="J907" s="258" t="e">
        <f t="shared" si="2098"/>
        <v>#REF!</v>
      </c>
      <c r="K907" s="258" t="e">
        <f t="shared" si="2112"/>
        <v>#REF!</v>
      </c>
      <c r="L907" s="258" t="e">
        <f t="shared" si="2114"/>
        <v>#REF!</v>
      </c>
      <c r="M907" s="258" t="e">
        <f t="shared" si="2114"/>
        <v>#REF!</v>
      </c>
      <c r="N907" s="258" t="e">
        <f t="shared" si="2114"/>
        <v>#REF!</v>
      </c>
      <c r="O907" s="258" t="e">
        <f t="shared" si="2114"/>
        <v>#REF!</v>
      </c>
      <c r="P907" s="258" t="e">
        <f t="shared" si="2114"/>
        <v>#REF!</v>
      </c>
      <c r="Q907" s="258" t="e">
        <f t="shared" si="2114"/>
        <v>#REF!</v>
      </c>
      <c r="R907" s="258" t="e">
        <f t="shared" si="2113"/>
        <v>#REF!</v>
      </c>
      <c r="S907" s="258" t="e">
        <f t="shared" si="2100"/>
        <v>#REF!</v>
      </c>
      <c r="T907" s="258" t="e">
        <f t="shared" si="2101"/>
        <v>#REF!</v>
      </c>
      <c r="U907" s="258" t="e">
        <f t="shared" si="2102"/>
        <v>#REF!</v>
      </c>
      <c r="V907" s="258" t="e">
        <f t="shared" si="2103"/>
        <v>#REF!</v>
      </c>
      <c r="W907" s="258" t="e">
        <f t="shared" si="2104"/>
        <v>#REF!</v>
      </c>
      <c r="X907" s="258" t="e">
        <f t="shared" si="2105"/>
        <v>#REF!</v>
      </c>
      <c r="Y907" s="258" t="e">
        <f t="shared" si="2106"/>
        <v>#REF!</v>
      </c>
      <c r="Z907" s="258" t="e">
        <f t="shared" si="2107"/>
        <v>#REF!</v>
      </c>
      <c r="AA907" s="258" t="e">
        <f t="shared" si="2108"/>
        <v>#REF!</v>
      </c>
      <c r="AB907" s="258" t="e">
        <f t="shared" si="2109"/>
        <v>#REF!</v>
      </c>
      <c r="AC907" s="258" t="e">
        <f t="shared" si="2110"/>
        <v>#REF!</v>
      </c>
      <c r="AD907" s="258" t="e">
        <f t="shared" si="2111"/>
        <v>#REF!</v>
      </c>
    </row>
    <row r="908" spans="1:30" ht="35.450000000000003" hidden="1" customHeight="1" x14ac:dyDescent="0.2">
      <c r="A908" s="559" t="s">
        <v>36</v>
      </c>
      <c r="B908" s="560"/>
      <c r="C908" s="560"/>
      <c r="D908" s="560"/>
      <c r="E908" s="560"/>
      <c r="F908" s="561"/>
      <c r="G908" s="258"/>
      <c r="H908" s="258"/>
      <c r="I908" s="258" t="e">
        <f>#REF!+G908</f>
        <v>#REF!</v>
      </c>
      <c r="J908" s="258" t="e">
        <f t="shared" si="2098"/>
        <v>#REF!</v>
      </c>
      <c r="K908" s="258" t="e">
        <f t="shared" si="2112"/>
        <v>#REF!</v>
      </c>
      <c r="L908" s="258" t="e">
        <f t="shared" si="2114"/>
        <v>#REF!</v>
      </c>
      <c r="M908" s="258" t="e">
        <f t="shared" si="2114"/>
        <v>#REF!</v>
      </c>
      <c r="N908" s="258" t="e">
        <f t="shared" si="2114"/>
        <v>#REF!</v>
      </c>
      <c r="O908" s="258" t="e">
        <f t="shared" si="2114"/>
        <v>#REF!</v>
      </c>
      <c r="P908" s="258" t="e">
        <f t="shared" si="2114"/>
        <v>#REF!</v>
      </c>
      <c r="Q908" s="258" t="e">
        <f t="shared" si="2114"/>
        <v>#REF!</v>
      </c>
      <c r="R908" s="258" t="e">
        <f t="shared" si="2113"/>
        <v>#REF!</v>
      </c>
      <c r="S908" s="258" t="e">
        <f t="shared" si="2100"/>
        <v>#REF!</v>
      </c>
      <c r="T908" s="258" t="e">
        <f t="shared" si="2101"/>
        <v>#REF!</v>
      </c>
      <c r="U908" s="258" t="e">
        <f t="shared" si="2102"/>
        <v>#REF!</v>
      </c>
      <c r="V908" s="258" t="e">
        <f t="shared" si="2103"/>
        <v>#REF!</v>
      </c>
      <c r="W908" s="258" t="e">
        <f t="shared" si="2104"/>
        <v>#REF!</v>
      </c>
      <c r="X908" s="258" t="e">
        <f t="shared" si="2105"/>
        <v>#REF!</v>
      </c>
      <c r="Y908" s="258" t="e">
        <f t="shared" si="2106"/>
        <v>#REF!</v>
      </c>
      <c r="Z908" s="258" t="e">
        <f t="shared" si="2107"/>
        <v>#REF!</v>
      </c>
      <c r="AA908" s="258" t="e">
        <f t="shared" si="2108"/>
        <v>#REF!</v>
      </c>
      <c r="AB908" s="258" t="e">
        <f t="shared" si="2109"/>
        <v>#REF!</v>
      </c>
      <c r="AC908" s="258" t="e">
        <f t="shared" si="2110"/>
        <v>#REF!</v>
      </c>
      <c r="AD908" s="258" t="e">
        <f t="shared" si="2111"/>
        <v>#REF!</v>
      </c>
    </row>
    <row r="909" spans="1:30" ht="12.75" hidden="1" customHeight="1" x14ac:dyDescent="0.2">
      <c r="A909" s="462" t="s">
        <v>306</v>
      </c>
      <c r="B909" s="251" t="s">
        <v>37</v>
      </c>
      <c r="C909" s="251" t="s">
        <v>196</v>
      </c>
      <c r="D909" s="251"/>
      <c r="E909" s="251"/>
      <c r="F909" s="251"/>
      <c r="G909" s="258"/>
      <c r="H909" s="258"/>
      <c r="I909" s="258" t="e">
        <f>#REF!+G909</f>
        <v>#REF!</v>
      </c>
      <c r="J909" s="258" t="e">
        <f t="shared" si="2098"/>
        <v>#REF!</v>
      </c>
      <c r="K909" s="258" t="e">
        <f t="shared" si="2112"/>
        <v>#REF!</v>
      </c>
      <c r="L909" s="258" t="e">
        <f t="shared" si="2114"/>
        <v>#REF!</v>
      </c>
      <c r="M909" s="258" t="e">
        <f t="shared" si="2114"/>
        <v>#REF!</v>
      </c>
      <c r="N909" s="258" t="e">
        <f t="shared" si="2114"/>
        <v>#REF!</v>
      </c>
      <c r="O909" s="258" t="e">
        <f t="shared" si="2114"/>
        <v>#REF!</v>
      </c>
      <c r="P909" s="258" t="e">
        <f t="shared" si="2114"/>
        <v>#REF!</v>
      </c>
      <c r="Q909" s="258" t="e">
        <f t="shared" si="2114"/>
        <v>#REF!</v>
      </c>
      <c r="R909" s="258" t="e">
        <f t="shared" si="2113"/>
        <v>#REF!</v>
      </c>
      <c r="S909" s="258" t="e">
        <f t="shared" si="2100"/>
        <v>#REF!</v>
      </c>
      <c r="T909" s="258" t="e">
        <f t="shared" si="2101"/>
        <v>#REF!</v>
      </c>
      <c r="U909" s="258" t="e">
        <f t="shared" si="2102"/>
        <v>#REF!</v>
      </c>
      <c r="V909" s="258" t="e">
        <f t="shared" si="2103"/>
        <v>#REF!</v>
      </c>
      <c r="W909" s="258" t="e">
        <f t="shared" si="2104"/>
        <v>#REF!</v>
      </c>
      <c r="X909" s="258" t="e">
        <f t="shared" si="2105"/>
        <v>#REF!</v>
      </c>
      <c r="Y909" s="258" t="e">
        <f t="shared" si="2106"/>
        <v>#REF!</v>
      </c>
      <c r="Z909" s="258" t="e">
        <f t="shared" si="2107"/>
        <v>#REF!</v>
      </c>
      <c r="AA909" s="258" t="e">
        <f t="shared" si="2108"/>
        <v>#REF!</v>
      </c>
      <c r="AB909" s="258" t="e">
        <f t="shared" si="2109"/>
        <v>#REF!</v>
      </c>
      <c r="AC909" s="258" t="e">
        <f t="shared" si="2110"/>
        <v>#REF!</v>
      </c>
      <c r="AD909" s="258" t="e">
        <f t="shared" si="2111"/>
        <v>#REF!</v>
      </c>
    </row>
    <row r="910" spans="1:30" ht="12.75" hidden="1" customHeight="1" x14ac:dyDescent="0.2">
      <c r="A910" s="462" t="s">
        <v>38</v>
      </c>
      <c r="B910" s="251" t="s">
        <v>37</v>
      </c>
      <c r="C910" s="251" t="s">
        <v>196</v>
      </c>
      <c r="D910" s="251" t="s">
        <v>233</v>
      </c>
      <c r="E910" s="251"/>
      <c r="F910" s="251"/>
      <c r="G910" s="258"/>
      <c r="H910" s="258"/>
      <c r="I910" s="258" t="e">
        <f>#REF!+G910</f>
        <v>#REF!</v>
      </c>
      <c r="J910" s="258" t="e">
        <f t="shared" si="2098"/>
        <v>#REF!</v>
      </c>
      <c r="K910" s="258" t="e">
        <f t="shared" si="2112"/>
        <v>#REF!</v>
      </c>
      <c r="L910" s="258" t="e">
        <f t="shared" si="2112"/>
        <v>#REF!</v>
      </c>
      <c r="M910" s="258" t="e">
        <f t="shared" si="2112"/>
        <v>#REF!</v>
      </c>
      <c r="N910" s="258" t="e">
        <f t="shared" si="2112"/>
        <v>#REF!</v>
      </c>
      <c r="O910" s="258" t="e">
        <f t="shared" si="2112"/>
        <v>#REF!</v>
      </c>
      <c r="P910" s="258" t="e">
        <f t="shared" si="2112"/>
        <v>#REF!</v>
      </c>
      <c r="Q910" s="258" t="e">
        <f t="shared" si="2114"/>
        <v>#REF!</v>
      </c>
      <c r="R910" s="258" t="e">
        <f t="shared" si="2113"/>
        <v>#REF!</v>
      </c>
      <c r="S910" s="258" t="e">
        <f t="shared" si="2100"/>
        <v>#REF!</v>
      </c>
      <c r="T910" s="258" t="e">
        <f t="shared" si="2101"/>
        <v>#REF!</v>
      </c>
      <c r="U910" s="258" t="e">
        <f t="shared" si="2102"/>
        <v>#REF!</v>
      </c>
      <c r="V910" s="258" t="e">
        <f t="shared" si="2103"/>
        <v>#REF!</v>
      </c>
      <c r="W910" s="258" t="e">
        <f t="shared" si="2104"/>
        <v>#REF!</v>
      </c>
      <c r="X910" s="258" t="e">
        <f t="shared" si="2105"/>
        <v>#REF!</v>
      </c>
      <c r="Y910" s="258" t="e">
        <f t="shared" si="2106"/>
        <v>#REF!</v>
      </c>
      <c r="Z910" s="258" t="e">
        <f t="shared" si="2107"/>
        <v>#REF!</v>
      </c>
      <c r="AA910" s="258" t="e">
        <f t="shared" si="2108"/>
        <v>#REF!</v>
      </c>
      <c r="AB910" s="258" t="e">
        <f t="shared" si="2109"/>
        <v>#REF!</v>
      </c>
      <c r="AC910" s="258" t="e">
        <f t="shared" si="2110"/>
        <v>#REF!</v>
      </c>
      <c r="AD910" s="258" t="e">
        <f t="shared" si="2111"/>
        <v>#REF!</v>
      </c>
    </row>
    <row r="911" spans="1:30" ht="38.25" hidden="1" customHeight="1" x14ac:dyDescent="0.2">
      <c r="A911" s="260" t="s">
        <v>123</v>
      </c>
      <c r="B911" s="253" t="s">
        <v>37</v>
      </c>
      <c r="C911" s="253" t="s">
        <v>196</v>
      </c>
      <c r="D911" s="253" t="s">
        <v>233</v>
      </c>
      <c r="E911" s="261" t="s">
        <v>332</v>
      </c>
      <c r="F911" s="253"/>
      <c r="G911" s="258"/>
      <c r="H911" s="258"/>
      <c r="I911" s="258" t="e">
        <f>#REF!+G911</f>
        <v>#REF!</v>
      </c>
      <c r="J911" s="258" t="e">
        <f t="shared" si="2098"/>
        <v>#REF!</v>
      </c>
      <c r="K911" s="258" t="e">
        <f t="shared" si="2112"/>
        <v>#REF!</v>
      </c>
      <c r="L911" s="258" t="e">
        <f t="shared" si="2112"/>
        <v>#REF!</v>
      </c>
      <c r="M911" s="258" t="e">
        <f t="shared" si="2112"/>
        <v>#REF!</v>
      </c>
      <c r="N911" s="258" t="e">
        <f t="shared" si="2112"/>
        <v>#REF!</v>
      </c>
      <c r="O911" s="258" t="e">
        <f t="shared" si="2112"/>
        <v>#REF!</v>
      </c>
      <c r="P911" s="258" t="e">
        <f t="shared" si="2112"/>
        <v>#REF!</v>
      </c>
      <c r="Q911" s="258" t="e">
        <f t="shared" si="2114"/>
        <v>#REF!</v>
      </c>
      <c r="R911" s="258" t="e">
        <f t="shared" si="2113"/>
        <v>#REF!</v>
      </c>
      <c r="S911" s="258" t="e">
        <f t="shared" si="2100"/>
        <v>#REF!</v>
      </c>
      <c r="T911" s="258" t="e">
        <f t="shared" si="2101"/>
        <v>#REF!</v>
      </c>
      <c r="U911" s="258" t="e">
        <f t="shared" si="2102"/>
        <v>#REF!</v>
      </c>
      <c r="V911" s="258" t="e">
        <f t="shared" si="2103"/>
        <v>#REF!</v>
      </c>
      <c r="W911" s="258" t="e">
        <f t="shared" si="2104"/>
        <v>#REF!</v>
      </c>
      <c r="X911" s="258" t="e">
        <f t="shared" si="2105"/>
        <v>#REF!</v>
      </c>
      <c r="Y911" s="258" t="e">
        <f t="shared" si="2106"/>
        <v>#REF!</v>
      </c>
      <c r="Z911" s="258" t="e">
        <f t="shared" si="2107"/>
        <v>#REF!</v>
      </c>
      <c r="AA911" s="258" t="e">
        <f t="shared" si="2108"/>
        <v>#REF!</v>
      </c>
      <c r="AB911" s="258" t="e">
        <f t="shared" si="2109"/>
        <v>#REF!</v>
      </c>
      <c r="AC911" s="258" t="e">
        <f t="shared" si="2110"/>
        <v>#REF!</v>
      </c>
      <c r="AD911" s="258" t="e">
        <f t="shared" si="2111"/>
        <v>#REF!</v>
      </c>
    </row>
    <row r="912" spans="1:30" ht="12.75" hidden="1" customHeight="1" x14ac:dyDescent="0.2">
      <c r="A912" s="260" t="s">
        <v>333</v>
      </c>
      <c r="B912" s="253" t="s">
        <v>37</v>
      </c>
      <c r="C912" s="253" t="s">
        <v>196</v>
      </c>
      <c r="D912" s="253" t="s">
        <v>233</v>
      </c>
      <c r="E912" s="261" t="s">
        <v>334</v>
      </c>
      <c r="F912" s="253"/>
      <c r="G912" s="258"/>
      <c r="H912" s="258"/>
      <c r="I912" s="258" t="e">
        <f>#REF!+G912</f>
        <v>#REF!</v>
      </c>
      <c r="J912" s="258" t="e">
        <f t="shared" si="2098"/>
        <v>#REF!</v>
      </c>
      <c r="K912" s="258" t="e">
        <f t="shared" si="2112"/>
        <v>#REF!</v>
      </c>
      <c r="L912" s="258" t="e">
        <f t="shared" si="2112"/>
        <v>#REF!</v>
      </c>
      <c r="M912" s="258" t="e">
        <f t="shared" si="2112"/>
        <v>#REF!</v>
      </c>
      <c r="N912" s="258" t="e">
        <f t="shared" si="2112"/>
        <v>#REF!</v>
      </c>
      <c r="O912" s="258" t="e">
        <f t="shared" si="2112"/>
        <v>#REF!</v>
      </c>
      <c r="P912" s="258" t="e">
        <f t="shared" si="2112"/>
        <v>#REF!</v>
      </c>
      <c r="Q912" s="258" t="e">
        <f t="shared" si="2114"/>
        <v>#REF!</v>
      </c>
      <c r="R912" s="258" t="e">
        <f t="shared" si="2113"/>
        <v>#REF!</v>
      </c>
      <c r="S912" s="258" t="e">
        <f t="shared" si="2100"/>
        <v>#REF!</v>
      </c>
      <c r="T912" s="258" t="e">
        <f t="shared" si="2101"/>
        <v>#REF!</v>
      </c>
      <c r="U912" s="258" t="e">
        <f t="shared" si="2102"/>
        <v>#REF!</v>
      </c>
      <c r="V912" s="258" t="e">
        <f t="shared" si="2103"/>
        <v>#REF!</v>
      </c>
      <c r="W912" s="258" t="e">
        <f t="shared" si="2104"/>
        <v>#REF!</v>
      </c>
      <c r="X912" s="258" t="e">
        <f t="shared" si="2105"/>
        <v>#REF!</v>
      </c>
      <c r="Y912" s="258" t="e">
        <f t="shared" si="2106"/>
        <v>#REF!</v>
      </c>
      <c r="Z912" s="258" t="e">
        <f t="shared" si="2107"/>
        <v>#REF!</v>
      </c>
      <c r="AA912" s="258" t="e">
        <f t="shared" si="2108"/>
        <v>#REF!</v>
      </c>
      <c r="AB912" s="258" t="e">
        <f t="shared" si="2109"/>
        <v>#REF!</v>
      </c>
      <c r="AC912" s="258" t="e">
        <f t="shared" si="2110"/>
        <v>#REF!</v>
      </c>
      <c r="AD912" s="258" t="e">
        <f t="shared" si="2111"/>
        <v>#REF!</v>
      </c>
    </row>
    <row r="913" spans="1:30" ht="12.75" hidden="1" customHeight="1" x14ac:dyDescent="0.2">
      <c r="A913" s="260" t="s">
        <v>320</v>
      </c>
      <c r="B913" s="253" t="s">
        <v>37</v>
      </c>
      <c r="C913" s="253" t="s">
        <v>196</v>
      </c>
      <c r="D913" s="253" t="s">
        <v>233</v>
      </c>
      <c r="E913" s="261" t="s">
        <v>334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2098"/>
        <v>#REF!</v>
      </c>
      <c r="K913" s="258" t="e">
        <f t="shared" si="2112"/>
        <v>#REF!</v>
      </c>
      <c r="L913" s="258" t="e">
        <f t="shared" si="2112"/>
        <v>#REF!</v>
      </c>
      <c r="M913" s="258" t="e">
        <f t="shared" si="2112"/>
        <v>#REF!</v>
      </c>
      <c r="N913" s="258" t="e">
        <f t="shared" si="2112"/>
        <v>#REF!</v>
      </c>
      <c r="O913" s="258" t="e">
        <f t="shared" si="2112"/>
        <v>#REF!</v>
      </c>
      <c r="P913" s="258" t="e">
        <f t="shared" si="2112"/>
        <v>#REF!</v>
      </c>
      <c r="Q913" s="258" t="e">
        <f t="shared" si="2114"/>
        <v>#REF!</v>
      </c>
      <c r="R913" s="258" t="e">
        <f t="shared" si="2113"/>
        <v>#REF!</v>
      </c>
      <c r="S913" s="258" t="e">
        <f t="shared" si="2100"/>
        <v>#REF!</v>
      </c>
      <c r="T913" s="258" t="e">
        <f t="shared" si="2101"/>
        <v>#REF!</v>
      </c>
      <c r="U913" s="258" t="e">
        <f t="shared" si="2102"/>
        <v>#REF!</v>
      </c>
      <c r="V913" s="258" t="e">
        <f t="shared" si="2103"/>
        <v>#REF!</v>
      </c>
      <c r="W913" s="258" t="e">
        <f t="shared" si="2104"/>
        <v>#REF!</v>
      </c>
      <c r="X913" s="258" t="e">
        <f t="shared" si="2105"/>
        <v>#REF!</v>
      </c>
      <c r="Y913" s="258" t="e">
        <f t="shared" si="2106"/>
        <v>#REF!</v>
      </c>
      <c r="Z913" s="258" t="e">
        <f t="shared" si="2107"/>
        <v>#REF!</v>
      </c>
      <c r="AA913" s="258" t="e">
        <f t="shared" si="2108"/>
        <v>#REF!</v>
      </c>
      <c r="AB913" s="258" t="e">
        <f t="shared" si="2109"/>
        <v>#REF!</v>
      </c>
      <c r="AC913" s="258" t="e">
        <f t="shared" si="2110"/>
        <v>#REF!</v>
      </c>
      <c r="AD913" s="258" t="e">
        <f t="shared" si="2111"/>
        <v>#REF!</v>
      </c>
    </row>
    <row r="914" spans="1:30" ht="12.75" hidden="1" customHeight="1" x14ac:dyDescent="0.2">
      <c r="A914" s="260" t="s">
        <v>302</v>
      </c>
      <c r="B914" s="253" t="s">
        <v>37</v>
      </c>
      <c r="C914" s="253" t="s">
        <v>196</v>
      </c>
      <c r="D914" s="253" t="s">
        <v>233</v>
      </c>
      <c r="E914" s="261" t="s">
        <v>334</v>
      </c>
      <c r="F914" s="253" t="s">
        <v>303</v>
      </c>
      <c r="G914" s="258"/>
      <c r="H914" s="258"/>
      <c r="I914" s="258" t="e">
        <f>#REF!+G914</f>
        <v>#REF!</v>
      </c>
      <c r="J914" s="258" t="e">
        <f t="shared" si="2098"/>
        <v>#REF!</v>
      </c>
      <c r="K914" s="258" t="e">
        <f t="shared" si="2112"/>
        <v>#REF!</v>
      </c>
      <c r="L914" s="258" t="e">
        <f t="shared" si="2112"/>
        <v>#REF!</v>
      </c>
      <c r="M914" s="258" t="e">
        <f t="shared" si="2112"/>
        <v>#REF!</v>
      </c>
      <c r="N914" s="258" t="e">
        <f t="shared" si="2112"/>
        <v>#REF!</v>
      </c>
      <c r="O914" s="258" t="e">
        <f t="shared" si="2112"/>
        <v>#REF!</v>
      </c>
      <c r="P914" s="258" t="e">
        <f t="shared" si="2112"/>
        <v>#REF!</v>
      </c>
      <c r="Q914" s="258" t="e">
        <f t="shared" si="2114"/>
        <v>#REF!</v>
      </c>
      <c r="R914" s="258" t="e">
        <f t="shared" si="2113"/>
        <v>#REF!</v>
      </c>
      <c r="S914" s="258" t="e">
        <f t="shared" si="2100"/>
        <v>#REF!</v>
      </c>
      <c r="T914" s="258" t="e">
        <f t="shared" si="2101"/>
        <v>#REF!</v>
      </c>
      <c r="U914" s="258" t="e">
        <f t="shared" si="2102"/>
        <v>#REF!</v>
      </c>
      <c r="V914" s="258" t="e">
        <f t="shared" si="2103"/>
        <v>#REF!</v>
      </c>
      <c r="W914" s="258" t="e">
        <f t="shared" si="2104"/>
        <v>#REF!</v>
      </c>
      <c r="X914" s="258" t="e">
        <f t="shared" si="2105"/>
        <v>#REF!</v>
      </c>
      <c r="Y914" s="258" t="e">
        <f t="shared" si="2106"/>
        <v>#REF!</v>
      </c>
      <c r="Z914" s="258" t="e">
        <f t="shared" si="2107"/>
        <v>#REF!</v>
      </c>
      <c r="AA914" s="258" t="e">
        <f t="shared" si="2108"/>
        <v>#REF!</v>
      </c>
      <c r="AB914" s="258" t="e">
        <f t="shared" si="2109"/>
        <v>#REF!</v>
      </c>
      <c r="AC914" s="258" t="e">
        <f t="shared" si="2110"/>
        <v>#REF!</v>
      </c>
      <c r="AD914" s="258" t="e">
        <f t="shared" si="2111"/>
        <v>#REF!</v>
      </c>
    </row>
    <row r="915" spans="1:30" ht="25.5" hidden="1" customHeight="1" x14ac:dyDescent="0.2">
      <c r="A915" s="260" t="s">
        <v>39</v>
      </c>
      <c r="B915" s="253" t="s">
        <v>37</v>
      </c>
      <c r="C915" s="253" t="s">
        <v>196</v>
      </c>
      <c r="D915" s="253" t="s">
        <v>233</v>
      </c>
      <c r="E915" s="261" t="s">
        <v>307</v>
      </c>
      <c r="F915" s="253"/>
      <c r="G915" s="258"/>
      <c r="H915" s="258"/>
      <c r="I915" s="258" t="e">
        <f>#REF!+G915</f>
        <v>#REF!</v>
      </c>
      <c r="J915" s="258" t="e">
        <f t="shared" si="2098"/>
        <v>#REF!</v>
      </c>
      <c r="K915" s="258" t="e">
        <f t="shared" si="2112"/>
        <v>#REF!</v>
      </c>
      <c r="L915" s="258" t="e">
        <f t="shared" si="2112"/>
        <v>#REF!</v>
      </c>
      <c r="M915" s="258" t="e">
        <f t="shared" si="2112"/>
        <v>#REF!</v>
      </c>
      <c r="N915" s="258" t="e">
        <f t="shared" si="2112"/>
        <v>#REF!</v>
      </c>
      <c r="O915" s="258" t="e">
        <f t="shared" si="2112"/>
        <v>#REF!</v>
      </c>
      <c r="P915" s="258" t="e">
        <f t="shared" si="2112"/>
        <v>#REF!</v>
      </c>
      <c r="Q915" s="258" t="e">
        <f t="shared" si="2114"/>
        <v>#REF!</v>
      </c>
      <c r="R915" s="258" t="e">
        <f t="shared" si="2113"/>
        <v>#REF!</v>
      </c>
      <c r="S915" s="258" t="e">
        <f t="shared" si="2100"/>
        <v>#REF!</v>
      </c>
      <c r="T915" s="258" t="e">
        <f t="shared" si="2101"/>
        <v>#REF!</v>
      </c>
      <c r="U915" s="258" t="e">
        <f t="shared" si="2102"/>
        <v>#REF!</v>
      </c>
      <c r="V915" s="258" t="e">
        <f t="shared" si="2103"/>
        <v>#REF!</v>
      </c>
      <c r="W915" s="258" t="e">
        <f t="shared" si="2104"/>
        <v>#REF!</v>
      </c>
      <c r="X915" s="258" t="e">
        <f t="shared" si="2105"/>
        <v>#REF!</v>
      </c>
      <c r="Y915" s="258" t="e">
        <f t="shared" si="2106"/>
        <v>#REF!</v>
      </c>
      <c r="Z915" s="258" t="e">
        <f t="shared" si="2107"/>
        <v>#REF!</v>
      </c>
      <c r="AA915" s="258" t="e">
        <f t="shared" si="2108"/>
        <v>#REF!</v>
      </c>
      <c r="AB915" s="258" t="e">
        <f t="shared" si="2109"/>
        <v>#REF!</v>
      </c>
      <c r="AC915" s="258" t="e">
        <f t="shared" si="2110"/>
        <v>#REF!</v>
      </c>
      <c r="AD915" s="258" t="e">
        <f t="shared" si="2111"/>
        <v>#REF!</v>
      </c>
    </row>
    <row r="916" spans="1:30" ht="12.75" hidden="1" customHeight="1" x14ac:dyDescent="0.2">
      <c r="A916" s="260" t="s">
        <v>320</v>
      </c>
      <c r="B916" s="253" t="s">
        <v>37</v>
      </c>
      <c r="C916" s="253" t="s">
        <v>196</v>
      </c>
      <c r="D916" s="253" t="s">
        <v>233</v>
      </c>
      <c r="E916" s="261" t="s">
        <v>307</v>
      </c>
      <c r="F916" s="253" t="s">
        <v>321</v>
      </c>
      <c r="G916" s="258"/>
      <c r="H916" s="258"/>
      <c r="I916" s="258" t="e">
        <f>#REF!+G916</f>
        <v>#REF!</v>
      </c>
      <c r="J916" s="258" t="e">
        <f t="shared" si="2098"/>
        <v>#REF!</v>
      </c>
      <c r="K916" s="258" t="e">
        <f t="shared" si="2112"/>
        <v>#REF!</v>
      </c>
      <c r="L916" s="258" t="e">
        <f t="shared" si="2112"/>
        <v>#REF!</v>
      </c>
      <c r="M916" s="258" t="e">
        <f t="shared" si="2112"/>
        <v>#REF!</v>
      </c>
      <c r="N916" s="258" t="e">
        <f t="shared" si="2112"/>
        <v>#REF!</v>
      </c>
      <c r="O916" s="258" t="e">
        <f t="shared" si="2112"/>
        <v>#REF!</v>
      </c>
      <c r="P916" s="258" t="e">
        <f t="shared" si="2112"/>
        <v>#REF!</v>
      </c>
      <c r="Q916" s="258" t="e">
        <f t="shared" si="2114"/>
        <v>#REF!</v>
      </c>
      <c r="R916" s="258" t="e">
        <f t="shared" si="2113"/>
        <v>#REF!</v>
      </c>
      <c r="S916" s="258" t="e">
        <f t="shared" si="2100"/>
        <v>#REF!</v>
      </c>
      <c r="T916" s="258" t="e">
        <f t="shared" si="2101"/>
        <v>#REF!</v>
      </c>
      <c r="U916" s="258" t="e">
        <f t="shared" si="2102"/>
        <v>#REF!</v>
      </c>
      <c r="V916" s="258" t="e">
        <f t="shared" si="2103"/>
        <v>#REF!</v>
      </c>
      <c r="W916" s="258" t="e">
        <f t="shared" si="2104"/>
        <v>#REF!</v>
      </c>
      <c r="X916" s="258" t="e">
        <f t="shared" si="2105"/>
        <v>#REF!</v>
      </c>
      <c r="Y916" s="258" t="e">
        <f t="shared" si="2106"/>
        <v>#REF!</v>
      </c>
      <c r="Z916" s="258" t="e">
        <f t="shared" si="2107"/>
        <v>#REF!</v>
      </c>
      <c r="AA916" s="258" t="e">
        <f t="shared" si="2108"/>
        <v>#REF!</v>
      </c>
      <c r="AB916" s="258" t="e">
        <f t="shared" si="2109"/>
        <v>#REF!</v>
      </c>
      <c r="AC916" s="258" t="e">
        <f t="shared" si="2110"/>
        <v>#REF!</v>
      </c>
      <c r="AD916" s="258" t="e">
        <f t="shared" si="2111"/>
        <v>#REF!</v>
      </c>
    </row>
    <row r="917" spans="1:30" ht="51" hidden="1" customHeight="1" x14ac:dyDescent="0.2">
      <c r="A917" s="559" t="s">
        <v>40</v>
      </c>
      <c r="B917" s="560"/>
      <c r="C917" s="560"/>
      <c r="D917" s="560"/>
      <c r="E917" s="560"/>
      <c r="F917" s="561"/>
      <c r="G917" s="258"/>
      <c r="H917" s="258"/>
      <c r="I917" s="258" t="e">
        <f>#REF!+G917</f>
        <v>#REF!</v>
      </c>
      <c r="J917" s="258" t="e">
        <f t="shared" si="2098"/>
        <v>#REF!</v>
      </c>
      <c r="K917" s="258" t="e">
        <f t="shared" si="2112"/>
        <v>#REF!</v>
      </c>
      <c r="L917" s="258" t="e">
        <f t="shared" si="2112"/>
        <v>#REF!</v>
      </c>
      <c r="M917" s="258" t="e">
        <f t="shared" si="2112"/>
        <v>#REF!</v>
      </c>
      <c r="N917" s="258" t="e">
        <f t="shared" si="2112"/>
        <v>#REF!</v>
      </c>
      <c r="O917" s="258" t="e">
        <f t="shared" si="2112"/>
        <v>#REF!</v>
      </c>
      <c r="P917" s="258" t="e">
        <f t="shared" si="2112"/>
        <v>#REF!</v>
      </c>
      <c r="Q917" s="258" t="e">
        <f t="shared" si="2114"/>
        <v>#REF!</v>
      </c>
      <c r="R917" s="258" t="e">
        <f t="shared" si="2113"/>
        <v>#REF!</v>
      </c>
      <c r="S917" s="258" t="e">
        <f t="shared" si="2100"/>
        <v>#REF!</v>
      </c>
      <c r="T917" s="258" t="e">
        <f t="shared" si="2101"/>
        <v>#REF!</v>
      </c>
      <c r="U917" s="258" t="e">
        <f t="shared" si="2102"/>
        <v>#REF!</v>
      </c>
      <c r="V917" s="258" t="e">
        <f t="shared" si="2103"/>
        <v>#REF!</v>
      </c>
      <c r="W917" s="258" t="e">
        <f t="shared" si="2104"/>
        <v>#REF!</v>
      </c>
      <c r="X917" s="258" t="e">
        <f t="shared" si="2105"/>
        <v>#REF!</v>
      </c>
      <c r="Y917" s="258" t="e">
        <f t="shared" si="2106"/>
        <v>#REF!</v>
      </c>
      <c r="Z917" s="258" t="e">
        <f t="shared" si="2107"/>
        <v>#REF!</v>
      </c>
      <c r="AA917" s="258" t="e">
        <f t="shared" si="2108"/>
        <v>#REF!</v>
      </c>
      <c r="AB917" s="258" t="e">
        <f t="shared" si="2109"/>
        <v>#REF!</v>
      </c>
      <c r="AC917" s="258" t="e">
        <f t="shared" si="2110"/>
        <v>#REF!</v>
      </c>
      <c r="AD917" s="258" t="e">
        <f t="shared" si="2111"/>
        <v>#REF!</v>
      </c>
    </row>
    <row r="918" spans="1:30" ht="12.75" hidden="1" customHeight="1" x14ac:dyDescent="0.2">
      <c r="A918" s="462" t="s">
        <v>364</v>
      </c>
      <c r="B918" s="250">
        <v>811</v>
      </c>
      <c r="C918" s="251" t="s">
        <v>192</v>
      </c>
      <c r="D918" s="251"/>
      <c r="E918" s="251"/>
      <c r="F918" s="251"/>
      <c r="G918" s="258"/>
      <c r="H918" s="258"/>
      <c r="I918" s="258" t="e">
        <f>#REF!+G918</f>
        <v>#REF!</v>
      </c>
      <c r="J918" s="258" t="e">
        <f t="shared" si="2098"/>
        <v>#REF!</v>
      </c>
      <c r="K918" s="258" t="e">
        <f t="shared" si="2112"/>
        <v>#REF!</v>
      </c>
      <c r="L918" s="258" t="e">
        <f t="shared" si="2112"/>
        <v>#REF!</v>
      </c>
      <c r="M918" s="258" t="e">
        <f t="shared" si="2112"/>
        <v>#REF!</v>
      </c>
      <c r="N918" s="258" t="e">
        <f t="shared" si="2112"/>
        <v>#REF!</v>
      </c>
      <c r="O918" s="258" t="e">
        <f t="shared" si="2112"/>
        <v>#REF!</v>
      </c>
      <c r="P918" s="258" t="e">
        <f t="shared" si="2112"/>
        <v>#REF!</v>
      </c>
      <c r="Q918" s="258" t="e">
        <f t="shared" si="2114"/>
        <v>#REF!</v>
      </c>
      <c r="R918" s="258" t="e">
        <f t="shared" si="2113"/>
        <v>#REF!</v>
      </c>
      <c r="S918" s="258" t="e">
        <f t="shared" si="2100"/>
        <v>#REF!</v>
      </c>
      <c r="T918" s="258" t="e">
        <f t="shared" si="2101"/>
        <v>#REF!</v>
      </c>
      <c r="U918" s="258" t="e">
        <f t="shared" si="2102"/>
        <v>#REF!</v>
      </c>
      <c r="V918" s="258" t="e">
        <f t="shared" si="2103"/>
        <v>#REF!</v>
      </c>
      <c r="W918" s="258" t="e">
        <f t="shared" si="2104"/>
        <v>#REF!</v>
      </c>
      <c r="X918" s="258" t="e">
        <f t="shared" si="2105"/>
        <v>#REF!</v>
      </c>
      <c r="Y918" s="258" t="e">
        <f t="shared" si="2106"/>
        <v>#REF!</v>
      </c>
      <c r="Z918" s="258" t="e">
        <f t="shared" si="2107"/>
        <v>#REF!</v>
      </c>
      <c r="AA918" s="258" t="e">
        <f t="shared" si="2108"/>
        <v>#REF!</v>
      </c>
      <c r="AB918" s="258" t="e">
        <f t="shared" si="2109"/>
        <v>#REF!</v>
      </c>
      <c r="AC918" s="258" t="e">
        <f t="shared" si="2110"/>
        <v>#REF!</v>
      </c>
      <c r="AD918" s="258" t="e">
        <f t="shared" si="2111"/>
        <v>#REF!</v>
      </c>
    </row>
    <row r="919" spans="1:30" ht="12.75" hidden="1" customHeight="1" x14ac:dyDescent="0.2">
      <c r="A919" s="462" t="s">
        <v>250</v>
      </c>
      <c r="B919" s="250">
        <v>811</v>
      </c>
      <c r="C919" s="251" t="s">
        <v>192</v>
      </c>
      <c r="D919" s="251" t="s">
        <v>196</v>
      </c>
      <c r="E919" s="251"/>
      <c r="F919" s="251"/>
      <c r="G919" s="258"/>
      <c r="H919" s="258"/>
      <c r="I919" s="258" t="e">
        <f>#REF!+G919</f>
        <v>#REF!</v>
      </c>
      <c r="J919" s="258" t="e">
        <f t="shared" si="2098"/>
        <v>#REF!</v>
      </c>
      <c r="K919" s="258" t="e">
        <f t="shared" si="2112"/>
        <v>#REF!</v>
      </c>
      <c r="L919" s="258" t="e">
        <f t="shared" si="2112"/>
        <v>#REF!</v>
      </c>
      <c r="M919" s="258" t="e">
        <f t="shared" si="2112"/>
        <v>#REF!</v>
      </c>
      <c r="N919" s="258" t="e">
        <f t="shared" si="2112"/>
        <v>#REF!</v>
      </c>
      <c r="O919" s="258" t="e">
        <f t="shared" si="2112"/>
        <v>#REF!</v>
      </c>
      <c r="P919" s="258" t="e">
        <f t="shared" si="2112"/>
        <v>#REF!</v>
      </c>
      <c r="Q919" s="258" t="e">
        <f t="shared" si="2114"/>
        <v>#REF!</v>
      </c>
      <c r="R919" s="258" t="e">
        <f t="shared" si="2113"/>
        <v>#REF!</v>
      </c>
      <c r="S919" s="258" t="e">
        <f t="shared" si="2100"/>
        <v>#REF!</v>
      </c>
      <c r="T919" s="258" t="e">
        <f t="shared" si="2101"/>
        <v>#REF!</v>
      </c>
      <c r="U919" s="258" t="e">
        <f t="shared" si="2102"/>
        <v>#REF!</v>
      </c>
      <c r="V919" s="258" t="e">
        <f t="shared" si="2103"/>
        <v>#REF!</v>
      </c>
      <c r="W919" s="258" t="e">
        <f t="shared" si="2104"/>
        <v>#REF!</v>
      </c>
      <c r="X919" s="258" t="e">
        <f t="shared" si="2105"/>
        <v>#REF!</v>
      </c>
      <c r="Y919" s="258" t="e">
        <f t="shared" si="2106"/>
        <v>#REF!</v>
      </c>
      <c r="Z919" s="258" t="e">
        <f t="shared" si="2107"/>
        <v>#REF!</v>
      </c>
      <c r="AA919" s="258" t="e">
        <f t="shared" si="2108"/>
        <v>#REF!</v>
      </c>
      <c r="AB919" s="258" t="e">
        <f t="shared" si="2109"/>
        <v>#REF!</v>
      </c>
      <c r="AC919" s="258" t="e">
        <f t="shared" si="2110"/>
        <v>#REF!</v>
      </c>
      <c r="AD919" s="258" t="e">
        <f t="shared" si="2111"/>
        <v>#REF!</v>
      </c>
    </row>
    <row r="920" spans="1:30" ht="25.5" hidden="1" customHeight="1" x14ac:dyDescent="0.2">
      <c r="A920" s="260" t="s">
        <v>251</v>
      </c>
      <c r="B920" s="272">
        <v>811</v>
      </c>
      <c r="C920" s="253" t="s">
        <v>192</v>
      </c>
      <c r="D920" s="253" t="s">
        <v>196</v>
      </c>
      <c r="E920" s="253" t="s">
        <v>252</v>
      </c>
      <c r="F920" s="253"/>
      <c r="G920" s="258"/>
      <c r="H920" s="258"/>
      <c r="I920" s="258" t="e">
        <f>#REF!+G920</f>
        <v>#REF!</v>
      </c>
      <c r="J920" s="258" t="e">
        <f t="shared" si="2098"/>
        <v>#REF!</v>
      </c>
      <c r="K920" s="258" t="e">
        <f t="shared" si="2112"/>
        <v>#REF!</v>
      </c>
      <c r="L920" s="258" t="e">
        <f t="shared" si="2112"/>
        <v>#REF!</v>
      </c>
      <c r="M920" s="258" t="e">
        <f t="shared" si="2112"/>
        <v>#REF!</v>
      </c>
      <c r="N920" s="258" t="e">
        <f t="shared" si="2112"/>
        <v>#REF!</v>
      </c>
      <c r="O920" s="258" t="e">
        <f t="shared" si="2112"/>
        <v>#REF!</v>
      </c>
      <c r="P920" s="258" t="e">
        <f t="shared" si="2112"/>
        <v>#REF!</v>
      </c>
      <c r="Q920" s="258" t="e">
        <f t="shared" si="2114"/>
        <v>#REF!</v>
      </c>
      <c r="R920" s="258" t="e">
        <f t="shared" si="2113"/>
        <v>#REF!</v>
      </c>
      <c r="S920" s="258" t="e">
        <f t="shared" si="2100"/>
        <v>#REF!</v>
      </c>
      <c r="T920" s="258" t="e">
        <f t="shared" si="2101"/>
        <v>#REF!</v>
      </c>
      <c r="U920" s="258" t="e">
        <f t="shared" si="2102"/>
        <v>#REF!</v>
      </c>
      <c r="V920" s="258" t="e">
        <f t="shared" si="2103"/>
        <v>#REF!</v>
      </c>
      <c r="W920" s="258" t="e">
        <f t="shared" si="2104"/>
        <v>#REF!</v>
      </c>
      <c r="X920" s="258" t="e">
        <f t="shared" si="2105"/>
        <v>#REF!</v>
      </c>
      <c r="Y920" s="258" t="e">
        <f t="shared" si="2106"/>
        <v>#REF!</v>
      </c>
      <c r="Z920" s="258" t="e">
        <f t="shared" si="2107"/>
        <v>#REF!</v>
      </c>
      <c r="AA920" s="258" t="e">
        <f t="shared" si="2108"/>
        <v>#REF!</v>
      </c>
      <c r="AB920" s="258" t="e">
        <f t="shared" si="2109"/>
        <v>#REF!</v>
      </c>
      <c r="AC920" s="258" t="e">
        <f t="shared" si="2110"/>
        <v>#REF!</v>
      </c>
      <c r="AD920" s="258" t="e">
        <f t="shared" si="2111"/>
        <v>#REF!</v>
      </c>
    </row>
    <row r="921" spans="1:30" ht="25.5" hidden="1" customHeight="1" x14ac:dyDescent="0.2">
      <c r="A921" s="260" t="s">
        <v>253</v>
      </c>
      <c r="B921" s="272">
        <v>811</v>
      </c>
      <c r="C921" s="253" t="s">
        <v>192</v>
      </c>
      <c r="D921" s="253" t="s">
        <v>196</v>
      </c>
      <c r="E921" s="253" t="s">
        <v>254</v>
      </c>
      <c r="F921" s="253"/>
      <c r="G921" s="258"/>
      <c r="H921" s="258"/>
      <c r="I921" s="258" t="e">
        <f>#REF!+G921</f>
        <v>#REF!</v>
      </c>
      <c r="J921" s="258" t="e">
        <f t="shared" si="2098"/>
        <v>#REF!</v>
      </c>
      <c r="K921" s="258" t="e">
        <f t="shared" si="2112"/>
        <v>#REF!</v>
      </c>
      <c r="L921" s="258" t="e">
        <f t="shared" si="2112"/>
        <v>#REF!</v>
      </c>
      <c r="M921" s="258" t="e">
        <f t="shared" si="2112"/>
        <v>#REF!</v>
      </c>
      <c r="N921" s="258" t="e">
        <f t="shared" si="2112"/>
        <v>#REF!</v>
      </c>
      <c r="O921" s="258" t="e">
        <f t="shared" si="2112"/>
        <v>#REF!</v>
      </c>
      <c r="P921" s="258" t="e">
        <f t="shared" si="2112"/>
        <v>#REF!</v>
      </c>
      <c r="Q921" s="258" t="e">
        <f t="shared" si="2114"/>
        <v>#REF!</v>
      </c>
      <c r="R921" s="258" t="e">
        <f t="shared" si="2113"/>
        <v>#REF!</v>
      </c>
      <c r="S921" s="258" t="e">
        <f t="shared" si="2100"/>
        <v>#REF!</v>
      </c>
      <c r="T921" s="258" t="e">
        <f t="shared" si="2101"/>
        <v>#REF!</v>
      </c>
      <c r="U921" s="258" t="e">
        <f t="shared" si="2102"/>
        <v>#REF!</v>
      </c>
      <c r="V921" s="258" t="e">
        <f t="shared" si="2103"/>
        <v>#REF!</v>
      </c>
      <c r="W921" s="258" t="e">
        <f t="shared" si="2104"/>
        <v>#REF!</v>
      </c>
      <c r="X921" s="258" t="e">
        <f t="shared" si="2105"/>
        <v>#REF!</v>
      </c>
      <c r="Y921" s="258" t="e">
        <f t="shared" si="2106"/>
        <v>#REF!</v>
      </c>
      <c r="Z921" s="258" t="e">
        <f t="shared" si="2107"/>
        <v>#REF!</v>
      </c>
      <c r="AA921" s="258" t="e">
        <f t="shared" si="2108"/>
        <v>#REF!</v>
      </c>
      <c r="AB921" s="258" t="e">
        <f t="shared" si="2109"/>
        <v>#REF!</v>
      </c>
      <c r="AC921" s="258" t="e">
        <f t="shared" si="2110"/>
        <v>#REF!</v>
      </c>
      <c r="AD921" s="258" t="e">
        <f t="shared" si="2111"/>
        <v>#REF!</v>
      </c>
    </row>
    <row r="922" spans="1:30" ht="12.75" hidden="1" customHeight="1" x14ac:dyDescent="0.2">
      <c r="A922" s="260" t="s">
        <v>320</v>
      </c>
      <c r="B922" s="272">
        <v>811</v>
      </c>
      <c r="C922" s="253" t="s">
        <v>192</v>
      </c>
      <c r="D922" s="253" t="s">
        <v>196</v>
      </c>
      <c r="E922" s="253" t="s">
        <v>254</v>
      </c>
      <c r="F922" s="253" t="s">
        <v>321</v>
      </c>
      <c r="G922" s="258"/>
      <c r="H922" s="258"/>
      <c r="I922" s="258" t="e">
        <f>#REF!+G922</f>
        <v>#REF!</v>
      </c>
      <c r="J922" s="258" t="e">
        <f t="shared" si="2098"/>
        <v>#REF!</v>
      </c>
      <c r="K922" s="258" t="e">
        <f t="shared" si="2112"/>
        <v>#REF!</v>
      </c>
      <c r="L922" s="258" t="e">
        <f t="shared" si="2112"/>
        <v>#REF!</v>
      </c>
      <c r="M922" s="258" t="e">
        <f t="shared" si="2112"/>
        <v>#REF!</v>
      </c>
      <c r="N922" s="258" t="e">
        <f t="shared" si="2112"/>
        <v>#REF!</v>
      </c>
      <c r="O922" s="258" t="e">
        <f t="shared" si="2112"/>
        <v>#REF!</v>
      </c>
      <c r="P922" s="258" t="e">
        <f t="shared" si="2112"/>
        <v>#REF!</v>
      </c>
      <c r="Q922" s="258" t="e">
        <f t="shared" si="2114"/>
        <v>#REF!</v>
      </c>
      <c r="R922" s="258" t="e">
        <f t="shared" si="2113"/>
        <v>#REF!</v>
      </c>
      <c r="S922" s="258" t="e">
        <f t="shared" si="2100"/>
        <v>#REF!</v>
      </c>
      <c r="T922" s="258" t="e">
        <f t="shared" si="2101"/>
        <v>#REF!</v>
      </c>
      <c r="U922" s="258" t="e">
        <f t="shared" si="2102"/>
        <v>#REF!</v>
      </c>
      <c r="V922" s="258" t="e">
        <f t="shared" si="2103"/>
        <v>#REF!</v>
      </c>
      <c r="W922" s="258" t="e">
        <f t="shared" si="2104"/>
        <v>#REF!</v>
      </c>
      <c r="X922" s="258" t="e">
        <f t="shared" si="2105"/>
        <v>#REF!</v>
      </c>
      <c r="Y922" s="258" t="e">
        <f t="shared" si="2106"/>
        <v>#REF!</v>
      </c>
      <c r="Z922" s="258" t="e">
        <f t="shared" si="2107"/>
        <v>#REF!</v>
      </c>
      <c r="AA922" s="258" t="e">
        <f t="shared" si="2108"/>
        <v>#REF!</v>
      </c>
      <c r="AB922" s="258" t="e">
        <f t="shared" si="2109"/>
        <v>#REF!</v>
      </c>
      <c r="AC922" s="258" t="e">
        <f t="shared" si="2110"/>
        <v>#REF!</v>
      </c>
      <c r="AD922" s="258" t="e">
        <f t="shared" si="2111"/>
        <v>#REF!</v>
      </c>
    </row>
    <row r="923" spans="1:30" ht="12.75" hidden="1" customHeight="1" x14ac:dyDescent="0.2">
      <c r="A923" s="462" t="s">
        <v>236</v>
      </c>
      <c r="B923" s="250">
        <v>811</v>
      </c>
      <c r="C923" s="251" t="s">
        <v>194</v>
      </c>
      <c r="D923" s="251"/>
      <c r="E923" s="251"/>
      <c r="F923" s="251"/>
      <c r="G923" s="258"/>
      <c r="H923" s="258"/>
      <c r="I923" s="258" t="e">
        <f>#REF!+G923</f>
        <v>#REF!</v>
      </c>
      <c r="J923" s="258" t="e">
        <f t="shared" ref="J923:J986" si="2115">H923+I923</f>
        <v>#REF!</v>
      </c>
      <c r="K923" s="258" t="e">
        <f t="shared" si="2112"/>
        <v>#REF!</v>
      </c>
      <c r="L923" s="258" t="e">
        <f t="shared" si="2112"/>
        <v>#REF!</v>
      </c>
      <c r="M923" s="258" t="e">
        <f t="shared" si="2112"/>
        <v>#REF!</v>
      </c>
      <c r="N923" s="258" t="e">
        <f t="shared" si="2112"/>
        <v>#REF!</v>
      </c>
      <c r="O923" s="258" t="e">
        <f t="shared" si="2112"/>
        <v>#REF!</v>
      </c>
      <c r="P923" s="258" t="e">
        <f t="shared" si="2112"/>
        <v>#REF!</v>
      </c>
      <c r="Q923" s="258" t="e">
        <f t="shared" si="2114"/>
        <v>#REF!</v>
      </c>
      <c r="R923" s="258" t="e">
        <f t="shared" si="2113"/>
        <v>#REF!</v>
      </c>
      <c r="S923" s="258" t="e">
        <f t="shared" ref="S923:S986" si="2116">Q923+R923</f>
        <v>#REF!</v>
      </c>
      <c r="T923" s="258" t="e">
        <f t="shared" ref="T923:T986" si="2117">R923+S923</f>
        <v>#REF!</v>
      </c>
      <c r="U923" s="258" t="e">
        <f t="shared" ref="U923:U986" si="2118">S923+T923</f>
        <v>#REF!</v>
      </c>
      <c r="V923" s="258" t="e">
        <f t="shared" ref="V923:V986" si="2119">T923+U923</f>
        <v>#REF!</v>
      </c>
      <c r="W923" s="258" t="e">
        <f t="shared" ref="W923:W986" si="2120">U923+V923</f>
        <v>#REF!</v>
      </c>
      <c r="X923" s="258" t="e">
        <f t="shared" ref="X923:X986" si="2121">V923+W923</f>
        <v>#REF!</v>
      </c>
      <c r="Y923" s="258" t="e">
        <f t="shared" ref="Y923:Y986" si="2122">W923+X923</f>
        <v>#REF!</v>
      </c>
      <c r="Z923" s="258" t="e">
        <f t="shared" ref="Z923:Z986" si="2123">X923+Y923</f>
        <v>#REF!</v>
      </c>
      <c r="AA923" s="258" t="e">
        <f t="shared" ref="AA923:AA986" si="2124">Y923+Z923</f>
        <v>#REF!</v>
      </c>
      <c r="AB923" s="258" t="e">
        <f t="shared" ref="AB923:AB986" si="2125">Z923+AA923</f>
        <v>#REF!</v>
      </c>
      <c r="AC923" s="258" t="e">
        <f t="shared" ref="AC923:AC986" si="2126">AA923+AB923</f>
        <v>#REF!</v>
      </c>
      <c r="AD923" s="258" t="e">
        <f t="shared" ref="AD923:AD986" si="2127">AB923+AC923</f>
        <v>#REF!</v>
      </c>
    </row>
    <row r="924" spans="1:30" ht="25.5" hidden="1" customHeight="1" x14ac:dyDescent="0.2">
      <c r="A924" s="462" t="s">
        <v>255</v>
      </c>
      <c r="B924" s="250">
        <v>811</v>
      </c>
      <c r="C924" s="251" t="s">
        <v>194</v>
      </c>
      <c r="D924" s="251" t="s">
        <v>212</v>
      </c>
      <c r="E924" s="251"/>
      <c r="F924" s="251"/>
      <c r="G924" s="258"/>
      <c r="H924" s="258"/>
      <c r="I924" s="258" t="e">
        <f>#REF!+G924</f>
        <v>#REF!</v>
      </c>
      <c r="J924" s="258" t="e">
        <f t="shared" si="2115"/>
        <v>#REF!</v>
      </c>
      <c r="K924" s="258" t="e">
        <f t="shared" si="2112"/>
        <v>#REF!</v>
      </c>
      <c r="L924" s="258" t="e">
        <f t="shared" si="2112"/>
        <v>#REF!</v>
      </c>
      <c r="M924" s="258" t="e">
        <f t="shared" si="2112"/>
        <v>#REF!</v>
      </c>
      <c r="N924" s="258" t="e">
        <f t="shared" si="2112"/>
        <v>#REF!</v>
      </c>
      <c r="O924" s="258" t="e">
        <f t="shared" si="2112"/>
        <v>#REF!</v>
      </c>
      <c r="P924" s="258" t="e">
        <f t="shared" si="2112"/>
        <v>#REF!</v>
      </c>
      <c r="Q924" s="258" t="e">
        <f t="shared" si="2114"/>
        <v>#REF!</v>
      </c>
      <c r="R924" s="258" t="e">
        <f t="shared" si="2113"/>
        <v>#REF!</v>
      </c>
      <c r="S924" s="258" t="e">
        <f t="shared" si="2116"/>
        <v>#REF!</v>
      </c>
      <c r="T924" s="258" t="e">
        <f t="shared" si="2117"/>
        <v>#REF!</v>
      </c>
      <c r="U924" s="258" t="e">
        <f t="shared" si="2118"/>
        <v>#REF!</v>
      </c>
      <c r="V924" s="258" t="e">
        <f t="shared" si="2119"/>
        <v>#REF!</v>
      </c>
      <c r="W924" s="258" t="e">
        <f t="shared" si="2120"/>
        <v>#REF!</v>
      </c>
      <c r="X924" s="258" t="e">
        <f t="shared" si="2121"/>
        <v>#REF!</v>
      </c>
      <c r="Y924" s="258" t="e">
        <f t="shared" si="2122"/>
        <v>#REF!</v>
      </c>
      <c r="Z924" s="258" t="e">
        <f t="shared" si="2123"/>
        <v>#REF!</v>
      </c>
      <c r="AA924" s="258" t="e">
        <f t="shared" si="2124"/>
        <v>#REF!</v>
      </c>
      <c r="AB924" s="258" t="e">
        <f t="shared" si="2125"/>
        <v>#REF!</v>
      </c>
      <c r="AC924" s="258" t="e">
        <f t="shared" si="2126"/>
        <v>#REF!</v>
      </c>
      <c r="AD924" s="258" t="e">
        <f t="shared" si="2127"/>
        <v>#REF!</v>
      </c>
    </row>
    <row r="925" spans="1:30" ht="12.75" hidden="1" customHeight="1" x14ac:dyDescent="0.2">
      <c r="A925" s="260" t="s">
        <v>237</v>
      </c>
      <c r="B925" s="272">
        <v>811</v>
      </c>
      <c r="C925" s="253" t="s">
        <v>194</v>
      </c>
      <c r="D925" s="253" t="s">
        <v>212</v>
      </c>
      <c r="E925" s="253" t="s">
        <v>238</v>
      </c>
      <c r="F925" s="253"/>
      <c r="G925" s="258"/>
      <c r="H925" s="258"/>
      <c r="I925" s="258" t="e">
        <f>#REF!+G925</f>
        <v>#REF!</v>
      </c>
      <c r="J925" s="258" t="e">
        <f t="shared" si="2115"/>
        <v>#REF!</v>
      </c>
      <c r="K925" s="258" t="e">
        <f t="shared" ref="K925:Q965" si="2128">H925+I925</f>
        <v>#REF!</v>
      </c>
      <c r="L925" s="258" t="e">
        <f t="shared" si="2128"/>
        <v>#REF!</v>
      </c>
      <c r="M925" s="258" t="e">
        <f t="shared" si="2128"/>
        <v>#REF!</v>
      </c>
      <c r="N925" s="258" t="e">
        <f t="shared" si="2128"/>
        <v>#REF!</v>
      </c>
      <c r="O925" s="258" t="e">
        <f t="shared" si="2128"/>
        <v>#REF!</v>
      </c>
      <c r="P925" s="258" t="e">
        <f t="shared" si="2128"/>
        <v>#REF!</v>
      </c>
      <c r="Q925" s="258" t="e">
        <f t="shared" si="2114"/>
        <v>#REF!</v>
      </c>
      <c r="R925" s="258" t="e">
        <f t="shared" si="2113"/>
        <v>#REF!</v>
      </c>
      <c r="S925" s="258" t="e">
        <f t="shared" si="2116"/>
        <v>#REF!</v>
      </c>
      <c r="T925" s="258" t="e">
        <f t="shared" si="2117"/>
        <v>#REF!</v>
      </c>
      <c r="U925" s="258" t="e">
        <f t="shared" si="2118"/>
        <v>#REF!</v>
      </c>
      <c r="V925" s="258" t="e">
        <f t="shared" si="2119"/>
        <v>#REF!</v>
      </c>
      <c r="W925" s="258" t="e">
        <f t="shared" si="2120"/>
        <v>#REF!</v>
      </c>
      <c r="X925" s="258" t="e">
        <f t="shared" si="2121"/>
        <v>#REF!</v>
      </c>
      <c r="Y925" s="258" t="e">
        <f t="shared" si="2122"/>
        <v>#REF!</v>
      </c>
      <c r="Z925" s="258" t="e">
        <f t="shared" si="2123"/>
        <v>#REF!</v>
      </c>
      <c r="AA925" s="258" t="e">
        <f t="shared" si="2124"/>
        <v>#REF!</v>
      </c>
      <c r="AB925" s="258" t="e">
        <f t="shared" si="2125"/>
        <v>#REF!</v>
      </c>
      <c r="AC925" s="258" t="e">
        <f t="shared" si="2126"/>
        <v>#REF!</v>
      </c>
      <c r="AD925" s="258" t="e">
        <f t="shared" si="2127"/>
        <v>#REF!</v>
      </c>
    </row>
    <row r="926" spans="1:30" ht="38.25" hidden="1" customHeight="1" x14ac:dyDescent="0.2">
      <c r="A926" s="260" t="s">
        <v>41</v>
      </c>
      <c r="B926" s="272">
        <v>811</v>
      </c>
      <c r="C926" s="253" t="s">
        <v>194</v>
      </c>
      <c r="D926" s="253" t="s">
        <v>212</v>
      </c>
      <c r="E926" s="253" t="s">
        <v>241</v>
      </c>
      <c r="F926" s="253"/>
      <c r="G926" s="258"/>
      <c r="H926" s="258"/>
      <c r="I926" s="258" t="e">
        <f>#REF!+G926</f>
        <v>#REF!</v>
      </c>
      <c r="J926" s="258" t="e">
        <f t="shared" si="2115"/>
        <v>#REF!</v>
      </c>
      <c r="K926" s="258" t="e">
        <f t="shared" si="2128"/>
        <v>#REF!</v>
      </c>
      <c r="L926" s="258" t="e">
        <f t="shared" si="2128"/>
        <v>#REF!</v>
      </c>
      <c r="M926" s="258" t="e">
        <f t="shared" si="2128"/>
        <v>#REF!</v>
      </c>
      <c r="N926" s="258" t="e">
        <f t="shared" si="2128"/>
        <v>#REF!</v>
      </c>
      <c r="O926" s="258" t="e">
        <f t="shared" si="2128"/>
        <v>#REF!</v>
      </c>
      <c r="P926" s="258" t="e">
        <f t="shared" si="2128"/>
        <v>#REF!</v>
      </c>
      <c r="Q926" s="258" t="e">
        <f t="shared" si="2114"/>
        <v>#REF!</v>
      </c>
      <c r="R926" s="258" t="e">
        <f t="shared" si="2113"/>
        <v>#REF!</v>
      </c>
      <c r="S926" s="258" t="e">
        <f t="shared" si="2116"/>
        <v>#REF!</v>
      </c>
      <c r="T926" s="258" t="e">
        <f t="shared" si="2117"/>
        <v>#REF!</v>
      </c>
      <c r="U926" s="258" t="e">
        <f t="shared" si="2118"/>
        <v>#REF!</v>
      </c>
      <c r="V926" s="258" t="e">
        <f t="shared" si="2119"/>
        <v>#REF!</v>
      </c>
      <c r="W926" s="258" t="e">
        <f t="shared" si="2120"/>
        <v>#REF!</v>
      </c>
      <c r="X926" s="258" t="e">
        <f t="shared" si="2121"/>
        <v>#REF!</v>
      </c>
      <c r="Y926" s="258" t="e">
        <f t="shared" si="2122"/>
        <v>#REF!</v>
      </c>
      <c r="Z926" s="258" t="e">
        <f t="shared" si="2123"/>
        <v>#REF!</v>
      </c>
      <c r="AA926" s="258" t="e">
        <f t="shared" si="2124"/>
        <v>#REF!</v>
      </c>
      <c r="AB926" s="258" t="e">
        <f t="shared" si="2125"/>
        <v>#REF!</v>
      </c>
      <c r="AC926" s="258" t="e">
        <f t="shared" si="2126"/>
        <v>#REF!</v>
      </c>
      <c r="AD926" s="258" t="e">
        <f t="shared" si="2127"/>
        <v>#REF!</v>
      </c>
    </row>
    <row r="927" spans="1:30" ht="25.5" hidden="1" customHeight="1" x14ac:dyDescent="0.2">
      <c r="A927" s="260" t="s">
        <v>239</v>
      </c>
      <c r="B927" s="272">
        <v>811</v>
      </c>
      <c r="C927" s="253" t="s">
        <v>194</v>
      </c>
      <c r="D927" s="253" t="s">
        <v>212</v>
      </c>
      <c r="E927" s="253" t="s">
        <v>241</v>
      </c>
      <c r="F927" s="253" t="s">
        <v>240</v>
      </c>
      <c r="G927" s="258"/>
      <c r="H927" s="258"/>
      <c r="I927" s="258" t="e">
        <f>#REF!+G927</f>
        <v>#REF!</v>
      </c>
      <c r="J927" s="258" t="e">
        <f t="shared" si="2115"/>
        <v>#REF!</v>
      </c>
      <c r="K927" s="258" t="e">
        <f t="shared" si="2128"/>
        <v>#REF!</v>
      </c>
      <c r="L927" s="258" t="e">
        <f t="shared" si="2128"/>
        <v>#REF!</v>
      </c>
      <c r="M927" s="258" t="e">
        <f t="shared" si="2128"/>
        <v>#REF!</v>
      </c>
      <c r="N927" s="258" t="e">
        <f t="shared" si="2128"/>
        <v>#REF!</v>
      </c>
      <c r="O927" s="258" t="e">
        <f t="shared" si="2128"/>
        <v>#REF!</v>
      </c>
      <c r="P927" s="258" t="e">
        <f t="shared" si="2128"/>
        <v>#REF!</v>
      </c>
      <c r="Q927" s="258" t="e">
        <f t="shared" si="2114"/>
        <v>#REF!</v>
      </c>
      <c r="R927" s="258" t="e">
        <f t="shared" si="2113"/>
        <v>#REF!</v>
      </c>
      <c r="S927" s="258" t="e">
        <f t="shared" si="2116"/>
        <v>#REF!</v>
      </c>
      <c r="T927" s="258" t="e">
        <f t="shared" si="2117"/>
        <v>#REF!</v>
      </c>
      <c r="U927" s="258" t="e">
        <f t="shared" si="2118"/>
        <v>#REF!</v>
      </c>
      <c r="V927" s="258" t="e">
        <f t="shared" si="2119"/>
        <v>#REF!</v>
      </c>
      <c r="W927" s="258" t="e">
        <f t="shared" si="2120"/>
        <v>#REF!</v>
      </c>
      <c r="X927" s="258" t="e">
        <f t="shared" si="2121"/>
        <v>#REF!</v>
      </c>
      <c r="Y927" s="258" t="e">
        <f t="shared" si="2122"/>
        <v>#REF!</v>
      </c>
      <c r="Z927" s="258" t="e">
        <f t="shared" si="2123"/>
        <v>#REF!</v>
      </c>
      <c r="AA927" s="258" t="e">
        <f t="shared" si="2124"/>
        <v>#REF!</v>
      </c>
      <c r="AB927" s="258" t="e">
        <f t="shared" si="2125"/>
        <v>#REF!</v>
      </c>
      <c r="AC927" s="258" t="e">
        <f t="shared" si="2126"/>
        <v>#REF!</v>
      </c>
      <c r="AD927" s="258" t="e">
        <f t="shared" si="2127"/>
        <v>#REF!</v>
      </c>
    </row>
    <row r="928" spans="1:30" ht="38.25" hidden="1" customHeight="1" x14ac:dyDescent="0.2">
      <c r="A928" s="260" t="s">
        <v>242</v>
      </c>
      <c r="B928" s="272">
        <v>811</v>
      </c>
      <c r="C928" s="253" t="s">
        <v>194</v>
      </c>
      <c r="D928" s="253" t="s">
        <v>212</v>
      </c>
      <c r="E928" s="253" t="s">
        <v>243</v>
      </c>
      <c r="F928" s="253"/>
      <c r="G928" s="258"/>
      <c r="H928" s="258"/>
      <c r="I928" s="258" t="e">
        <f>#REF!+G928</f>
        <v>#REF!</v>
      </c>
      <c r="J928" s="258" t="e">
        <f t="shared" si="2115"/>
        <v>#REF!</v>
      </c>
      <c r="K928" s="258" t="e">
        <f t="shared" si="2128"/>
        <v>#REF!</v>
      </c>
      <c r="L928" s="258" t="e">
        <f t="shared" si="2128"/>
        <v>#REF!</v>
      </c>
      <c r="M928" s="258" t="e">
        <f t="shared" si="2128"/>
        <v>#REF!</v>
      </c>
      <c r="N928" s="258" t="e">
        <f t="shared" si="2128"/>
        <v>#REF!</v>
      </c>
      <c r="O928" s="258" t="e">
        <f t="shared" si="2128"/>
        <v>#REF!</v>
      </c>
      <c r="P928" s="258" t="e">
        <f t="shared" si="2128"/>
        <v>#REF!</v>
      </c>
      <c r="Q928" s="258" t="e">
        <f t="shared" si="2114"/>
        <v>#REF!</v>
      </c>
      <c r="R928" s="258" t="e">
        <f t="shared" si="2113"/>
        <v>#REF!</v>
      </c>
      <c r="S928" s="258" t="e">
        <f t="shared" si="2116"/>
        <v>#REF!</v>
      </c>
      <c r="T928" s="258" t="e">
        <f t="shared" si="2117"/>
        <v>#REF!</v>
      </c>
      <c r="U928" s="258" t="e">
        <f t="shared" si="2118"/>
        <v>#REF!</v>
      </c>
      <c r="V928" s="258" t="e">
        <f t="shared" si="2119"/>
        <v>#REF!</v>
      </c>
      <c r="W928" s="258" t="e">
        <f t="shared" si="2120"/>
        <v>#REF!</v>
      </c>
      <c r="X928" s="258" t="e">
        <f t="shared" si="2121"/>
        <v>#REF!</v>
      </c>
      <c r="Y928" s="258" t="e">
        <f t="shared" si="2122"/>
        <v>#REF!</v>
      </c>
      <c r="Z928" s="258" t="e">
        <f t="shared" si="2123"/>
        <v>#REF!</v>
      </c>
      <c r="AA928" s="258" t="e">
        <f t="shared" si="2124"/>
        <v>#REF!</v>
      </c>
      <c r="AB928" s="258" t="e">
        <f t="shared" si="2125"/>
        <v>#REF!</v>
      </c>
      <c r="AC928" s="258" t="e">
        <f t="shared" si="2126"/>
        <v>#REF!</v>
      </c>
      <c r="AD928" s="258" t="e">
        <f t="shared" si="2127"/>
        <v>#REF!</v>
      </c>
    </row>
    <row r="929" spans="1:30" ht="25.5" hidden="1" customHeight="1" x14ac:dyDescent="0.2">
      <c r="A929" s="260" t="s">
        <v>239</v>
      </c>
      <c r="B929" s="272">
        <v>811</v>
      </c>
      <c r="C929" s="253" t="s">
        <v>194</v>
      </c>
      <c r="D929" s="253" t="s">
        <v>212</v>
      </c>
      <c r="E929" s="253" t="s">
        <v>243</v>
      </c>
      <c r="F929" s="253" t="s">
        <v>240</v>
      </c>
      <c r="G929" s="258"/>
      <c r="H929" s="258"/>
      <c r="I929" s="258" t="e">
        <f>#REF!+G929</f>
        <v>#REF!</v>
      </c>
      <c r="J929" s="258" t="e">
        <f t="shared" si="2115"/>
        <v>#REF!</v>
      </c>
      <c r="K929" s="258" t="e">
        <f t="shared" si="2128"/>
        <v>#REF!</v>
      </c>
      <c r="L929" s="258" t="e">
        <f t="shared" si="2128"/>
        <v>#REF!</v>
      </c>
      <c r="M929" s="258" t="e">
        <f t="shared" si="2128"/>
        <v>#REF!</v>
      </c>
      <c r="N929" s="258" t="e">
        <f t="shared" si="2128"/>
        <v>#REF!</v>
      </c>
      <c r="O929" s="258" t="e">
        <f t="shared" si="2128"/>
        <v>#REF!</v>
      </c>
      <c r="P929" s="258" t="e">
        <f t="shared" si="2128"/>
        <v>#REF!</v>
      </c>
      <c r="Q929" s="258" t="e">
        <f t="shared" si="2114"/>
        <v>#REF!</v>
      </c>
      <c r="R929" s="258" t="e">
        <f t="shared" si="2113"/>
        <v>#REF!</v>
      </c>
      <c r="S929" s="258" t="e">
        <f t="shared" si="2116"/>
        <v>#REF!</v>
      </c>
      <c r="T929" s="258" t="e">
        <f t="shared" si="2117"/>
        <v>#REF!</v>
      </c>
      <c r="U929" s="258" t="e">
        <f t="shared" si="2118"/>
        <v>#REF!</v>
      </c>
      <c r="V929" s="258" t="e">
        <f t="shared" si="2119"/>
        <v>#REF!</v>
      </c>
      <c r="W929" s="258" t="e">
        <f t="shared" si="2120"/>
        <v>#REF!</v>
      </c>
      <c r="X929" s="258" t="e">
        <f t="shared" si="2121"/>
        <v>#REF!</v>
      </c>
      <c r="Y929" s="258" t="e">
        <f t="shared" si="2122"/>
        <v>#REF!</v>
      </c>
      <c r="Z929" s="258" t="e">
        <f t="shared" si="2123"/>
        <v>#REF!</v>
      </c>
      <c r="AA929" s="258" t="e">
        <f t="shared" si="2124"/>
        <v>#REF!</v>
      </c>
      <c r="AB929" s="258" t="e">
        <f t="shared" si="2125"/>
        <v>#REF!</v>
      </c>
      <c r="AC929" s="258" t="e">
        <f t="shared" si="2126"/>
        <v>#REF!</v>
      </c>
      <c r="AD929" s="258" t="e">
        <f t="shared" si="2127"/>
        <v>#REF!</v>
      </c>
    </row>
    <row r="930" spans="1:30" ht="25.5" hidden="1" customHeight="1" x14ac:dyDescent="0.2">
      <c r="A930" s="260" t="s">
        <v>256</v>
      </c>
      <c r="B930" s="272">
        <v>811</v>
      </c>
      <c r="C930" s="253" t="s">
        <v>194</v>
      </c>
      <c r="D930" s="253" t="s">
        <v>212</v>
      </c>
      <c r="E930" s="253" t="s">
        <v>257</v>
      </c>
      <c r="F930" s="253"/>
      <c r="G930" s="258"/>
      <c r="H930" s="258"/>
      <c r="I930" s="258" t="e">
        <f>#REF!+G930</f>
        <v>#REF!</v>
      </c>
      <c r="J930" s="258" t="e">
        <f t="shared" si="2115"/>
        <v>#REF!</v>
      </c>
      <c r="K930" s="258" t="e">
        <f t="shared" si="2128"/>
        <v>#REF!</v>
      </c>
      <c r="L930" s="258" t="e">
        <f t="shared" si="2128"/>
        <v>#REF!</v>
      </c>
      <c r="M930" s="258" t="e">
        <f t="shared" si="2128"/>
        <v>#REF!</v>
      </c>
      <c r="N930" s="258" t="e">
        <f t="shared" si="2128"/>
        <v>#REF!</v>
      </c>
      <c r="O930" s="258" t="e">
        <f t="shared" si="2128"/>
        <v>#REF!</v>
      </c>
      <c r="P930" s="258" t="e">
        <f t="shared" si="2128"/>
        <v>#REF!</v>
      </c>
      <c r="Q930" s="258" t="e">
        <f t="shared" si="2114"/>
        <v>#REF!</v>
      </c>
      <c r="R930" s="258" t="e">
        <f t="shared" si="2113"/>
        <v>#REF!</v>
      </c>
      <c r="S930" s="258" t="e">
        <f t="shared" si="2116"/>
        <v>#REF!</v>
      </c>
      <c r="T930" s="258" t="e">
        <f t="shared" si="2117"/>
        <v>#REF!</v>
      </c>
      <c r="U930" s="258" t="e">
        <f t="shared" si="2118"/>
        <v>#REF!</v>
      </c>
      <c r="V930" s="258" t="e">
        <f t="shared" si="2119"/>
        <v>#REF!</v>
      </c>
      <c r="W930" s="258" t="e">
        <f t="shared" si="2120"/>
        <v>#REF!</v>
      </c>
      <c r="X930" s="258" t="e">
        <f t="shared" si="2121"/>
        <v>#REF!</v>
      </c>
      <c r="Y930" s="258" t="e">
        <f t="shared" si="2122"/>
        <v>#REF!</v>
      </c>
      <c r="Z930" s="258" t="e">
        <f t="shared" si="2123"/>
        <v>#REF!</v>
      </c>
      <c r="AA930" s="258" t="e">
        <f t="shared" si="2124"/>
        <v>#REF!</v>
      </c>
      <c r="AB930" s="258" t="e">
        <f t="shared" si="2125"/>
        <v>#REF!</v>
      </c>
      <c r="AC930" s="258" t="e">
        <f t="shared" si="2126"/>
        <v>#REF!</v>
      </c>
      <c r="AD930" s="258" t="e">
        <f t="shared" si="2127"/>
        <v>#REF!</v>
      </c>
    </row>
    <row r="931" spans="1:30" ht="25.5" hidden="1" customHeight="1" x14ac:dyDescent="0.2">
      <c r="A931" s="260" t="s">
        <v>258</v>
      </c>
      <c r="B931" s="272">
        <v>811</v>
      </c>
      <c r="C931" s="253" t="s">
        <v>194</v>
      </c>
      <c r="D931" s="253" t="s">
        <v>212</v>
      </c>
      <c r="E931" s="253" t="s">
        <v>259</v>
      </c>
      <c r="F931" s="253"/>
      <c r="G931" s="258"/>
      <c r="H931" s="258"/>
      <c r="I931" s="258" t="e">
        <f>#REF!+G931</f>
        <v>#REF!</v>
      </c>
      <c r="J931" s="258" t="e">
        <f t="shared" si="2115"/>
        <v>#REF!</v>
      </c>
      <c r="K931" s="258" t="e">
        <f t="shared" si="2128"/>
        <v>#REF!</v>
      </c>
      <c r="L931" s="258" t="e">
        <f t="shared" si="2128"/>
        <v>#REF!</v>
      </c>
      <c r="M931" s="258" t="e">
        <f t="shared" si="2128"/>
        <v>#REF!</v>
      </c>
      <c r="N931" s="258" t="e">
        <f t="shared" si="2128"/>
        <v>#REF!</v>
      </c>
      <c r="O931" s="258" t="e">
        <f t="shared" si="2128"/>
        <v>#REF!</v>
      </c>
      <c r="P931" s="258" t="e">
        <f t="shared" si="2128"/>
        <v>#REF!</v>
      </c>
      <c r="Q931" s="258" t="e">
        <f t="shared" si="2114"/>
        <v>#REF!</v>
      </c>
      <c r="R931" s="258" t="e">
        <f t="shared" si="2113"/>
        <v>#REF!</v>
      </c>
      <c r="S931" s="258" t="e">
        <f t="shared" si="2116"/>
        <v>#REF!</v>
      </c>
      <c r="T931" s="258" t="e">
        <f t="shared" si="2117"/>
        <v>#REF!</v>
      </c>
      <c r="U931" s="258" t="e">
        <f t="shared" si="2118"/>
        <v>#REF!</v>
      </c>
      <c r="V931" s="258" t="e">
        <f t="shared" si="2119"/>
        <v>#REF!</v>
      </c>
      <c r="W931" s="258" t="e">
        <f t="shared" si="2120"/>
        <v>#REF!</v>
      </c>
      <c r="X931" s="258" t="e">
        <f t="shared" si="2121"/>
        <v>#REF!</v>
      </c>
      <c r="Y931" s="258" t="e">
        <f t="shared" si="2122"/>
        <v>#REF!</v>
      </c>
      <c r="Z931" s="258" t="e">
        <f t="shared" si="2123"/>
        <v>#REF!</v>
      </c>
      <c r="AA931" s="258" t="e">
        <f t="shared" si="2124"/>
        <v>#REF!</v>
      </c>
      <c r="AB931" s="258" t="e">
        <f t="shared" si="2125"/>
        <v>#REF!</v>
      </c>
      <c r="AC931" s="258" t="e">
        <f t="shared" si="2126"/>
        <v>#REF!</v>
      </c>
      <c r="AD931" s="258" t="e">
        <f t="shared" si="2127"/>
        <v>#REF!</v>
      </c>
    </row>
    <row r="932" spans="1:30" ht="25.5" hidden="1" customHeight="1" x14ac:dyDescent="0.2">
      <c r="A932" s="260" t="s">
        <v>239</v>
      </c>
      <c r="B932" s="272">
        <v>811</v>
      </c>
      <c r="C932" s="253" t="s">
        <v>194</v>
      </c>
      <c r="D932" s="253" t="s">
        <v>212</v>
      </c>
      <c r="E932" s="253" t="s">
        <v>259</v>
      </c>
      <c r="F932" s="253" t="s">
        <v>240</v>
      </c>
      <c r="G932" s="258"/>
      <c r="H932" s="258"/>
      <c r="I932" s="258" t="e">
        <f>#REF!+G932</f>
        <v>#REF!</v>
      </c>
      <c r="J932" s="258" t="e">
        <f t="shared" si="2115"/>
        <v>#REF!</v>
      </c>
      <c r="K932" s="258" t="e">
        <f t="shared" si="2128"/>
        <v>#REF!</v>
      </c>
      <c r="L932" s="258" t="e">
        <f t="shared" si="2128"/>
        <v>#REF!</v>
      </c>
      <c r="M932" s="258" t="e">
        <f t="shared" si="2128"/>
        <v>#REF!</v>
      </c>
      <c r="N932" s="258" t="e">
        <f t="shared" si="2128"/>
        <v>#REF!</v>
      </c>
      <c r="O932" s="258" t="e">
        <f t="shared" si="2128"/>
        <v>#REF!</v>
      </c>
      <c r="P932" s="258" t="e">
        <f t="shared" si="2128"/>
        <v>#REF!</v>
      </c>
      <c r="Q932" s="258" t="e">
        <f t="shared" si="2114"/>
        <v>#REF!</v>
      </c>
      <c r="R932" s="258" t="e">
        <f t="shared" si="2113"/>
        <v>#REF!</v>
      </c>
      <c r="S932" s="258" t="e">
        <f t="shared" si="2116"/>
        <v>#REF!</v>
      </c>
      <c r="T932" s="258" t="e">
        <f t="shared" si="2117"/>
        <v>#REF!</v>
      </c>
      <c r="U932" s="258" t="e">
        <f t="shared" si="2118"/>
        <v>#REF!</v>
      </c>
      <c r="V932" s="258" t="e">
        <f t="shared" si="2119"/>
        <v>#REF!</v>
      </c>
      <c r="W932" s="258" t="e">
        <f t="shared" si="2120"/>
        <v>#REF!</v>
      </c>
      <c r="X932" s="258" t="e">
        <f t="shared" si="2121"/>
        <v>#REF!</v>
      </c>
      <c r="Y932" s="258" t="e">
        <f t="shared" si="2122"/>
        <v>#REF!</v>
      </c>
      <c r="Z932" s="258" t="e">
        <f t="shared" si="2123"/>
        <v>#REF!</v>
      </c>
      <c r="AA932" s="258" t="e">
        <f t="shared" si="2124"/>
        <v>#REF!</v>
      </c>
      <c r="AB932" s="258" t="e">
        <f t="shared" si="2125"/>
        <v>#REF!</v>
      </c>
      <c r="AC932" s="258" t="e">
        <f t="shared" si="2126"/>
        <v>#REF!</v>
      </c>
      <c r="AD932" s="258" t="e">
        <f t="shared" si="2127"/>
        <v>#REF!</v>
      </c>
    </row>
    <row r="933" spans="1:30" ht="38.25" hidden="1" customHeight="1" x14ac:dyDescent="0.2">
      <c r="A933" s="260" t="s">
        <v>42</v>
      </c>
      <c r="B933" s="272">
        <v>811</v>
      </c>
      <c r="C933" s="253" t="s">
        <v>194</v>
      </c>
      <c r="D933" s="253" t="s">
        <v>212</v>
      </c>
      <c r="E933" s="253" t="s">
        <v>43</v>
      </c>
      <c r="F933" s="253"/>
      <c r="G933" s="258"/>
      <c r="H933" s="258"/>
      <c r="I933" s="258" t="e">
        <f>#REF!+G933</f>
        <v>#REF!</v>
      </c>
      <c r="J933" s="258" t="e">
        <f t="shared" si="2115"/>
        <v>#REF!</v>
      </c>
      <c r="K933" s="258" t="e">
        <f t="shared" si="2128"/>
        <v>#REF!</v>
      </c>
      <c r="L933" s="258" t="e">
        <f t="shared" si="2128"/>
        <v>#REF!</v>
      </c>
      <c r="M933" s="258" t="e">
        <f t="shared" si="2128"/>
        <v>#REF!</v>
      </c>
      <c r="N933" s="258" t="e">
        <f t="shared" si="2128"/>
        <v>#REF!</v>
      </c>
      <c r="O933" s="258" t="e">
        <f t="shared" si="2128"/>
        <v>#REF!</v>
      </c>
      <c r="P933" s="258" t="e">
        <f t="shared" si="2128"/>
        <v>#REF!</v>
      </c>
      <c r="Q933" s="258" t="e">
        <f t="shared" si="2114"/>
        <v>#REF!</v>
      </c>
      <c r="R933" s="258" t="e">
        <f t="shared" si="2113"/>
        <v>#REF!</v>
      </c>
      <c r="S933" s="258" t="e">
        <f t="shared" si="2116"/>
        <v>#REF!</v>
      </c>
      <c r="T933" s="258" t="e">
        <f t="shared" si="2117"/>
        <v>#REF!</v>
      </c>
      <c r="U933" s="258" t="e">
        <f t="shared" si="2118"/>
        <v>#REF!</v>
      </c>
      <c r="V933" s="258" t="e">
        <f t="shared" si="2119"/>
        <v>#REF!</v>
      </c>
      <c r="W933" s="258" t="e">
        <f t="shared" si="2120"/>
        <v>#REF!</v>
      </c>
      <c r="X933" s="258" t="e">
        <f t="shared" si="2121"/>
        <v>#REF!</v>
      </c>
      <c r="Y933" s="258" t="e">
        <f t="shared" si="2122"/>
        <v>#REF!</v>
      </c>
      <c r="Z933" s="258" t="e">
        <f t="shared" si="2123"/>
        <v>#REF!</v>
      </c>
      <c r="AA933" s="258" t="e">
        <f t="shared" si="2124"/>
        <v>#REF!</v>
      </c>
      <c r="AB933" s="258" t="e">
        <f t="shared" si="2125"/>
        <v>#REF!</v>
      </c>
      <c r="AC933" s="258" t="e">
        <f t="shared" si="2126"/>
        <v>#REF!</v>
      </c>
      <c r="AD933" s="258" t="e">
        <f t="shared" si="2127"/>
        <v>#REF!</v>
      </c>
    </row>
    <row r="934" spans="1:30" ht="25.5" hidden="1" customHeight="1" x14ac:dyDescent="0.2">
      <c r="A934" s="260" t="s">
        <v>239</v>
      </c>
      <c r="B934" s="272">
        <v>811</v>
      </c>
      <c r="C934" s="253" t="s">
        <v>194</v>
      </c>
      <c r="D934" s="253" t="s">
        <v>212</v>
      </c>
      <c r="E934" s="253" t="s">
        <v>43</v>
      </c>
      <c r="F934" s="253" t="s">
        <v>240</v>
      </c>
      <c r="G934" s="258"/>
      <c r="H934" s="258"/>
      <c r="I934" s="258" t="e">
        <f>#REF!+G934</f>
        <v>#REF!</v>
      </c>
      <c r="J934" s="258" t="e">
        <f t="shared" si="2115"/>
        <v>#REF!</v>
      </c>
      <c r="K934" s="258" t="e">
        <f t="shared" si="2128"/>
        <v>#REF!</v>
      </c>
      <c r="L934" s="258" t="e">
        <f t="shared" si="2128"/>
        <v>#REF!</v>
      </c>
      <c r="M934" s="258" t="e">
        <f t="shared" si="2128"/>
        <v>#REF!</v>
      </c>
      <c r="N934" s="258" t="e">
        <f t="shared" si="2128"/>
        <v>#REF!</v>
      </c>
      <c r="O934" s="258" t="e">
        <f t="shared" si="2128"/>
        <v>#REF!</v>
      </c>
      <c r="P934" s="258" t="e">
        <f t="shared" si="2128"/>
        <v>#REF!</v>
      </c>
      <c r="Q934" s="258" t="e">
        <f t="shared" si="2114"/>
        <v>#REF!</v>
      </c>
      <c r="R934" s="258" t="e">
        <f t="shared" si="2113"/>
        <v>#REF!</v>
      </c>
      <c r="S934" s="258" t="e">
        <f t="shared" si="2116"/>
        <v>#REF!</v>
      </c>
      <c r="T934" s="258" t="e">
        <f t="shared" si="2117"/>
        <v>#REF!</v>
      </c>
      <c r="U934" s="258" t="e">
        <f t="shared" si="2118"/>
        <v>#REF!</v>
      </c>
      <c r="V934" s="258" t="e">
        <f t="shared" si="2119"/>
        <v>#REF!</v>
      </c>
      <c r="W934" s="258" t="e">
        <f t="shared" si="2120"/>
        <v>#REF!</v>
      </c>
      <c r="X934" s="258" t="e">
        <f t="shared" si="2121"/>
        <v>#REF!</v>
      </c>
      <c r="Y934" s="258" t="e">
        <f t="shared" si="2122"/>
        <v>#REF!</v>
      </c>
      <c r="Z934" s="258" t="e">
        <f t="shared" si="2123"/>
        <v>#REF!</v>
      </c>
      <c r="AA934" s="258" t="e">
        <f t="shared" si="2124"/>
        <v>#REF!</v>
      </c>
      <c r="AB934" s="258" t="e">
        <f t="shared" si="2125"/>
        <v>#REF!</v>
      </c>
      <c r="AC934" s="258" t="e">
        <f t="shared" si="2126"/>
        <v>#REF!</v>
      </c>
      <c r="AD934" s="258" t="e">
        <f t="shared" si="2127"/>
        <v>#REF!</v>
      </c>
    </row>
    <row r="935" spans="1:30" ht="12.75" hidden="1" customHeight="1" x14ac:dyDescent="0.2">
      <c r="A935" s="462" t="s">
        <v>213</v>
      </c>
      <c r="B935" s="250">
        <v>811</v>
      </c>
      <c r="C935" s="251" t="s">
        <v>194</v>
      </c>
      <c r="D935" s="251">
        <v>10</v>
      </c>
      <c r="E935" s="251"/>
      <c r="F935" s="251"/>
      <c r="G935" s="258"/>
      <c r="H935" s="258"/>
      <c r="I935" s="258" t="e">
        <f>#REF!+G935</f>
        <v>#REF!</v>
      </c>
      <c r="J935" s="258" t="e">
        <f t="shared" si="2115"/>
        <v>#REF!</v>
      </c>
      <c r="K935" s="258" t="e">
        <f t="shared" si="2128"/>
        <v>#REF!</v>
      </c>
      <c r="L935" s="258" t="e">
        <f t="shared" si="2128"/>
        <v>#REF!</v>
      </c>
      <c r="M935" s="258" t="e">
        <f t="shared" si="2128"/>
        <v>#REF!</v>
      </c>
      <c r="N935" s="258" t="e">
        <f t="shared" si="2128"/>
        <v>#REF!</v>
      </c>
      <c r="O935" s="258" t="e">
        <f t="shared" si="2128"/>
        <v>#REF!</v>
      </c>
      <c r="P935" s="258" t="e">
        <f t="shared" si="2128"/>
        <v>#REF!</v>
      </c>
      <c r="Q935" s="258" t="e">
        <f t="shared" si="2114"/>
        <v>#REF!</v>
      </c>
      <c r="R935" s="258" t="e">
        <f t="shared" si="2113"/>
        <v>#REF!</v>
      </c>
      <c r="S935" s="258" t="e">
        <f t="shared" si="2116"/>
        <v>#REF!</v>
      </c>
      <c r="T935" s="258" t="e">
        <f t="shared" si="2117"/>
        <v>#REF!</v>
      </c>
      <c r="U935" s="258" t="e">
        <f t="shared" si="2118"/>
        <v>#REF!</v>
      </c>
      <c r="V935" s="258" t="e">
        <f t="shared" si="2119"/>
        <v>#REF!</v>
      </c>
      <c r="W935" s="258" t="e">
        <f t="shared" si="2120"/>
        <v>#REF!</v>
      </c>
      <c r="X935" s="258" t="e">
        <f t="shared" si="2121"/>
        <v>#REF!</v>
      </c>
      <c r="Y935" s="258" t="e">
        <f t="shared" si="2122"/>
        <v>#REF!</v>
      </c>
      <c r="Z935" s="258" t="e">
        <f t="shared" si="2123"/>
        <v>#REF!</v>
      </c>
      <c r="AA935" s="258" t="e">
        <f t="shared" si="2124"/>
        <v>#REF!</v>
      </c>
      <c r="AB935" s="258" t="e">
        <f t="shared" si="2125"/>
        <v>#REF!</v>
      </c>
      <c r="AC935" s="258" t="e">
        <f t="shared" si="2126"/>
        <v>#REF!</v>
      </c>
      <c r="AD935" s="258" t="e">
        <f t="shared" si="2127"/>
        <v>#REF!</v>
      </c>
    </row>
    <row r="936" spans="1:30" ht="12.75" hidden="1" customHeight="1" x14ac:dyDescent="0.2">
      <c r="A936" s="260" t="s">
        <v>237</v>
      </c>
      <c r="B936" s="272">
        <v>811</v>
      </c>
      <c r="C936" s="253" t="s">
        <v>194</v>
      </c>
      <c r="D936" s="253">
        <v>10</v>
      </c>
      <c r="E936" s="253" t="s">
        <v>238</v>
      </c>
      <c r="F936" s="253"/>
      <c r="G936" s="258"/>
      <c r="H936" s="258"/>
      <c r="I936" s="258" t="e">
        <f>#REF!+G936</f>
        <v>#REF!</v>
      </c>
      <c r="J936" s="258" t="e">
        <f t="shared" si="2115"/>
        <v>#REF!</v>
      </c>
      <c r="K936" s="258" t="e">
        <f t="shared" si="2128"/>
        <v>#REF!</v>
      </c>
      <c r="L936" s="258" t="e">
        <f t="shared" si="2128"/>
        <v>#REF!</v>
      </c>
      <c r="M936" s="258" t="e">
        <f t="shared" si="2128"/>
        <v>#REF!</v>
      </c>
      <c r="N936" s="258" t="e">
        <f t="shared" si="2128"/>
        <v>#REF!</v>
      </c>
      <c r="O936" s="258" t="e">
        <f t="shared" si="2128"/>
        <v>#REF!</v>
      </c>
      <c r="P936" s="258" t="e">
        <f t="shared" si="2128"/>
        <v>#REF!</v>
      </c>
      <c r="Q936" s="258" t="e">
        <f t="shared" si="2114"/>
        <v>#REF!</v>
      </c>
      <c r="R936" s="258" t="e">
        <f t="shared" si="2113"/>
        <v>#REF!</v>
      </c>
      <c r="S936" s="258" t="e">
        <f t="shared" si="2116"/>
        <v>#REF!</v>
      </c>
      <c r="T936" s="258" t="e">
        <f t="shared" si="2117"/>
        <v>#REF!</v>
      </c>
      <c r="U936" s="258" t="e">
        <f t="shared" si="2118"/>
        <v>#REF!</v>
      </c>
      <c r="V936" s="258" t="e">
        <f t="shared" si="2119"/>
        <v>#REF!</v>
      </c>
      <c r="W936" s="258" t="e">
        <f t="shared" si="2120"/>
        <v>#REF!</v>
      </c>
      <c r="X936" s="258" t="e">
        <f t="shared" si="2121"/>
        <v>#REF!</v>
      </c>
      <c r="Y936" s="258" t="e">
        <f t="shared" si="2122"/>
        <v>#REF!</v>
      </c>
      <c r="Z936" s="258" t="e">
        <f t="shared" si="2123"/>
        <v>#REF!</v>
      </c>
      <c r="AA936" s="258" t="e">
        <f t="shared" si="2124"/>
        <v>#REF!</v>
      </c>
      <c r="AB936" s="258" t="e">
        <f t="shared" si="2125"/>
        <v>#REF!</v>
      </c>
      <c r="AC936" s="258" t="e">
        <f t="shared" si="2126"/>
        <v>#REF!</v>
      </c>
      <c r="AD936" s="258" t="e">
        <f t="shared" si="2127"/>
        <v>#REF!</v>
      </c>
    </row>
    <row r="937" spans="1:30" ht="25.5" hidden="1" customHeight="1" x14ac:dyDescent="0.2">
      <c r="A937" s="260" t="s">
        <v>44</v>
      </c>
      <c r="B937" s="272">
        <v>811</v>
      </c>
      <c r="C937" s="253" t="s">
        <v>194</v>
      </c>
      <c r="D937" s="253">
        <v>10</v>
      </c>
      <c r="E937" s="253" t="s">
        <v>241</v>
      </c>
      <c r="F937" s="253"/>
      <c r="G937" s="258"/>
      <c r="H937" s="258"/>
      <c r="I937" s="258" t="e">
        <f>#REF!+G937</f>
        <v>#REF!</v>
      </c>
      <c r="J937" s="258" t="e">
        <f t="shared" si="2115"/>
        <v>#REF!</v>
      </c>
      <c r="K937" s="258" t="e">
        <f t="shared" si="2128"/>
        <v>#REF!</v>
      </c>
      <c r="L937" s="258" t="e">
        <f t="shared" si="2128"/>
        <v>#REF!</v>
      </c>
      <c r="M937" s="258" t="e">
        <f t="shared" si="2128"/>
        <v>#REF!</v>
      </c>
      <c r="N937" s="258" t="e">
        <f t="shared" si="2128"/>
        <v>#REF!</v>
      </c>
      <c r="O937" s="258" t="e">
        <f t="shared" si="2128"/>
        <v>#REF!</v>
      </c>
      <c r="P937" s="258" t="e">
        <f t="shared" si="2128"/>
        <v>#REF!</v>
      </c>
      <c r="Q937" s="258" t="e">
        <f t="shared" si="2114"/>
        <v>#REF!</v>
      </c>
      <c r="R937" s="258" t="e">
        <f t="shared" si="2113"/>
        <v>#REF!</v>
      </c>
      <c r="S937" s="258" t="e">
        <f t="shared" si="2116"/>
        <v>#REF!</v>
      </c>
      <c r="T937" s="258" t="e">
        <f t="shared" si="2117"/>
        <v>#REF!</v>
      </c>
      <c r="U937" s="258" t="e">
        <f t="shared" si="2118"/>
        <v>#REF!</v>
      </c>
      <c r="V937" s="258" t="e">
        <f t="shared" si="2119"/>
        <v>#REF!</v>
      </c>
      <c r="W937" s="258" t="e">
        <f t="shared" si="2120"/>
        <v>#REF!</v>
      </c>
      <c r="X937" s="258" t="e">
        <f t="shared" si="2121"/>
        <v>#REF!</v>
      </c>
      <c r="Y937" s="258" t="e">
        <f t="shared" si="2122"/>
        <v>#REF!</v>
      </c>
      <c r="Z937" s="258" t="e">
        <f t="shared" si="2123"/>
        <v>#REF!</v>
      </c>
      <c r="AA937" s="258" t="e">
        <f t="shared" si="2124"/>
        <v>#REF!</v>
      </c>
      <c r="AB937" s="258" t="e">
        <f t="shared" si="2125"/>
        <v>#REF!</v>
      </c>
      <c r="AC937" s="258" t="e">
        <f t="shared" si="2126"/>
        <v>#REF!</v>
      </c>
      <c r="AD937" s="258" t="e">
        <f t="shared" si="2127"/>
        <v>#REF!</v>
      </c>
    </row>
    <row r="938" spans="1:30" ht="25.5" hidden="1" customHeight="1" x14ac:dyDescent="0.2">
      <c r="A938" s="260" t="s">
        <v>239</v>
      </c>
      <c r="B938" s="272">
        <v>811</v>
      </c>
      <c r="C938" s="253" t="s">
        <v>194</v>
      </c>
      <c r="D938" s="253">
        <v>10</v>
      </c>
      <c r="E938" s="253" t="s">
        <v>241</v>
      </c>
      <c r="F938" s="253" t="s">
        <v>240</v>
      </c>
      <c r="G938" s="258"/>
      <c r="H938" s="258"/>
      <c r="I938" s="258" t="e">
        <f>#REF!+G938</f>
        <v>#REF!</v>
      </c>
      <c r="J938" s="258" t="e">
        <f t="shared" si="2115"/>
        <v>#REF!</v>
      </c>
      <c r="K938" s="258" t="e">
        <f t="shared" si="2128"/>
        <v>#REF!</v>
      </c>
      <c r="L938" s="258" t="e">
        <f t="shared" si="2128"/>
        <v>#REF!</v>
      </c>
      <c r="M938" s="258" t="e">
        <f t="shared" si="2128"/>
        <v>#REF!</v>
      </c>
      <c r="N938" s="258" t="e">
        <f t="shared" si="2128"/>
        <v>#REF!</v>
      </c>
      <c r="O938" s="258" t="e">
        <f t="shared" si="2128"/>
        <v>#REF!</v>
      </c>
      <c r="P938" s="258" t="e">
        <f t="shared" si="2128"/>
        <v>#REF!</v>
      </c>
      <c r="Q938" s="258" t="e">
        <f t="shared" si="2114"/>
        <v>#REF!</v>
      </c>
      <c r="R938" s="258" t="e">
        <f t="shared" si="2113"/>
        <v>#REF!</v>
      </c>
      <c r="S938" s="258" t="e">
        <f t="shared" si="2116"/>
        <v>#REF!</v>
      </c>
      <c r="T938" s="258" t="e">
        <f t="shared" si="2117"/>
        <v>#REF!</v>
      </c>
      <c r="U938" s="258" t="e">
        <f t="shared" si="2118"/>
        <v>#REF!</v>
      </c>
      <c r="V938" s="258" t="e">
        <f t="shared" si="2119"/>
        <v>#REF!</v>
      </c>
      <c r="W938" s="258" t="e">
        <f t="shared" si="2120"/>
        <v>#REF!</v>
      </c>
      <c r="X938" s="258" t="e">
        <f t="shared" si="2121"/>
        <v>#REF!</v>
      </c>
      <c r="Y938" s="258" t="e">
        <f t="shared" si="2122"/>
        <v>#REF!</v>
      </c>
      <c r="Z938" s="258" t="e">
        <f t="shared" si="2123"/>
        <v>#REF!</v>
      </c>
      <c r="AA938" s="258" t="e">
        <f t="shared" si="2124"/>
        <v>#REF!</v>
      </c>
      <c r="AB938" s="258" t="e">
        <f t="shared" si="2125"/>
        <v>#REF!</v>
      </c>
      <c r="AC938" s="258" t="e">
        <f t="shared" si="2126"/>
        <v>#REF!</v>
      </c>
      <c r="AD938" s="258" t="e">
        <f t="shared" si="2127"/>
        <v>#REF!</v>
      </c>
    </row>
    <row r="939" spans="1:30" ht="12.75" hidden="1" customHeight="1" x14ac:dyDescent="0.2">
      <c r="A939" s="260" t="s">
        <v>244</v>
      </c>
      <c r="B939" s="272">
        <v>811</v>
      </c>
      <c r="C939" s="253" t="s">
        <v>194</v>
      </c>
      <c r="D939" s="253">
        <v>10</v>
      </c>
      <c r="E939" s="253" t="s">
        <v>245</v>
      </c>
      <c r="F939" s="253"/>
      <c r="G939" s="258"/>
      <c r="H939" s="258"/>
      <c r="I939" s="258" t="e">
        <f>#REF!+G939</f>
        <v>#REF!</v>
      </c>
      <c r="J939" s="258" t="e">
        <f t="shared" si="2115"/>
        <v>#REF!</v>
      </c>
      <c r="K939" s="258" t="e">
        <f t="shared" si="2128"/>
        <v>#REF!</v>
      </c>
      <c r="L939" s="258" t="e">
        <f t="shared" si="2128"/>
        <v>#REF!</v>
      </c>
      <c r="M939" s="258" t="e">
        <f t="shared" si="2128"/>
        <v>#REF!</v>
      </c>
      <c r="N939" s="258" t="e">
        <f t="shared" si="2128"/>
        <v>#REF!</v>
      </c>
      <c r="O939" s="258" t="e">
        <f t="shared" si="2128"/>
        <v>#REF!</v>
      </c>
      <c r="P939" s="258" t="e">
        <f t="shared" si="2128"/>
        <v>#REF!</v>
      </c>
      <c r="Q939" s="258" t="e">
        <f t="shared" si="2114"/>
        <v>#REF!</v>
      </c>
      <c r="R939" s="258" t="e">
        <f t="shared" si="2113"/>
        <v>#REF!</v>
      </c>
      <c r="S939" s="258" t="e">
        <f t="shared" si="2116"/>
        <v>#REF!</v>
      </c>
      <c r="T939" s="258" t="e">
        <f t="shared" si="2117"/>
        <v>#REF!</v>
      </c>
      <c r="U939" s="258" t="e">
        <f t="shared" si="2118"/>
        <v>#REF!</v>
      </c>
      <c r="V939" s="258" t="e">
        <f t="shared" si="2119"/>
        <v>#REF!</v>
      </c>
      <c r="W939" s="258" t="e">
        <f t="shared" si="2120"/>
        <v>#REF!</v>
      </c>
      <c r="X939" s="258" t="e">
        <f t="shared" si="2121"/>
        <v>#REF!</v>
      </c>
      <c r="Y939" s="258" t="e">
        <f t="shared" si="2122"/>
        <v>#REF!</v>
      </c>
      <c r="Z939" s="258" t="e">
        <f t="shared" si="2123"/>
        <v>#REF!</v>
      </c>
      <c r="AA939" s="258" t="e">
        <f t="shared" si="2124"/>
        <v>#REF!</v>
      </c>
      <c r="AB939" s="258" t="e">
        <f t="shared" si="2125"/>
        <v>#REF!</v>
      </c>
      <c r="AC939" s="258" t="e">
        <f t="shared" si="2126"/>
        <v>#REF!</v>
      </c>
      <c r="AD939" s="258" t="e">
        <f t="shared" si="2127"/>
        <v>#REF!</v>
      </c>
    </row>
    <row r="940" spans="1:30" ht="25.5" hidden="1" customHeight="1" x14ac:dyDescent="0.2">
      <c r="A940" s="260" t="s">
        <v>246</v>
      </c>
      <c r="B940" s="272">
        <v>811</v>
      </c>
      <c r="C940" s="253" t="s">
        <v>194</v>
      </c>
      <c r="D940" s="253">
        <v>10</v>
      </c>
      <c r="E940" s="253" t="s">
        <v>247</v>
      </c>
      <c r="F940" s="253"/>
      <c r="G940" s="258"/>
      <c r="H940" s="258"/>
      <c r="I940" s="258" t="e">
        <f>#REF!+G940</f>
        <v>#REF!</v>
      </c>
      <c r="J940" s="258" t="e">
        <f t="shared" si="2115"/>
        <v>#REF!</v>
      </c>
      <c r="K940" s="258" t="e">
        <f t="shared" si="2128"/>
        <v>#REF!</v>
      </c>
      <c r="L940" s="258" t="e">
        <f t="shared" si="2128"/>
        <v>#REF!</v>
      </c>
      <c r="M940" s="258" t="e">
        <f t="shared" si="2128"/>
        <v>#REF!</v>
      </c>
      <c r="N940" s="258" t="e">
        <f t="shared" si="2128"/>
        <v>#REF!</v>
      </c>
      <c r="O940" s="258" t="e">
        <f t="shared" si="2128"/>
        <v>#REF!</v>
      </c>
      <c r="P940" s="258" t="e">
        <f t="shared" si="2128"/>
        <v>#REF!</v>
      </c>
      <c r="Q940" s="258" t="e">
        <f t="shared" si="2114"/>
        <v>#REF!</v>
      </c>
      <c r="R940" s="258" t="e">
        <f t="shared" si="2113"/>
        <v>#REF!</v>
      </c>
      <c r="S940" s="258" t="e">
        <f t="shared" si="2116"/>
        <v>#REF!</v>
      </c>
      <c r="T940" s="258" t="e">
        <f t="shared" si="2117"/>
        <v>#REF!</v>
      </c>
      <c r="U940" s="258" t="e">
        <f t="shared" si="2118"/>
        <v>#REF!</v>
      </c>
      <c r="V940" s="258" t="e">
        <f t="shared" si="2119"/>
        <v>#REF!</v>
      </c>
      <c r="W940" s="258" t="e">
        <f t="shared" si="2120"/>
        <v>#REF!</v>
      </c>
      <c r="X940" s="258" t="e">
        <f t="shared" si="2121"/>
        <v>#REF!</v>
      </c>
      <c r="Y940" s="258" t="e">
        <f t="shared" si="2122"/>
        <v>#REF!</v>
      </c>
      <c r="Z940" s="258" t="e">
        <f t="shared" si="2123"/>
        <v>#REF!</v>
      </c>
      <c r="AA940" s="258" t="e">
        <f t="shared" si="2124"/>
        <v>#REF!</v>
      </c>
      <c r="AB940" s="258" t="e">
        <f t="shared" si="2125"/>
        <v>#REF!</v>
      </c>
      <c r="AC940" s="258" t="e">
        <f t="shared" si="2126"/>
        <v>#REF!</v>
      </c>
      <c r="AD940" s="258" t="e">
        <f t="shared" si="2127"/>
        <v>#REF!</v>
      </c>
    </row>
    <row r="941" spans="1:30" ht="25.5" hidden="1" customHeight="1" x14ac:dyDescent="0.2">
      <c r="A941" s="260" t="s">
        <v>239</v>
      </c>
      <c r="B941" s="272">
        <v>811</v>
      </c>
      <c r="C941" s="253" t="s">
        <v>194</v>
      </c>
      <c r="D941" s="253">
        <v>10</v>
      </c>
      <c r="E941" s="253" t="s">
        <v>247</v>
      </c>
      <c r="F941" s="253" t="s">
        <v>240</v>
      </c>
      <c r="G941" s="258"/>
      <c r="H941" s="258"/>
      <c r="I941" s="258" t="e">
        <f>#REF!+G941</f>
        <v>#REF!</v>
      </c>
      <c r="J941" s="258" t="e">
        <f t="shared" si="2115"/>
        <v>#REF!</v>
      </c>
      <c r="K941" s="258" t="e">
        <f t="shared" si="2128"/>
        <v>#REF!</v>
      </c>
      <c r="L941" s="258" t="e">
        <f t="shared" si="2128"/>
        <v>#REF!</v>
      </c>
      <c r="M941" s="258" t="e">
        <f t="shared" si="2128"/>
        <v>#REF!</v>
      </c>
      <c r="N941" s="258" t="e">
        <f t="shared" si="2128"/>
        <v>#REF!</v>
      </c>
      <c r="O941" s="258" t="e">
        <f t="shared" si="2128"/>
        <v>#REF!</v>
      </c>
      <c r="P941" s="258" t="e">
        <f t="shared" si="2128"/>
        <v>#REF!</v>
      </c>
      <c r="Q941" s="258" t="e">
        <f t="shared" si="2114"/>
        <v>#REF!</v>
      </c>
      <c r="R941" s="258" t="e">
        <f t="shared" si="2113"/>
        <v>#REF!</v>
      </c>
      <c r="S941" s="258" t="e">
        <f t="shared" si="2116"/>
        <v>#REF!</v>
      </c>
      <c r="T941" s="258" t="e">
        <f t="shared" si="2117"/>
        <v>#REF!</v>
      </c>
      <c r="U941" s="258" t="e">
        <f t="shared" si="2118"/>
        <v>#REF!</v>
      </c>
      <c r="V941" s="258" t="e">
        <f t="shared" si="2119"/>
        <v>#REF!</v>
      </c>
      <c r="W941" s="258" t="e">
        <f t="shared" si="2120"/>
        <v>#REF!</v>
      </c>
      <c r="X941" s="258" t="e">
        <f t="shared" si="2121"/>
        <v>#REF!</v>
      </c>
      <c r="Y941" s="258" t="e">
        <f t="shared" si="2122"/>
        <v>#REF!</v>
      </c>
      <c r="Z941" s="258" t="e">
        <f t="shared" si="2123"/>
        <v>#REF!</v>
      </c>
      <c r="AA941" s="258" t="e">
        <f t="shared" si="2124"/>
        <v>#REF!</v>
      </c>
      <c r="AB941" s="258" t="e">
        <f t="shared" si="2125"/>
        <v>#REF!</v>
      </c>
      <c r="AC941" s="258" t="e">
        <f t="shared" si="2126"/>
        <v>#REF!</v>
      </c>
      <c r="AD941" s="258" t="e">
        <f t="shared" si="2127"/>
        <v>#REF!</v>
      </c>
    </row>
    <row r="942" spans="1:30" ht="25.5" hidden="1" customHeight="1" x14ac:dyDescent="0.2">
      <c r="A942" s="260" t="s">
        <v>45</v>
      </c>
      <c r="B942" s="272">
        <v>811</v>
      </c>
      <c r="C942" s="253" t="s">
        <v>194</v>
      </c>
      <c r="D942" s="253">
        <v>10</v>
      </c>
      <c r="E942" s="253" t="s">
        <v>46</v>
      </c>
      <c r="F942" s="253"/>
      <c r="G942" s="258"/>
      <c r="H942" s="258"/>
      <c r="I942" s="258" t="e">
        <f>#REF!+G942</f>
        <v>#REF!</v>
      </c>
      <c r="J942" s="258" t="e">
        <f t="shared" si="2115"/>
        <v>#REF!</v>
      </c>
      <c r="K942" s="258" t="e">
        <f t="shared" si="2128"/>
        <v>#REF!</v>
      </c>
      <c r="L942" s="258" t="e">
        <f t="shared" si="2128"/>
        <v>#REF!</v>
      </c>
      <c r="M942" s="258" t="e">
        <f t="shared" si="2128"/>
        <v>#REF!</v>
      </c>
      <c r="N942" s="258" t="e">
        <f t="shared" si="2128"/>
        <v>#REF!</v>
      </c>
      <c r="O942" s="258" t="e">
        <f t="shared" si="2128"/>
        <v>#REF!</v>
      </c>
      <c r="P942" s="258" t="e">
        <f t="shared" si="2128"/>
        <v>#REF!</v>
      </c>
      <c r="Q942" s="258" t="e">
        <f t="shared" si="2114"/>
        <v>#REF!</v>
      </c>
      <c r="R942" s="258" t="e">
        <f t="shared" si="2113"/>
        <v>#REF!</v>
      </c>
      <c r="S942" s="258" t="e">
        <f t="shared" si="2116"/>
        <v>#REF!</v>
      </c>
      <c r="T942" s="258" t="e">
        <f t="shared" si="2117"/>
        <v>#REF!</v>
      </c>
      <c r="U942" s="258" t="e">
        <f t="shared" si="2118"/>
        <v>#REF!</v>
      </c>
      <c r="V942" s="258" t="e">
        <f t="shared" si="2119"/>
        <v>#REF!</v>
      </c>
      <c r="W942" s="258" t="e">
        <f t="shared" si="2120"/>
        <v>#REF!</v>
      </c>
      <c r="X942" s="258" t="e">
        <f t="shared" si="2121"/>
        <v>#REF!</v>
      </c>
      <c r="Y942" s="258" t="e">
        <f t="shared" si="2122"/>
        <v>#REF!</v>
      </c>
      <c r="Z942" s="258" t="e">
        <f t="shared" si="2123"/>
        <v>#REF!</v>
      </c>
      <c r="AA942" s="258" t="e">
        <f t="shared" si="2124"/>
        <v>#REF!</v>
      </c>
      <c r="AB942" s="258" t="e">
        <f t="shared" si="2125"/>
        <v>#REF!</v>
      </c>
      <c r="AC942" s="258" t="e">
        <f t="shared" si="2126"/>
        <v>#REF!</v>
      </c>
      <c r="AD942" s="258" t="e">
        <f t="shared" si="2127"/>
        <v>#REF!</v>
      </c>
    </row>
    <row r="943" spans="1:30" ht="12.75" hidden="1" customHeight="1" x14ac:dyDescent="0.2">
      <c r="A943" s="260" t="s">
        <v>299</v>
      </c>
      <c r="B943" s="272">
        <v>811</v>
      </c>
      <c r="C943" s="253" t="s">
        <v>194</v>
      </c>
      <c r="D943" s="253">
        <v>10</v>
      </c>
      <c r="E943" s="253" t="s">
        <v>47</v>
      </c>
      <c r="F943" s="253"/>
      <c r="G943" s="258"/>
      <c r="H943" s="258"/>
      <c r="I943" s="258" t="e">
        <f>#REF!+G943</f>
        <v>#REF!</v>
      </c>
      <c r="J943" s="258" t="e">
        <f t="shared" si="2115"/>
        <v>#REF!</v>
      </c>
      <c r="K943" s="258" t="e">
        <f t="shared" si="2128"/>
        <v>#REF!</v>
      </c>
      <c r="L943" s="258" t="e">
        <f t="shared" si="2128"/>
        <v>#REF!</v>
      </c>
      <c r="M943" s="258" t="e">
        <f t="shared" si="2128"/>
        <v>#REF!</v>
      </c>
      <c r="N943" s="258" t="e">
        <f t="shared" si="2128"/>
        <v>#REF!</v>
      </c>
      <c r="O943" s="258" t="e">
        <f t="shared" si="2128"/>
        <v>#REF!</v>
      </c>
      <c r="P943" s="258" t="e">
        <f t="shared" si="2128"/>
        <v>#REF!</v>
      </c>
      <c r="Q943" s="258" t="e">
        <f t="shared" si="2114"/>
        <v>#REF!</v>
      </c>
      <c r="R943" s="258" t="e">
        <f t="shared" si="2113"/>
        <v>#REF!</v>
      </c>
      <c r="S943" s="258" t="e">
        <f t="shared" si="2116"/>
        <v>#REF!</v>
      </c>
      <c r="T943" s="258" t="e">
        <f t="shared" si="2117"/>
        <v>#REF!</v>
      </c>
      <c r="U943" s="258" t="e">
        <f t="shared" si="2118"/>
        <v>#REF!</v>
      </c>
      <c r="V943" s="258" t="e">
        <f t="shared" si="2119"/>
        <v>#REF!</v>
      </c>
      <c r="W943" s="258" t="e">
        <f t="shared" si="2120"/>
        <v>#REF!</v>
      </c>
      <c r="X943" s="258" t="e">
        <f t="shared" si="2121"/>
        <v>#REF!</v>
      </c>
      <c r="Y943" s="258" t="e">
        <f t="shared" si="2122"/>
        <v>#REF!</v>
      </c>
      <c r="Z943" s="258" t="e">
        <f t="shared" si="2123"/>
        <v>#REF!</v>
      </c>
      <c r="AA943" s="258" t="e">
        <f t="shared" si="2124"/>
        <v>#REF!</v>
      </c>
      <c r="AB943" s="258" t="e">
        <f t="shared" si="2125"/>
        <v>#REF!</v>
      </c>
      <c r="AC943" s="258" t="e">
        <f t="shared" si="2126"/>
        <v>#REF!</v>
      </c>
      <c r="AD943" s="258" t="e">
        <f t="shared" si="2127"/>
        <v>#REF!</v>
      </c>
    </row>
    <row r="944" spans="1:30" ht="12.75" hidden="1" customHeight="1" x14ac:dyDescent="0.2">
      <c r="A944" s="260" t="s">
        <v>300</v>
      </c>
      <c r="B944" s="272">
        <v>811</v>
      </c>
      <c r="C944" s="253" t="s">
        <v>194</v>
      </c>
      <c r="D944" s="253">
        <v>10</v>
      </c>
      <c r="E944" s="253" t="s">
        <v>47</v>
      </c>
      <c r="F944" s="253" t="s">
        <v>301</v>
      </c>
      <c r="G944" s="258"/>
      <c r="H944" s="258"/>
      <c r="I944" s="258" t="e">
        <f>#REF!+G944</f>
        <v>#REF!</v>
      </c>
      <c r="J944" s="258" t="e">
        <f t="shared" si="2115"/>
        <v>#REF!</v>
      </c>
      <c r="K944" s="258" t="e">
        <f t="shared" si="2128"/>
        <v>#REF!</v>
      </c>
      <c r="L944" s="258" t="e">
        <f t="shared" si="2128"/>
        <v>#REF!</v>
      </c>
      <c r="M944" s="258" t="e">
        <f t="shared" si="2128"/>
        <v>#REF!</v>
      </c>
      <c r="N944" s="258" t="e">
        <f t="shared" si="2128"/>
        <v>#REF!</v>
      </c>
      <c r="O944" s="258" t="e">
        <f t="shared" si="2128"/>
        <v>#REF!</v>
      </c>
      <c r="P944" s="258" t="e">
        <f t="shared" si="2128"/>
        <v>#REF!</v>
      </c>
      <c r="Q944" s="258" t="e">
        <f t="shared" si="2114"/>
        <v>#REF!</v>
      </c>
      <c r="R944" s="258" t="e">
        <f t="shared" ref="R944:R1007" si="2129">P944+Q944</f>
        <v>#REF!</v>
      </c>
      <c r="S944" s="258" t="e">
        <f t="shared" si="2116"/>
        <v>#REF!</v>
      </c>
      <c r="T944" s="258" t="e">
        <f t="shared" si="2117"/>
        <v>#REF!</v>
      </c>
      <c r="U944" s="258" t="e">
        <f t="shared" si="2118"/>
        <v>#REF!</v>
      </c>
      <c r="V944" s="258" t="e">
        <f t="shared" si="2119"/>
        <v>#REF!</v>
      </c>
      <c r="W944" s="258" t="e">
        <f t="shared" si="2120"/>
        <v>#REF!</v>
      </c>
      <c r="X944" s="258" t="e">
        <f t="shared" si="2121"/>
        <v>#REF!</v>
      </c>
      <c r="Y944" s="258" t="e">
        <f t="shared" si="2122"/>
        <v>#REF!</v>
      </c>
      <c r="Z944" s="258" t="e">
        <f t="shared" si="2123"/>
        <v>#REF!</v>
      </c>
      <c r="AA944" s="258" t="e">
        <f t="shared" si="2124"/>
        <v>#REF!</v>
      </c>
      <c r="AB944" s="258" t="e">
        <f t="shared" si="2125"/>
        <v>#REF!</v>
      </c>
      <c r="AC944" s="258" t="e">
        <f t="shared" si="2126"/>
        <v>#REF!</v>
      </c>
      <c r="AD944" s="258" t="e">
        <f t="shared" si="2127"/>
        <v>#REF!</v>
      </c>
    </row>
    <row r="945" spans="1:30" ht="12.75" hidden="1" customHeight="1" x14ac:dyDescent="0.2">
      <c r="A945" s="260" t="s">
        <v>324</v>
      </c>
      <c r="B945" s="272">
        <v>811</v>
      </c>
      <c r="C945" s="253" t="s">
        <v>194</v>
      </c>
      <c r="D945" s="253">
        <v>10</v>
      </c>
      <c r="E945" s="253" t="s">
        <v>325</v>
      </c>
      <c r="F945" s="253"/>
      <c r="G945" s="258"/>
      <c r="H945" s="258"/>
      <c r="I945" s="258" t="e">
        <f>#REF!+G945</f>
        <v>#REF!</v>
      </c>
      <c r="J945" s="258" t="e">
        <f t="shared" si="2115"/>
        <v>#REF!</v>
      </c>
      <c r="K945" s="258" t="e">
        <f t="shared" si="2128"/>
        <v>#REF!</v>
      </c>
      <c r="L945" s="258" t="e">
        <f t="shared" si="2128"/>
        <v>#REF!</v>
      </c>
      <c r="M945" s="258" t="e">
        <f t="shared" si="2128"/>
        <v>#REF!</v>
      </c>
      <c r="N945" s="258" t="e">
        <f t="shared" si="2128"/>
        <v>#REF!</v>
      </c>
      <c r="O945" s="258" t="e">
        <f t="shared" si="2128"/>
        <v>#REF!</v>
      </c>
      <c r="P945" s="258" t="e">
        <f t="shared" si="2128"/>
        <v>#REF!</v>
      </c>
      <c r="Q945" s="258" t="e">
        <f t="shared" si="2114"/>
        <v>#REF!</v>
      </c>
      <c r="R945" s="258" t="e">
        <f t="shared" si="2129"/>
        <v>#REF!</v>
      </c>
      <c r="S945" s="258" t="e">
        <f t="shared" si="2116"/>
        <v>#REF!</v>
      </c>
      <c r="T945" s="258" t="e">
        <f t="shared" si="2117"/>
        <v>#REF!</v>
      </c>
      <c r="U945" s="258" t="e">
        <f t="shared" si="2118"/>
        <v>#REF!</v>
      </c>
      <c r="V945" s="258" t="e">
        <f t="shared" si="2119"/>
        <v>#REF!</v>
      </c>
      <c r="W945" s="258" t="e">
        <f t="shared" si="2120"/>
        <v>#REF!</v>
      </c>
      <c r="X945" s="258" t="e">
        <f t="shared" si="2121"/>
        <v>#REF!</v>
      </c>
      <c r="Y945" s="258" t="e">
        <f t="shared" si="2122"/>
        <v>#REF!</v>
      </c>
      <c r="Z945" s="258" t="e">
        <f t="shared" si="2123"/>
        <v>#REF!</v>
      </c>
      <c r="AA945" s="258" t="e">
        <f t="shared" si="2124"/>
        <v>#REF!</v>
      </c>
      <c r="AB945" s="258" t="e">
        <f t="shared" si="2125"/>
        <v>#REF!</v>
      </c>
      <c r="AC945" s="258" t="e">
        <f t="shared" si="2126"/>
        <v>#REF!</v>
      </c>
      <c r="AD945" s="258" t="e">
        <f t="shared" si="2127"/>
        <v>#REF!</v>
      </c>
    </row>
    <row r="946" spans="1:30" ht="25.5" hidden="1" customHeight="1" x14ac:dyDescent="0.2">
      <c r="A946" s="462" t="s">
        <v>48</v>
      </c>
      <c r="B946" s="250">
        <v>811</v>
      </c>
      <c r="C946" s="251" t="s">
        <v>194</v>
      </c>
      <c r="D946" s="251" t="s">
        <v>208</v>
      </c>
      <c r="E946" s="253"/>
      <c r="F946" s="253"/>
      <c r="G946" s="258"/>
      <c r="H946" s="258"/>
      <c r="I946" s="258" t="e">
        <f>#REF!+G946</f>
        <v>#REF!</v>
      </c>
      <c r="J946" s="258" t="e">
        <f t="shared" si="2115"/>
        <v>#REF!</v>
      </c>
      <c r="K946" s="258" t="e">
        <f t="shared" si="2128"/>
        <v>#REF!</v>
      </c>
      <c r="L946" s="258" t="e">
        <f t="shared" si="2128"/>
        <v>#REF!</v>
      </c>
      <c r="M946" s="258" t="e">
        <f t="shared" si="2128"/>
        <v>#REF!</v>
      </c>
      <c r="N946" s="258" t="e">
        <f t="shared" si="2128"/>
        <v>#REF!</v>
      </c>
      <c r="O946" s="258" t="e">
        <f t="shared" si="2128"/>
        <v>#REF!</v>
      </c>
      <c r="P946" s="258" t="e">
        <f t="shared" si="2128"/>
        <v>#REF!</v>
      </c>
      <c r="Q946" s="258" t="e">
        <f t="shared" si="2114"/>
        <v>#REF!</v>
      </c>
      <c r="R946" s="258" t="e">
        <f t="shared" si="2129"/>
        <v>#REF!</v>
      </c>
      <c r="S946" s="258" t="e">
        <f t="shared" si="2116"/>
        <v>#REF!</v>
      </c>
      <c r="T946" s="258" t="e">
        <f t="shared" si="2117"/>
        <v>#REF!</v>
      </c>
      <c r="U946" s="258" t="e">
        <f t="shared" si="2118"/>
        <v>#REF!</v>
      </c>
      <c r="V946" s="258" t="e">
        <f t="shared" si="2119"/>
        <v>#REF!</v>
      </c>
      <c r="W946" s="258" t="e">
        <f t="shared" si="2120"/>
        <v>#REF!</v>
      </c>
      <c r="X946" s="258" t="e">
        <f t="shared" si="2121"/>
        <v>#REF!</v>
      </c>
      <c r="Y946" s="258" t="e">
        <f t="shared" si="2122"/>
        <v>#REF!</v>
      </c>
      <c r="Z946" s="258" t="e">
        <f t="shared" si="2123"/>
        <v>#REF!</v>
      </c>
      <c r="AA946" s="258" t="e">
        <f t="shared" si="2124"/>
        <v>#REF!</v>
      </c>
      <c r="AB946" s="258" t="e">
        <f t="shared" si="2125"/>
        <v>#REF!</v>
      </c>
      <c r="AC946" s="258" t="e">
        <f t="shared" si="2126"/>
        <v>#REF!</v>
      </c>
      <c r="AD946" s="258" t="e">
        <f t="shared" si="2127"/>
        <v>#REF!</v>
      </c>
    </row>
    <row r="947" spans="1:30" ht="25.5" hidden="1" customHeight="1" x14ac:dyDescent="0.2">
      <c r="A947" s="260" t="s">
        <v>45</v>
      </c>
      <c r="B947" s="272">
        <v>811</v>
      </c>
      <c r="C947" s="253" t="s">
        <v>194</v>
      </c>
      <c r="D947" s="253" t="s">
        <v>208</v>
      </c>
      <c r="E947" s="253" t="s">
        <v>46</v>
      </c>
      <c r="F947" s="253"/>
      <c r="G947" s="258"/>
      <c r="H947" s="258"/>
      <c r="I947" s="258" t="e">
        <f>#REF!+G947</f>
        <v>#REF!</v>
      </c>
      <c r="J947" s="258" t="e">
        <f t="shared" si="2115"/>
        <v>#REF!</v>
      </c>
      <c r="K947" s="258" t="e">
        <f t="shared" si="2128"/>
        <v>#REF!</v>
      </c>
      <c r="L947" s="258" t="e">
        <f t="shared" si="2128"/>
        <v>#REF!</v>
      </c>
      <c r="M947" s="258" t="e">
        <f t="shared" si="2128"/>
        <v>#REF!</v>
      </c>
      <c r="N947" s="258" t="e">
        <f t="shared" si="2128"/>
        <v>#REF!</v>
      </c>
      <c r="O947" s="258" t="e">
        <f t="shared" si="2128"/>
        <v>#REF!</v>
      </c>
      <c r="P947" s="258" t="e">
        <f t="shared" si="2128"/>
        <v>#REF!</v>
      </c>
      <c r="Q947" s="258" t="e">
        <f t="shared" si="2114"/>
        <v>#REF!</v>
      </c>
      <c r="R947" s="258" t="e">
        <f t="shared" si="2129"/>
        <v>#REF!</v>
      </c>
      <c r="S947" s="258" t="e">
        <f t="shared" si="2116"/>
        <v>#REF!</v>
      </c>
      <c r="T947" s="258" t="e">
        <f t="shared" si="2117"/>
        <v>#REF!</v>
      </c>
      <c r="U947" s="258" t="e">
        <f t="shared" si="2118"/>
        <v>#REF!</v>
      </c>
      <c r="V947" s="258" t="e">
        <f t="shared" si="2119"/>
        <v>#REF!</v>
      </c>
      <c r="W947" s="258" t="e">
        <f t="shared" si="2120"/>
        <v>#REF!</v>
      </c>
      <c r="X947" s="258" t="e">
        <f t="shared" si="2121"/>
        <v>#REF!</v>
      </c>
      <c r="Y947" s="258" t="e">
        <f t="shared" si="2122"/>
        <v>#REF!</v>
      </c>
      <c r="Z947" s="258" t="e">
        <f t="shared" si="2123"/>
        <v>#REF!</v>
      </c>
      <c r="AA947" s="258" t="e">
        <f t="shared" si="2124"/>
        <v>#REF!</v>
      </c>
      <c r="AB947" s="258" t="e">
        <f t="shared" si="2125"/>
        <v>#REF!</v>
      </c>
      <c r="AC947" s="258" t="e">
        <f t="shared" si="2126"/>
        <v>#REF!</v>
      </c>
      <c r="AD947" s="258" t="e">
        <f t="shared" si="2127"/>
        <v>#REF!</v>
      </c>
    </row>
    <row r="948" spans="1:30" ht="12.75" hidden="1" customHeight="1" x14ac:dyDescent="0.2">
      <c r="A948" s="260" t="s">
        <v>299</v>
      </c>
      <c r="B948" s="272">
        <v>811</v>
      </c>
      <c r="C948" s="253" t="s">
        <v>194</v>
      </c>
      <c r="D948" s="253" t="s">
        <v>208</v>
      </c>
      <c r="E948" s="253" t="s">
        <v>47</v>
      </c>
      <c r="F948" s="253"/>
      <c r="G948" s="258"/>
      <c r="H948" s="258"/>
      <c r="I948" s="258" t="e">
        <f>#REF!+G948</f>
        <v>#REF!</v>
      </c>
      <c r="J948" s="258" t="e">
        <f t="shared" si="2115"/>
        <v>#REF!</v>
      </c>
      <c r="K948" s="258" t="e">
        <f t="shared" si="2128"/>
        <v>#REF!</v>
      </c>
      <c r="L948" s="258" t="e">
        <f t="shared" si="2128"/>
        <v>#REF!</v>
      </c>
      <c r="M948" s="258" t="e">
        <f t="shared" si="2128"/>
        <v>#REF!</v>
      </c>
      <c r="N948" s="258" t="e">
        <f t="shared" si="2128"/>
        <v>#REF!</v>
      </c>
      <c r="O948" s="258" t="e">
        <f t="shared" si="2128"/>
        <v>#REF!</v>
      </c>
      <c r="P948" s="258" t="e">
        <f t="shared" si="2128"/>
        <v>#REF!</v>
      </c>
      <c r="Q948" s="258" t="e">
        <f t="shared" si="2114"/>
        <v>#REF!</v>
      </c>
      <c r="R948" s="258" t="e">
        <f t="shared" si="2129"/>
        <v>#REF!</v>
      </c>
      <c r="S948" s="258" t="e">
        <f t="shared" si="2116"/>
        <v>#REF!</v>
      </c>
      <c r="T948" s="258" t="e">
        <f t="shared" si="2117"/>
        <v>#REF!</v>
      </c>
      <c r="U948" s="258" t="e">
        <f t="shared" si="2118"/>
        <v>#REF!</v>
      </c>
      <c r="V948" s="258" t="e">
        <f t="shared" si="2119"/>
        <v>#REF!</v>
      </c>
      <c r="W948" s="258" t="e">
        <f t="shared" si="2120"/>
        <v>#REF!</v>
      </c>
      <c r="X948" s="258" t="e">
        <f t="shared" si="2121"/>
        <v>#REF!</v>
      </c>
      <c r="Y948" s="258" t="e">
        <f t="shared" si="2122"/>
        <v>#REF!</v>
      </c>
      <c r="Z948" s="258" t="e">
        <f t="shared" si="2123"/>
        <v>#REF!</v>
      </c>
      <c r="AA948" s="258" t="e">
        <f t="shared" si="2124"/>
        <v>#REF!</v>
      </c>
      <c r="AB948" s="258" t="e">
        <f t="shared" si="2125"/>
        <v>#REF!</v>
      </c>
      <c r="AC948" s="258" t="e">
        <f t="shared" si="2126"/>
        <v>#REF!</v>
      </c>
      <c r="AD948" s="258" t="e">
        <f t="shared" si="2127"/>
        <v>#REF!</v>
      </c>
    </row>
    <row r="949" spans="1:30" ht="12.75" hidden="1" customHeight="1" x14ac:dyDescent="0.2">
      <c r="A949" s="260" t="s">
        <v>300</v>
      </c>
      <c r="B949" s="272">
        <v>811</v>
      </c>
      <c r="C949" s="253" t="s">
        <v>194</v>
      </c>
      <c r="D949" s="253" t="s">
        <v>208</v>
      </c>
      <c r="E949" s="253" t="s">
        <v>47</v>
      </c>
      <c r="F949" s="253" t="s">
        <v>301</v>
      </c>
      <c r="G949" s="258"/>
      <c r="H949" s="258"/>
      <c r="I949" s="258" t="e">
        <f>#REF!+G949</f>
        <v>#REF!</v>
      </c>
      <c r="J949" s="258" t="e">
        <f t="shared" si="2115"/>
        <v>#REF!</v>
      </c>
      <c r="K949" s="258" t="e">
        <f t="shared" si="2128"/>
        <v>#REF!</v>
      </c>
      <c r="L949" s="258" t="e">
        <f t="shared" si="2128"/>
        <v>#REF!</v>
      </c>
      <c r="M949" s="258" t="e">
        <f t="shared" si="2128"/>
        <v>#REF!</v>
      </c>
      <c r="N949" s="258" t="e">
        <f t="shared" si="2128"/>
        <v>#REF!</v>
      </c>
      <c r="O949" s="258" t="e">
        <f t="shared" si="2128"/>
        <v>#REF!</v>
      </c>
      <c r="P949" s="258" t="e">
        <f t="shared" si="2128"/>
        <v>#REF!</v>
      </c>
      <c r="Q949" s="258" t="e">
        <f t="shared" si="2114"/>
        <v>#REF!</v>
      </c>
      <c r="R949" s="258" t="e">
        <f t="shared" si="2129"/>
        <v>#REF!</v>
      </c>
      <c r="S949" s="258" t="e">
        <f t="shared" si="2116"/>
        <v>#REF!</v>
      </c>
      <c r="T949" s="258" t="e">
        <f t="shared" si="2117"/>
        <v>#REF!</v>
      </c>
      <c r="U949" s="258" t="e">
        <f t="shared" si="2118"/>
        <v>#REF!</v>
      </c>
      <c r="V949" s="258" t="e">
        <f t="shared" si="2119"/>
        <v>#REF!</v>
      </c>
      <c r="W949" s="258" t="e">
        <f t="shared" si="2120"/>
        <v>#REF!</v>
      </c>
      <c r="X949" s="258" t="e">
        <f t="shared" si="2121"/>
        <v>#REF!</v>
      </c>
      <c r="Y949" s="258" t="e">
        <f t="shared" si="2122"/>
        <v>#REF!</v>
      </c>
      <c r="Z949" s="258" t="e">
        <f t="shared" si="2123"/>
        <v>#REF!</v>
      </c>
      <c r="AA949" s="258" t="e">
        <f t="shared" si="2124"/>
        <v>#REF!</v>
      </c>
      <c r="AB949" s="258" t="e">
        <f t="shared" si="2125"/>
        <v>#REF!</v>
      </c>
      <c r="AC949" s="258" t="e">
        <f t="shared" si="2126"/>
        <v>#REF!</v>
      </c>
      <c r="AD949" s="258" t="e">
        <f t="shared" si="2127"/>
        <v>#REF!</v>
      </c>
    </row>
    <row r="950" spans="1:30" ht="12.75" hidden="1" customHeight="1" x14ac:dyDescent="0.2">
      <c r="A950" s="260" t="s">
        <v>302</v>
      </c>
      <c r="B950" s="272">
        <v>811</v>
      </c>
      <c r="C950" s="253" t="s">
        <v>194</v>
      </c>
      <c r="D950" s="253" t="s">
        <v>208</v>
      </c>
      <c r="E950" s="253" t="s">
        <v>47</v>
      </c>
      <c r="F950" s="253" t="s">
        <v>303</v>
      </c>
      <c r="G950" s="258"/>
      <c r="H950" s="258"/>
      <c r="I950" s="258" t="e">
        <f>#REF!+G950</f>
        <v>#REF!</v>
      </c>
      <c r="J950" s="258" t="e">
        <f t="shared" si="2115"/>
        <v>#REF!</v>
      </c>
      <c r="K950" s="258" t="e">
        <f t="shared" si="2128"/>
        <v>#REF!</v>
      </c>
      <c r="L950" s="258" t="e">
        <f t="shared" si="2128"/>
        <v>#REF!</v>
      </c>
      <c r="M950" s="258" t="e">
        <f t="shared" si="2128"/>
        <v>#REF!</v>
      </c>
      <c r="N950" s="258" t="e">
        <f t="shared" si="2128"/>
        <v>#REF!</v>
      </c>
      <c r="O950" s="258" t="e">
        <f t="shared" si="2128"/>
        <v>#REF!</v>
      </c>
      <c r="P950" s="258" t="e">
        <f t="shared" si="2128"/>
        <v>#REF!</v>
      </c>
      <c r="Q950" s="258" t="e">
        <f t="shared" si="2114"/>
        <v>#REF!</v>
      </c>
      <c r="R950" s="258" t="e">
        <f t="shared" si="2129"/>
        <v>#REF!</v>
      </c>
      <c r="S950" s="258" t="e">
        <f t="shared" si="2116"/>
        <v>#REF!</v>
      </c>
      <c r="T950" s="258" t="e">
        <f t="shared" si="2117"/>
        <v>#REF!</v>
      </c>
      <c r="U950" s="258" t="e">
        <f t="shared" si="2118"/>
        <v>#REF!</v>
      </c>
      <c r="V950" s="258" t="e">
        <f t="shared" si="2119"/>
        <v>#REF!</v>
      </c>
      <c r="W950" s="258" t="e">
        <f t="shared" si="2120"/>
        <v>#REF!</v>
      </c>
      <c r="X950" s="258" t="e">
        <f t="shared" si="2121"/>
        <v>#REF!</v>
      </c>
      <c r="Y950" s="258" t="e">
        <f t="shared" si="2122"/>
        <v>#REF!</v>
      </c>
      <c r="Z950" s="258" t="e">
        <f t="shared" si="2123"/>
        <v>#REF!</v>
      </c>
      <c r="AA950" s="258" t="e">
        <f t="shared" si="2124"/>
        <v>#REF!</v>
      </c>
      <c r="AB950" s="258" t="e">
        <f t="shared" si="2125"/>
        <v>#REF!</v>
      </c>
      <c r="AC950" s="258" t="e">
        <f t="shared" si="2126"/>
        <v>#REF!</v>
      </c>
      <c r="AD950" s="258" t="e">
        <f t="shared" si="2127"/>
        <v>#REF!</v>
      </c>
    </row>
    <row r="951" spans="1:30" ht="25.5" hidden="1" customHeight="1" x14ac:dyDescent="0.2">
      <c r="A951" s="462" t="s">
        <v>229</v>
      </c>
      <c r="B951" s="250">
        <v>811</v>
      </c>
      <c r="C951" s="251" t="s">
        <v>202</v>
      </c>
      <c r="D951" s="251" t="s">
        <v>198</v>
      </c>
      <c r="E951" s="251"/>
      <c r="F951" s="251"/>
      <c r="G951" s="258"/>
      <c r="H951" s="258"/>
      <c r="I951" s="258" t="e">
        <f>#REF!+G951</f>
        <v>#REF!</v>
      </c>
      <c r="J951" s="258" t="e">
        <f t="shared" si="2115"/>
        <v>#REF!</v>
      </c>
      <c r="K951" s="258" t="e">
        <f t="shared" si="2128"/>
        <v>#REF!</v>
      </c>
      <c r="L951" s="258" t="e">
        <f t="shared" si="2128"/>
        <v>#REF!</v>
      </c>
      <c r="M951" s="258" t="e">
        <f t="shared" si="2128"/>
        <v>#REF!</v>
      </c>
      <c r="N951" s="258" t="e">
        <f t="shared" si="2128"/>
        <v>#REF!</v>
      </c>
      <c r="O951" s="258" t="e">
        <f t="shared" si="2128"/>
        <v>#REF!</v>
      </c>
      <c r="P951" s="258" t="e">
        <f t="shared" si="2128"/>
        <v>#REF!</v>
      </c>
      <c r="Q951" s="258" t="e">
        <f t="shared" si="2114"/>
        <v>#REF!</v>
      </c>
      <c r="R951" s="258" t="e">
        <f t="shared" si="2129"/>
        <v>#REF!</v>
      </c>
      <c r="S951" s="258" t="e">
        <f t="shared" si="2116"/>
        <v>#REF!</v>
      </c>
      <c r="T951" s="258" t="e">
        <f t="shared" si="2117"/>
        <v>#REF!</v>
      </c>
      <c r="U951" s="258" t="e">
        <f t="shared" si="2118"/>
        <v>#REF!</v>
      </c>
      <c r="V951" s="258" t="e">
        <f t="shared" si="2119"/>
        <v>#REF!</v>
      </c>
      <c r="W951" s="258" t="e">
        <f t="shared" si="2120"/>
        <v>#REF!</v>
      </c>
      <c r="X951" s="258" t="e">
        <f t="shared" si="2121"/>
        <v>#REF!</v>
      </c>
      <c r="Y951" s="258" t="e">
        <f t="shared" si="2122"/>
        <v>#REF!</v>
      </c>
      <c r="Z951" s="258" t="e">
        <f t="shared" si="2123"/>
        <v>#REF!</v>
      </c>
      <c r="AA951" s="258" t="e">
        <f t="shared" si="2124"/>
        <v>#REF!</v>
      </c>
      <c r="AB951" s="258" t="e">
        <f t="shared" si="2125"/>
        <v>#REF!</v>
      </c>
      <c r="AC951" s="258" t="e">
        <f t="shared" si="2126"/>
        <v>#REF!</v>
      </c>
      <c r="AD951" s="258" t="e">
        <f t="shared" si="2127"/>
        <v>#REF!</v>
      </c>
    </row>
    <row r="952" spans="1:30" ht="12.75" hidden="1" customHeight="1" x14ac:dyDescent="0.2">
      <c r="A952" s="260" t="s">
        <v>358</v>
      </c>
      <c r="B952" s="272">
        <v>811</v>
      </c>
      <c r="C952" s="253" t="s">
        <v>202</v>
      </c>
      <c r="D952" s="253" t="s">
        <v>198</v>
      </c>
      <c r="E952" s="253" t="s">
        <v>359</v>
      </c>
      <c r="F952" s="253"/>
      <c r="G952" s="258"/>
      <c r="H952" s="258"/>
      <c r="I952" s="258" t="e">
        <f>#REF!+G952</f>
        <v>#REF!</v>
      </c>
      <c r="J952" s="258" t="e">
        <f t="shared" si="2115"/>
        <v>#REF!</v>
      </c>
      <c r="K952" s="258" t="e">
        <f t="shared" si="2128"/>
        <v>#REF!</v>
      </c>
      <c r="L952" s="258" t="e">
        <f t="shared" si="2128"/>
        <v>#REF!</v>
      </c>
      <c r="M952" s="258" t="e">
        <f t="shared" si="2128"/>
        <v>#REF!</v>
      </c>
      <c r="N952" s="258" t="e">
        <f t="shared" si="2128"/>
        <v>#REF!</v>
      </c>
      <c r="O952" s="258" t="e">
        <f t="shared" si="2128"/>
        <v>#REF!</v>
      </c>
      <c r="P952" s="258" t="e">
        <f t="shared" si="2128"/>
        <v>#REF!</v>
      </c>
      <c r="Q952" s="258" t="e">
        <f t="shared" si="2128"/>
        <v>#REF!</v>
      </c>
      <c r="R952" s="258" t="e">
        <f t="shared" si="2129"/>
        <v>#REF!</v>
      </c>
      <c r="S952" s="258" t="e">
        <f t="shared" si="2116"/>
        <v>#REF!</v>
      </c>
      <c r="T952" s="258" t="e">
        <f t="shared" si="2117"/>
        <v>#REF!</v>
      </c>
      <c r="U952" s="258" t="e">
        <f t="shared" si="2118"/>
        <v>#REF!</v>
      </c>
      <c r="V952" s="258" t="e">
        <f t="shared" si="2119"/>
        <v>#REF!</v>
      </c>
      <c r="W952" s="258" t="e">
        <f t="shared" si="2120"/>
        <v>#REF!</v>
      </c>
      <c r="X952" s="258" t="e">
        <f t="shared" si="2121"/>
        <v>#REF!</v>
      </c>
      <c r="Y952" s="258" t="e">
        <f t="shared" si="2122"/>
        <v>#REF!</v>
      </c>
      <c r="Z952" s="258" t="e">
        <f t="shared" si="2123"/>
        <v>#REF!</v>
      </c>
      <c r="AA952" s="258" t="e">
        <f t="shared" si="2124"/>
        <v>#REF!</v>
      </c>
      <c r="AB952" s="258" t="e">
        <f t="shared" si="2125"/>
        <v>#REF!</v>
      </c>
      <c r="AC952" s="258" t="e">
        <f t="shared" si="2126"/>
        <v>#REF!</v>
      </c>
      <c r="AD952" s="258" t="e">
        <f t="shared" si="2127"/>
        <v>#REF!</v>
      </c>
    </row>
    <row r="953" spans="1:30" ht="12.75" hidden="1" customHeight="1" x14ac:dyDescent="0.2">
      <c r="A953" s="260" t="s">
        <v>360</v>
      </c>
      <c r="B953" s="272">
        <v>811</v>
      </c>
      <c r="C953" s="253" t="s">
        <v>202</v>
      </c>
      <c r="D953" s="253" t="s">
        <v>198</v>
      </c>
      <c r="E953" s="253" t="s">
        <v>361</v>
      </c>
      <c r="F953" s="253"/>
      <c r="G953" s="258"/>
      <c r="H953" s="258"/>
      <c r="I953" s="258" t="e">
        <f>#REF!+G953</f>
        <v>#REF!</v>
      </c>
      <c r="J953" s="258" t="e">
        <f t="shared" si="2115"/>
        <v>#REF!</v>
      </c>
      <c r="K953" s="258" t="e">
        <f t="shared" si="2128"/>
        <v>#REF!</v>
      </c>
      <c r="L953" s="258" t="e">
        <f t="shared" si="2128"/>
        <v>#REF!</v>
      </c>
      <c r="M953" s="258" t="e">
        <f t="shared" si="2128"/>
        <v>#REF!</v>
      </c>
      <c r="N953" s="258" t="e">
        <f t="shared" si="2128"/>
        <v>#REF!</v>
      </c>
      <c r="O953" s="258" t="e">
        <f t="shared" si="2128"/>
        <v>#REF!</v>
      </c>
      <c r="P953" s="258" t="e">
        <f t="shared" si="2128"/>
        <v>#REF!</v>
      </c>
      <c r="Q953" s="258" t="e">
        <f t="shared" si="2128"/>
        <v>#REF!</v>
      </c>
      <c r="R953" s="258" t="e">
        <f t="shared" si="2129"/>
        <v>#REF!</v>
      </c>
      <c r="S953" s="258" t="e">
        <f t="shared" si="2116"/>
        <v>#REF!</v>
      </c>
      <c r="T953" s="258" t="e">
        <f t="shared" si="2117"/>
        <v>#REF!</v>
      </c>
      <c r="U953" s="258" t="e">
        <f t="shared" si="2118"/>
        <v>#REF!</v>
      </c>
      <c r="V953" s="258" t="e">
        <f t="shared" si="2119"/>
        <v>#REF!</v>
      </c>
      <c r="W953" s="258" t="e">
        <f t="shared" si="2120"/>
        <v>#REF!</v>
      </c>
      <c r="X953" s="258" t="e">
        <f t="shared" si="2121"/>
        <v>#REF!</v>
      </c>
      <c r="Y953" s="258" t="e">
        <f t="shared" si="2122"/>
        <v>#REF!</v>
      </c>
      <c r="Z953" s="258" t="e">
        <f t="shared" si="2123"/>
        <v>#REF!</v>
      </c>
      <c r="AA953" s="258" t="e">
        <f t="shared" si="2124"/>
        <v>#REF!</v>
      </c>
      <c r="AB953" s="258" t="e">
        <f t="shared" si="2125"/>
        <v>#REF!</v>
      </c>
      <c r="AC953" s="258" t="e">
        <f t="shared" si="2126"/>
        <v>#REF!</v>
      </c>
      <c r="AD953" s="258" t="e">
        <f t="shared" si="2127"/>
        <v>#REF!</v>
      </c>
    </row>
    <row r="954" spans="1:30" ht="12.75" hidden="1" customHeight="1" x14ac:dyDescent="0.2">
      <c r="A954" s="260" t="s">
        <v>300</v>
      </c>
      <c r="B954" s="272">
        <v>811</v>
      </c>
      <c r="C954" s="253" t="s">
        <v>202</v>
      </c>
      <c r="D954" s="253" t="s">
        <v>198</v>
      </c>
      <c r="E954" s="253" t="s">
        <v>361</v>
      </c>
      <c r="F954" s="253" t="s">
        <v>301</v>
      </c>
      <c r="G954" s="258"/>
      <c r="H954" s="258"/>
      <c r="I954" s="258" t="e">
        <f>#REF!+G954</f>
        <v>#REF!</v>
      </c>
      <c r="J954" s="258" t="e">
        <f t="shared" si="2115"/>
        <v>#REF!</v>
      </c>
      <c r="K954" s="258" t="e">
        <f t="shared" si="2128"/>
        <v>#REF!</v>
      </c>
      <c r="L954" s="258" t="e">
        <f t="shared" si="2128"/>
        <v>#REF!</v>
      </c>
      <c r="M954" s="258" t="e">
        <f t="shared" si="2128"/>
        <v>#REF!</v>
      </c>
      <c r="N954" s="258" t="e">
        <f t="shared" si="2128"/>
        <v>#REF!</v>
      </c>
      <c r="O954" s="258" t="e">
        <f t="shared" si="2128"/>
        <v>#REF!</v>
      </c>
      <c r="P954" s="258" t="e">
        <f t="shared" si="2128"/>
        <v>#REF!</v>
      </c>
      <c r="Q954" s="258" t="e">
        <f t="shared" si="2128"/>
        <v>#REF!</v>
      </c>
      <c r="R954" s="258" t="e">
        <f t="shared" si="2129"/>
        <v>#REF!</v>
      </c>
      <c r="S954" s="258" t="e">
        <f t="shared" si="2116"/>
        <v>#REF!</v>
      </c>
      <c r="T954" s="258" t="e">
        <f t="shared" si="2117"/>
        <v>#REF!</v>
      </c>
      <c r="U954" s="258" t="e">
        <f t="shared" si="2118"/>
        <v>#REF!</v>
      </c>
      <c r="V954" s="258" t="e">
        <f t="shared" si="2119"/>
        <v>#REF!</v>
      </c>
      <c r="W954" s="258" t="e">
        <f t="shared" si="2120"/>
        <v>#REF!</v>
      </c>
      <c r="X954" s="258" t="e">
        <f t="shared" si="2121"/>
        <v>#REF!</v>
      </c>
      <c r="Y954" s="258" t="e">
        <f t="shared" si="2122"/>
        <v>#REF!</v>
      </c>
      <c r="Z954" s="258" t="e">
        <f t="shared" si="2123"/>
        <v>#REF!</v>
      </c>
      <c r="AA954" s="258" t="e">
        <f t="shared" si="2124"/>
        <v>#REF!</v>
      </c>
      <c r="AB954" s="258" t="e">
        <f t="shared" si="2125"/>
        <v>#REF!</v>
      </c>
      <c r="AC954" s="258" t="e">
        <f t="shared" si="2126"/>
        <v>#REF!</v>
      </c>
      <c r="AD954" s="258" t="e">
        <f t="shared" si="2127"/>
        <v>#REF!</v>
      </c>
    </row>
    <row r="955" spans="1:30" ht="12.75" hidden="1" customHeight="1" x14ac:dyDescent="0.2">
      <c r="A955" s="559" t="s">
        <v>49</v>
      </c>
      <c r="B955" s="560"/>
      <c r="C955" s="560"/>
      <c r="D955" s="560"/>
      <c r="E955" s="560"/>
      <c r="F955" s="561"/>
      <c r="G955" s="258"/>
      <c r="H955" s="258"/>
      <c r="I955" s="258" t="e">
        <f>#REF!+G955</f>
        <v>#REF!</v>
      </c>
      <c r="J955" s="258" t="e">
        <f t="shared" si="2115"/>
        <v>#REF!</v>
      </c>
      <c r="K955" s="258" t="e">
        <f t="shared" si="2128"/>
        <v>#REF!</v>
      </c>
      <c r="L955" s="258" t="e">
        <f t="shared" si="2128"/>
        <v>#REF!</v>
      </c>
      <c r="M955" s="258" t="e">
        <f t="shared" si="2128"/>
        <v>#REF!</v>
      </c>
      <c r="N955" s="258" t="e">
        <f t="shared" si="2128"/>
        <v>#REF!</v>
      </c>
      <c r="O955" s="258" t="e">
        <f t="shared" si="2128"/>
        <v>#REF!</v>
      </c>
      <c r="P955" s="258" t="e">
        <f t="shared" si="2128"/>
        <v>#REF!</v>
      </c>
      <c r="Q955" s="258" t="e">
        <f t="shared" si="2128"/>
        <v>#REF!</v>
      </c>
      <c r="R955" s="258" t="e">
        <f t="shared" si="2129"/>
        <v>#REF!</v>
      </c>
      <c r="S955" s="258" t="e">
        <f t="shared" si="2116"/>
        <v>#REF!</v>
      </c>
      <c r="T955" s="258" t="e">
        <f t="shared" si="2117"/>
        <v>#REF!</v>
      </c>
      <c r="U955" s="258" t="e">
        <f t="shared" si="2118"/>
        <v>#REF!</v>
      </c>
      <c r="V955" s="258" t="e">
        <f t="shared" si="2119"/>
        <v>#REF!</v>
      </c>
      <c r="W955" s="258" t="e">
        <f t="shared" si="2120"/>
        <v>#REF!</v>
      </c>
      <c r="X955" s="258" t="e">
        <f t="shared" si="2121"/>
        <v>#REF!</v>
      </c>
      <c r="Y955" s="258" t="e">
        <f t="shared" si="2122"/>
        <v>#REF!</v>
      </c>
      <c r="Z955" s="258" t="e">
        <f t="shared" si="2123"/>
        <v>#REF!</v>
      </c>
      <c r="AA955" s="258" t="e">
        <f t="shared" si="2124"/>
        <v>#REF!</v>
      </c>
      <c r="AB955" s="258" t="e">
        <f t="shared" si="2125"/>
        <v>#REF!</v>
      </c>
      <c r="AC955" s="258" t="e">
        <f t="shared" si="2126"/>
        <v>#REF!</v>
      </c>
      <c r="AD955" s="258" t="e">
        <f t="shared" si="2127"/>
        <v>#REF!</v>
      </c>
    </row>
    <row r="956" spans="1:30" ht="12.75" hidden="1" customHeight="1" x14ac:dyDescent="0.2">
      <c r="A956" s="462" t="s">
        <v>306</v>
      </c>
      <c r="B956" s="251" t="s">
        <v>50</v>
      </c>
      <c r="C956" s="251" t="s">
        <v>196</v>
      </c>
      <c r="D956" s="251"/>
      <c r="E956" s="251"/>
      <c r="F956" s="251"/>
      <c r="G956" s="258"/>
      <c r="H956" s="258"/>
      <c r="I956" s="258" t="e">
        <f>#REF!+G956</f>
        <v>#REF!</v>
      </c>
      <c r="J956" s="258" t="e">
        <f t="shared" si="2115"/>
        <v>#REF!</v>
      </c>
      <c r="K956" s="258" t="e">
        <f t="shared" si="2128"/>
        <v>#REF!</v>
      </c>
      <c r="L956" s="258" t="e">
        <f t="shared" si="2128"/>
        <v>#REF!</v>
      </c>
      <c r="M956" s="258" t="e">
        <f t="shared" si="2128"/>
        <v>#REF!</v>
      </c>
      <c r="N956" s="258" t="e">
        <f t="shared" si="2128"/>
        <v>#REF!</v>
      </c>
      <c r="O956" s="258" t="e">
        <f t="shared" si="2128"/>
        <v>#REF!</v>
      </c>
      <c r="P956" s="258" t="e">
        <f t="shared" si="2128"/>
        <v>#REF!</v>
      </c>
      <c r="Q956" s="258" t="e">
        <f t="shared" si="2128"/>
        <v>#REF!</v>
      </c>
      <c r="R956" s="258" t="e">
        <f t="shared" si="2129"/>
        <v>#REF!</v>
      </c>
      <c r="S956" s="258" t="e">
        <f t="shared" si="2116"/>
        <v>#REF!</v>
      </c>
      <c r="T956" s="258" t="e">
        <f t="shared" si="2117"/>
        <v>#REF!</v>
      </c>
      <c r="U956" s="258" t="e">
        <f t="shared" si="2118"/>
        <v>#REF!</v>
      </c>
      <c r="V956" s="258" t="e">
        <f t="shared" si="2119"/>
        <v>#REF!</v>
      </c>
      <c r="W956" s="258" t="e">
        <f t="shared" si="2120"/>
        <v>#REF!</v>
      </c>
      <c r="X956" s="258" t="e">
        <f t="shared" si="2121"/>
        <v>#REF!</v>
      </c>
      <c r="Y956" s="258" t="e">
        <f t="shared" si="2122"/>
        <v>#REF!</v>
      </c>
      <c r="Z956" s="258" t="e">
        <f t="shared" si="2123"/>
        <v>#REF!</v>
      </c>
      <c r="AA956" s="258" t="e">
        <f t="shared" si="2124"/>
        <v>#REF!</v>
      </c>
      <c r="AB956" s="258" t="e">
        <f t="shared" si="2125"/>
        <v>#REF!</v>
      </c>
      <c r="AC956" s="258" t="e">
        <f t="shared" si="2126"/>
        <v>#REF!</v>
      </c>
      <c r="AD956" s="258" t="e">
        <f t="shared" si="2127"/>
        <v>#REF!</v>
      </c>
    </row>
    <row r="957" spans="1:30" ht="12.75" hidden="1" customHeight="1" x14ac:dyDescent="0.2">
      <c r="A957" s="462" t="s">
        <v>216</v>
      </c>
      <c r="B957" s="251" t="s">
        <v>50</v>
      </c>
      <c r="C957" s="251" t="s">
        <v>196</v>
      </c>
      <c r="D957" s="251" t="s">
        <v>190</v>
      </c>
      <c r="E957" s="251"/>
      <c r="F957" s="251"/>
      <c r="G957" s="258"/>
      <c r="H957" s="258"/>
      <c r="I957" s="258" t="e">
        <f>#REF!+G957</f>
        <v>#REF!</v>
      </c>
      <c r="J957" s="258" t="e">
        <f t="shared" si="2115"/>
        <v>#REF!</v>
      </c>
      <c r="K957" s="258" t="e">
        <f t="shared" si="2128"/>
        <v>#REF!</v>
      </c>
      <c r="L957" s="258" t="e">
        <f t="shared" si="2128"/>
        <v>#REF!</v>
      </c>
      <c r="M957" s="258" t="e">
        <f t="shared" si="2128"/>
        <v>#REF!</v>
      </c>
      <c r="N957" s="258" t="e">
        <f t="shared" si="2128"/>
        <v>#REF!</v>
      </c>
      <c r="O957" s="258" t="e">
        <f t="shared" si="2128"/>
        <v>#REF!</v>
      </c>
      <c r="P957" s="258" t="e">
        <f t="shared" si="2128"/>
        <v>#REF!</v>
      </c>
      <c r="Q957" s="258" t="e">
        <f t="shared" si="2128"/>
        <v>#REF!</v>
      </c>
      <c r="R957" s="258" t="e">
        <f t="shared" si="2129"/>
        <v>#REF!</v>
      </c>
      <c r="S957" s="258" t="e">
        <f t="shared" si="2116"/>
        <v>#REF!</v>
      </c>
      <c r="T957" s="258" t="e">
        <f t="shared" si="2117"/>
        <v>#REF!</v>
      </c>
      <c r="U957" s="258" t="e">
        <f t="shared" si="2118"/>
        <v>#REF!</v>
      </c>
      <c r="V957" s="258" t="e">
        <f t="shared" si="2119"/>
        <v>#REF!</v>
      </c>
      <c r="W957" s="258" t="e">
        <f t="shared" si="2120"/>
        <v>#REF!</v>
      </c>
      <c r="X957" s="258" t="e">
        <f t="shared" si="2121"/>
        <v>#REF!</v>
      </c>
      <c r="Y957" s="258" t="e">
        <f t="shared" si="2122"/>
        <v>#REF!</v>
      </c>
      <c r="Z957" s="258" t="e">
        <f t="shared" si="2123"/>
        <v>#REF!</v>
      </c>
      <c r="AA957" s="258" t="e">
        <f t="shared" si="2124"/>
        <v>#REF!</v>
      </c>
      <c r="AB957" s="258" t="e">
        <f t="shared" si="2125"/>
        <v>#REF!</v>
      </c>
      <c r="AC957" s="258" t="e">
        <f t="shared" si="2126"/>
        <v>#REF!</v>
      </c>
      <c r="AD957" s="258" t="e">
        <f t="shared" si="2127"/>
        <v>#REF!</v>
      </c>
    </row>
    <row r="958" spans="1:30" ht="38.25" hidden="1" customHeight="1" x14ac:dyDescent="0.2">
      <c r="A958" s="260" t="s">
        <v>123</v>
      </c>
      <c r="B958" s="253" t="s">
        <v>50</v>
      </c>
      <c r="C958" s="253" t="s">
        <v>196</v>
      </c>
      <c r="D958" s="253" t="s">
        <v>190</v>
      </c>
      <c r="E958" s="261" t="s">
        <v>332</v>
      </c>
      <c r="F958" s="251"/>
      <c r="G958" s="258"/>
      <c r="H958" s="258"/>
      <c r="I958" s="258" t="e">
        <f>#REF!+G958</f>
        <v>#REF!</v>
      </c>
      <c r="J958" s="258" t="e">
        <f t="shared" si="2115"/>
        <v>#REF!</v>
      </c>
      <c r="K958" s="258" t="e">
        <f t="shared" si="2128"/>
        <v>#REF!</v>
      </c>
      <c r="L958" s="258" t="e">
        <f t="shared" si="2128"/>
        <v>#REF!</v>
      </c>
      <c r="M958" s="258" t="e">
        <f t="shared" si="2128"/>
        <v>#REF!</v>
      </c>
      <c r="N958" s="258" t="e">
        <f t="shared" si="2128"/>
        <v>#REF!</v>
      </c>
      <c r="O958" s="258" t="e">
        <f t="shared" si="2128"/>
        <v>#REF!</v>
      </c>
      <c r="P958" s="258" t="e">
        <f t="shared" si="2128"/>
        <v>#REF!</v>
      </c>
      <c r="Q958" s="258" t="e">
        <f t="shared" si="2128"/>
        <v>#REF!</v>
      </c>
      <c r="R958" s="258" t="e">
        <f t="shared" si="2129"/>
        <v>#REF!</v>
      </c>
      <c r="S958" s="258" t="e">
        <f t="shared" si="2116"/>
        <v>#REF!</v>
      </c>
      <c r="T958" s="258" t="e">
        <f t="shared" si="2117"/>
        <v>#REF!</v>
      </c>
      <c r="U958" s="258" t="e">
        <f t="shared" si="2118"/>
        <v>#REF!</v>
      </c>
      <c r="V958" s="258" t="e">
        <f t="shared" si="2119"/>
        <v>#REF!</v>
      </c>
      <c r="W958" s="258" t="e">
        <f t="shared" si="2120"/>
        <v>#REF!</v>
      </c>
      <c r="X958" s="258" t="e">
        <f t="shared" si="2121"/>
        <v>#REF!</v>
      </c>
      <c r="Y958" s="258" t="e">
        <f t="shared" si="2122"/>
        <v>#REF!</v>
      </c>
      <c r="Z958" s="258" t="e">
        <f t="shared" si="2123"/>
        <v>#REF!</v>
      </c>
      <c r="AA958" s="258" t="e">
        <f t="shared" si="2124"/>
        <v>#REF!</v>
      </c>
      <c r="AB958" s="258" t="e">
        <f t="shared" si="2125"/>
        <v>#REF!</v>
      </c>
      <c r="AC958" s="258" t="e">
        <f t="shared" si="2126"/>
        <v>#REF!</v>
      </c>
      <c r="AD958" s="258" t="e">
        <f t="shared" si="2127"/>
        <v>#REF!</v>
      </c>
    </row>
    <row r="959" spans="1:30" ht="12.75" hidden="1" customHeight="1" x14ac:dyDescent="0.2">
      <c r="A959" s="260" t="s">
        <v>333</v>
      </c>
      <c r="B959" s="253" t="s">
        <v>50</v>
      </c>
      <c r="C959" s="253" t="s">
        <v>196</v>
      </c>
      <c r="D959" s="253" t="s">
        <v>190</v>
      </c>
      <c r="E959" s="261" t="s">
        <v>334</v>
      </c>
      <c r="F959" s="251"/>
      <c r="G959" s="258"/>
      <c r="H959" s="258"/>
      <c r="I959" s="258" t="e">
        <f>#REF!+G959</f>
        <v>#REF!</v>
      </c>
      <c r="J959" s="258" t="e">
        <f t="shared" si="2115"/>
        <v>#REF!</v>
      </c>
      <c r="K959" s="258" t="e">
        <f t="shared" si="2128"/>
        <v>#REF!</v>
      </c>
      <c r="L959" s="258" t="e">
        <f t="shared" si="2128"/>
        <v>#REF!</v>
      </c>
      <c r="M959" s="258" t="e">
        <f t="shared" si="2128"/>
        <v>#REF!</v>
      </c>
      <c r="N959" s="258" t="e">
        <f t="shared" si="2128"/>
        <v>#REF!</v>
      </c>
      <c r="O959" s="258" t="e">
        <f t="shared" si="2128"/>
        <v>#REF!</v>
      </c>
      <c r="P959" s="258" t="e">
        <f t="shared" si="2128"/>
        <v>#REF!</v>
      </c>
      <c r="Q959" s="258" t="e">
        <f t="shared" si="2128"/>
        <v>#REF!</v>
      </c>
      <c r="R959" s="258" t="e">
        <f t="shared" si="2129"/>
        <v>#REF!</v>
      </c>
      <c r="S959" s="258" t="e">
        <f t="shared" si="2116"/>
        <v>#REF!</v>
      </c>
      <c r="T959" s="258" t="e">
        <f t="shared" si="2117"/>
        <v>#REF!</v>
      </c>
      <c r="U959" s="258" t="e">
        <f t="shared" si="2118"/>
        <v>#REF!</v>
      </c>
      <c r="V959" s="258" t="e">
        <f t="shared" si="2119"/>
        <v>#REF!</v>
      </c>
      <c r="W959" s="258" t="e">
        <f t="shared" si="2120"/>
        <v>#REF!</v>
      </c>
      <c r="X959" s="258" t="e">
        <f t="shared" si="2121"/>
        <v>#REF!</v>
      </c>
      <c r="Y959" s="258" t="e">
        <f t="shared" si="2122"/>
        <v>#REF!</v>
      </c>
      <c r="Z959" s="258" t="e">
        <f t="shared" si="2123"/>
        <v>#REF!</v>
      </c>
      <c r="AA959" s="258" t="e">
        <f t="shared" si="2124"/>
        <v>#REF!</v>
      </c>
      <c r="AB959" s="258" t="e">
        <f t="shared" si="2125"/>
        <v>#REF!</v>
      </c>
      <c r="AC959" s="258" t="e">
        <f t="shared" si="2126"/>
        <v>#REF!</v>
      </c>
      <c r="AD959" s="258" t="e">
        <f t="shared" si="2127"/>
        <v>#REF!</v>
      </c>
    </row>
    <row r="960" spans="1:30" ht="12.75" hidden="1" customHeight="1" x14ac:dyDescent="0.2">
      <c r="A960" s="260" t="s">
        <v>320</v>
      </c>
      <c r="B960" s="253" t="s">
        <v>50</v>
      </c>
      <c r="C960" s="253" t="s">
        <v>196</v>
      </c>
      <c r="D960" s="253" t="s">
        <v>190</v>
      </c>
      <c r="E960" s="261" t="s">
        <v>334</v>
      </c>
      <c r="F960" s="253" t="s">
        <v>321</v>
      </c>
      <c r="G960" s="258"/>
      <c r="H960" s="258"/>
      <c r="I960" s="258" t="e">
        <f>#REF!+G960</f>
        <v>#REF!</v>
      </c>
      <c r="J960" s="258" t="e">
        <f t="shared" si="2115"/>
        <v>#REF!</v>
      </c>
      <c r="K960" s="258" t="e">
        <f t="shared" si="2128"/>
        <v>#REF!</v>
      </c>
      <c r="L960" s="258" t="e">
        <f t="shared" si="2128"/>
        <v>#REF!</v>
      </c>
      <c r="M960" s="258" t="e">
        <f t="shared" si="2128"/>
        <v>#REF!</v>
      </c>
      <c r="N960" s="258" t="e">
        <f t="shared" si="2128"/>
        <v>#REF!</v>
      </c>
      <c r="O960" s="258" t="e">
        <f t="shared" si="2128"/>
        <v>#REF!</v>
      </c>
      <c r="P960" s="258" t="e">
        <f t="shared" si="2128"/>
        <v>#REF!</v>
      </c>
      <c r="Q960" s="258" t="e">
        <f t="shared" si="2128"/>
        <v>#REF!</v>
      </c>
      <c r="R960" s="258" t="e">
        <f t="shared" si="2129"/>
        <v>#REF!</v>
      </c>
      <c r="S960" s="258" t="e">
        <f t="shared" si="2116"/>
        <v>#REF!</v>
      </c>
      <c r="T960" s="258" t="e">
        <f t="shared" si="2117"/>
        <v>#REF!</v>
      </c>
      <c r="U960" s="258" t="e">
        <f t="shared" si="2118"/>
        <v>#REF!</v>
      </c>
      <c r="V960" s="258" t="e">
        <f t="shared" si="2119"/>
        <v>#REF!</v>
      </c>
      <c r="W960" s="258" t="e">
        <f t="shared" si="2120"/>
        <v>#REF!</v>
      </c>
      <c r="X960" s="258" t="e">
        <f t="shared" si="2121"/>
        <v>#REF!</v>
      </c>
      <c r="Y960" s="258" t="e">
        <f t="shared" si="2122"/>
        <v>#REF!</v>
      </c>
      <c r="Z960" s="258" t="e">
        <f t="shared" si="2123"/>
        <v>#REF!</v>
      </c>
      <c r="AA960" s="258" t="e">
        <f t="shared" si="2124"/>
        <v>#REF!</v>
      </c>
      <c r="AB960" s="258" t="e">
        <f t="shared" si="2125"/>
        <v>#REF!</v>
      </c>
      <c r="AC960" s="258" t="e">
        <f t="shared" si="2126"/>
        <v>#REF!</v>
      </c>
      <c r="AD960" s="258" t="e">
        <f t="shared" si="2127"/>
        <v>#REF!</v>
      </c>
    </row>
    <row r="961" spans="1:30" ht="12.75" hidden="1" customHeight="1" x14ac:dyDescent="0.2">
      <c r="A961" s="260" t="s">
        <v>344</v>
      </c>
      <c r="B961" s="253" t="s">
        <v>50</v>
      </c>
      <c r="C961" s="253" t="s">
        <v>196</v>
      </c>
      <c r="D961" s="253" t="s">
        <v>190</v>
      </c>
      <c r="E961" s="253" t="s">
        <v>51</v>
      </c>
      <c r="F961" s="253"/>
      <c r="G961" s="258"/>
      <c r="H961" s="258"/>
      <c r="I961" s="258" t="e">
        <f>#REF!+G961</f>
        <v>#REF!</v>
      </c>
      <c r="J961" s="258" t="e">
        <f t="shared" si="2115"/>
        <v>#REF!</v>
      </c>
      <c r="K961" s="258" t="e">
        <f t="shared" si="2128"/>
        <v>#REF!</v>
      </c>
      <c r="L961" s="258" t="e">
        <f t="shared" si="2128"/>
        <v>#REF!</v>
      </c>
      <c r="M961" s="258" t="e">
        <f t="shared" si="2128"/>
        <v>#REF!</v>
      </c>
      <c r="N961" s="258" t="e">
        <f t="shared" si="2128"/>
        <v>#REF!</v>
      </c>
      <c r="O961" s="258" t="e">
        <f t="shared" si="2128"/>
        <v>#REF!</v>
      </c>
      <c r="P961" s="258" t="e">
        <f t="shared" si="2128"/>
        <v>#REF!</v>
      </c>
      <c r="Q961" s="258" t="e">
        <f t="shared" si="2128"/>
        <v>#REF!</v>
      </c>
      <c r="R961" s="258" t="e">
        <f t="shared" si="2129"/>
        <v>#REF!</v>
      </c>
      <c r="S961" s="258" t="e">
        <f t="shared" si="2116"/>
        <v>#REF!</v>
      </c>
      <c r="T961" s="258" t="e">
        <f t="shared" si="2117"/>
        <v>#REF!</v>
      </c>
      <c r="U961" s="258" t="e">
        <f t="shared" si="2118"/>
        <v>#REF!</v>
      </c>
      <c r="V961" s="258" t="e">
        <f t="shared" si="2119"/>
        <v>#REF!</v>
      </c>
      <c r="W961" s="258" t="e">
        <f t="shared" si="2120"/>
        <v>#REF!</v>
      </c>
      <c r="X961" s="258" t="e">
        <f t="shared" si="2121"/>
        <v>#REF!</v>
      </c>
      <c r="Y961" s="258" t="e">
        <f t="shared" si="2122"/>
        <v>#REF!</v>
      </c>
      <c r="Z961" s="258" t="e">
        <f t="shared" si="2123"/>
        <v>#REF!</v>
      </c>
      <c r="AA961" s="258" t="e">
        <f t="shared" si="2124"/>
        <v>#REF!</v>
      </c>
      <c r="AB961" s="258" t="e">
        <f t="shared" si="2125"/>
        <v>#REF!</v>
      </c>
      <c r="AC961" s="258" t="e">
        <f t="shared" si="2126"/>
        <v>#REF!</v>
      </c>
      <c r="AD961" s="258" t="e">
        <f t="shared" si="2127"/>
        <v>#REF!</v>
      </c>
    </row>
    <row r="962" spans="1:30" ht="38.25" hidden="1" customHeight="1" x14ac:dyDescent="0.2">
      <c r="A962" s="260" t="s">
        <v>52</v>
      </c>
      <c r="B962" s="253" t="s">
        <v>50</v>
      </c>
      <c r="C962" s="253" t="s">
        <v>196</v>
      </c>
      <c r="D962" s="253" t="s">
        <v>190</v>
      </c>
      <c r="E962" s="253" t="s">
        <v>53</v>
      </c>
      <c r="F962" s="253"/>
      <c r="G962" s="258"/>
      <c r="H962" s="258"/>
      <c r="I962" s="258" t="e">
        <f>#REF!+G962</f>
        <v>#REF!</v>
      </c>
      <c r="J962" s="258" t="e">
        <f t="shared" si="2115"/>
        <v>#REF!</v>
      </c>
      <c r="K962" s="258" t="e">
        <f t="shared" si="2128"/>
        <v>#REF!</v>
      </c>
      <c r="L962" s="258" t="e">
        <f t="shared" si="2128"/>
        <v>#REF!</v>
      </c>
      <c r="M962" s="258" t="e">
        <f t="shared" si="2128"/>
        <v>#REF!</v>
      </c>
      <c r="N962" s="258" t="e">
        <f t="shared" si="2128"/>
        <v>#REF!</v>
      </c>
      <c r="O962" s="258" t="e">
        <f t="shared" si="2128"/>
        <v>#REF!</v>
      </c>
      <c r="P962" s="258" t="e">
        <f t="shared" si="2128"/>
        <v>#REF!</v>
      </c>
      <c r="Q962" s="258" t="e">
        <f t="shared" si="2128"/>
        <v>#REF!</v>
      </c>
      <c r="R962" s="258" t="e">
        <f t="shared" si="2129"/>
        <v>#REF!</v>
      </c>
      <c r="S962" s="258" t="e">
        <f t="shared" si="2116"/>
        <v>#REF!</v>
      </c>
      <c r="T962" s="258" t="e">
        <f t="shared" si="2117"/>
        <v>#REF!</v>
      </c>
      <c r="U962" s="258" t="e">
        <f t="shared" si="2118"/>
        <v>#REF!</v>
      </c>
      <c r="V962" s="258" t="e">
        <f t="shared" si="2119"/>
        <v>#REF!</v>
      </c>
      <c r="W962" s="258" t="e">
        <f t="shared" si="2120"/>
        <v>#REF!</v>
      </c>
      <c r="X962" s="258" t="e">
        <f t="shared" si="2121"/>
        <v>#REF!</v>
      </c>
      <c r="Y962" s="258" t="e">
        <f t="shared" si="2122"/>
        <v>#REF!</v>
      </c>
      <c r="Z962" s="258" t="e">
        <f t="shared" si="2123"/>
        <v>#REF!</v>
      </c>
      <c r="AA962" s="258" t="e">
        <f t="shared" si="2124"/>
        <v>#REF!</v>
      </c>
      <c r="AB962" s="258" t="e">
        <f t="shared" si="2125"/>
        <v>#REF!</v>
      </c>
      <c r="AC962" s="258" t="e">
        <f t="shared" si="2126"/>
        <v>#REF!</v>
      </c>
      <c r="AD962" s="258" t="e">
        <f t="shared" si="2127"/>
        <v>#REF!</v>
      </c>
    </row>
    <row r="963" spans="1:30" ht="12.75" hidden="1" customHeight="1" x14ac:dyDescent="0.2">
      <c r="A963" s="260" t="s">
        <v>300</v>
      </c>
      <c r="B963" s="253" t="s">
        <v>50</v>
      </c>
      <c r="C963" s="253" t="s">
        <v>196</v>
      </c>
      <c r="D963" s="253" t="s">
        <v>190</v>
      </c>
      <c r="E963" s="253" t="s">
        <v>53</v>
      </c>
      <c r="F963" s="253" t="s">
        <v>301</v>
      </c>
      <c r="G963" s="258"/>
      <c r="H963" s="258"/>
      <c r="I963" s="258" t="e">
        <f>#REF!+G963</f>
        <v>#REF!</v>
      </c>
      <c r="J963" s="258" t="e">
        <f t="shared" si="2115"/>
        <v>#REF!</v>
      </c>
      <c r="K963" s="258" t="e">
        <f t="shared" si="2128"/>
        <v>#REF!</v>
      </c>
      <c r="L963" s="258" t="e">
        <f t="shared" si="2128"/>
        <v>#REF!</v>
      </c>
      <c r="M963" s="258" t="e">
        <f t="shared" si="2128"/>
        <v>#REF!</v>
      </c>
      <c r="N963" s="258" t="e">
        <f t="shared" si="2128"/>
        <v>#REF!</v>
      </c>
      <c r="O963" s="258" t="e">
        <f t="shared" si="2128"/>
        <v>#REF!</v>
      </c>
      <c r="P963" s="258" t="e">
        <f t="shared" si="2128"/>
        <v>#REF!</v>
      </c>
      <c r="Q963" s="258" t="e">
        <f t="shared" si="2128"/>
        <v>#REF!</v>
      </c>
      <c r="R963" s="258" t="e">
        <f t="shared" si="2129"/>
        <v>#REF!</v>
      </c>
      <c r="S963" s="258" t="e">
        <f t="shared" si="2116"/>
        <v>#REF!</v>
      </c>
      <c r="T963" s="258" t="e">
        <f t="shared" si="2117"/>
        <v>#REF!</v>
      </c>
      <c r="U963" s="258" t="e">
        <f t="shared" si="2118"/>
        <v>#REF!</v>
      </c>
      <c r="V963" s="258" t="e">
        <f t="shared" si="2119"/>
        <v>#REF!</v>
      </c>
      <c r="W963" s="258" t="e">
        <f t="shared" si="2120"/>
        <v>#REF!</v>
      </c>
      <c r="X963" s="258" t="e">
        <f t="shared" si="2121"/>
        <v>#REF!</v>
      </c>
      <c r="Y963" s="258" t="e">
        <f t="shared" si="2122"/>
        <v>#REF!</v>
      </c>
      <c r="Z963" s="258" t="e">
        <f t="shared" si="2123"/>
        <v>#REF!</v>
      </c>
      <c r="AA963" s="258" t="e">
        <f t="shared" si="2124"/>
        <v>#REF!</v>
      </c>
      <c r="AB963" s="258" t="e">
        <f t="shared" si="2125"/>
        <v>#REF!</v>
      </c>
      <c r="AC963" s="258" t="e">
        <f t="shared" si="2126"/>
        <v>#REF!</v>
      </c>
      <c r="AD963" s="258" t="e">
        <f t="shared" si="2127"/>
        <v>#REF!</v>
      </c>
    </row>
    <row r="964" spans="1:30" ht="12.75" hidden="1" customHeight="1" x14ac:dyDescent="0.2">
      <c r="A964" s="462" t="s">
        <v>65</v>
      </c>
      <c r="B964" s="251" t="s">
        <v>50</v>
      </c>
      <c r="C964" s="251" t="s">
        <v>214</v>
      </c>
      <c r="D964" s="251"/>
      <c r="E964" s="253"/>
      <c r="F964" s="253"/>
      <c r="G964" s="258"/>
      <c r="H964" s="258"/>
      <c r="I964" s="258" t="e">
        <f>#REF!+G964</f>
        <v>#REF!</v>
      </c>
      <c r="J964" s="258" t="e">
        <f t="shared" si="2115"/>
        <v>#REF!</v>
      </c>
      <c r="K964" s="258" t="e">
        <f t="shared" si="2128"/>
        <v>#REF!</v>
      </c>
      <c r="L964" s="258" t="e">
        <f t="shared" si="2128"/>
        <v>#REF!</v>
      </c>
      <c r="M964" s="258" t="e">
        <f t="shared" si="2128"/>
        <v>#REF!</v>
      </c>
      <c r="N964" s="258" t="e">
        <f t="shared" si="2128"/>
        <v>#REF!</v>
      </c>
      <c r="O964" s="258" t="e">
        <f t="shared" si="2128"/>
        <v>#REF!</v>
      </c>
      <c r="P964" s="258" t="e">
        <f t="shared" si="2128"/>
        <v>#REF!</v>
      </c>
      <c r="Q964" s="258" t="e">
        <f t="shared" si="2128"/>
        <v>#REF!</v>
      </c>
      <c r="R964" s="258" t="e">
        <f t="shared" si="2129"/>
        <v>#REF!</v>
      </c>
      <c r="S964" s="258" t="e">
        <f t="shared" si="2116"/>
        <v>#REF!</v>
      </c>
      <c r="T964" s="258" t="e">
        <f t="shared" si="2117"/>
        <v>#REF!</v>
      </c>
      <c r="U964" s="258" t="e">
        <f t="shared" si="2118"/>
        <v>#REF!</v>
      </c>
      <c r="V964" s="258" t="e">
        <f t="shared" si="2119"/>
        <v>#REF!</v>
      </c>
      <c r="W964" s="258" t="e">
        <f t="shared" si="2120"/>
        <v>#REF!</v>
      </c>
      <c r="X964" s="258" t="e">
        <f t="shared" si="2121"/>
        <v>#REF!</v>
      </c>
      <c r="Y964" s="258" t="e">
        <f t="shared" si="2122"/>
        <v>#REF!</v>
      </c>
      <c r="Z964" s="258" t="e">
        <f t="shared" si="2123"/>
        <v>#REF!</v>
      </c>
      <c r="AA964" s="258" t="e">
        <f t="shared" si="2124"/>
        <v>#REF!</v>
      </c>
      <c r="AB964" s="258" t="e">
        <f t="shared" si="2125"/>
        <v>#REF!</v>
      </c>
      <c r="AC964" s="258" t="e">
        <f t="shared" si="2126"/>
        <v>#REF!</v>
      </c>
      <c r="AD964" s="258" t="e">
        <f t="shared" si="2127"/>
        <v>#REF!</v>
      </c>
    </row>
    <row r="965" spans="1:30" ht="12.75" hidden="1" customHeight="1" x14ac:dyDescent="0.2">
      <c r="A965" s="462" t="s">
        <v>277</v>
      </c>
      <c r="B965" s="251" t="s">
        <v>50</v>
      </c>
      <c r="C965" s="251" t="s">
        <v>214</v>
      </c>
      <c r="D965" s="251" t="s">
        <v>194</v>
      </c>
      <c r="E965" s="253"/>
      <c r="F965" s="253"/>
      <c r="G965" s="258"/>
      <c r="H965" s="258"/>
      <c r="I965" s="258" t="e">
        <f>#REF!+G965</f>
        <v>#REF!</v>
      </c>
      <c r="J965" s="258" t="e">
        <f t="shared" si="2115"/>
        <v>#REF!</v>
      </c>
      <c r="K965" s="258" t="e">
        <f t="shared" si="2128"/>
        <v>#REF!</v>
      </c>
      <c r="L965" s="258" t="e">
        <f t="shared" si="2128"/>
        <v>#REF!</v>
      </c>
      <c r="M965" s="258" t="e">
        <f t="shared" ref="K965:Q1001" si="2130">J965+K965</f>
        <v>#REF!</v>
      </c>
      <c r="N965" s="258" t="e">
        <f t="shared" si="2130"/>
        <v>#REF!</v>
      </c>
      <c r="O965" s="258" t="e">
        <f t="shared" si="2130"/>
        <v>#REF!</v>
      </c>
      <c r="P965" s="258" t="e">
        <f t="shared" si="2130"/>
        <v>#REF!</v>
      </c>
      <c r="Q965" s="258" t="e">
        <f t="shared" si="2130"/>
        <v>#REF!</v>
      </c>
      <c r="R965" s="258" t="e">
        <f t="shared" si="2129"/>
        <v>#REF!</v>
      </c>
      <c r="S965" s="258" t="e">
        <f t="shared" si="2116"/>
        <v>#REF!</v>
      </c>
      <c r="T965" s="258" t="e">
        <f t="shared" si="2117"/>
        <v>#REF!</v>
      </c>
      <c r="U965" s="258" t="e">
        <f t="shared" si="2118"/>
        <v>#REF!</v>
      </c>
      <c r="V965" s="258" t="e">
        <f t="shared" si="2119"/>
        <v>#REF!</v>
      </c>
      <c r="W965" s="258" t="e">
        <f t="shared" si="2120"/>
        <v>#REF!</v>
      </c>
      <c r="X965" s="258" t="e">
        <f t="shared" si="2121"/>
        <v>#REF!</v>
      </c>
      <c r="Y965" s="258" t="e">
        <f t="shared" si="2122"/>
        <v>#REF!</v>
      </c>
      <c r="Z965" s="258" t="e">
        <f t="shared" si="2123"/>
        <v>#REF!</v>
      </c>
      <c r="AA965" s="258" t="e">
        <f t="shared" si="2124"/>
        <v>#REF!</v>
      </c>
      <c r="AB965" s="258" t="e">
        <f t="shared" si="2125"/>
        <v>#REF!</v>
      </c>
      <c r="AC965" s="258" t="e">
        <f t="shared" si="2126"/>
        <v>#REF!</v>
      </c>
      <c r="AD965" s="258" t="e">
        <f t="shared" si="2127"/>
        <v>#REF!</v>
      </c>
    </row>
    <row r="966" spans="1:30" ht="12.75" hidden="1" customHeight="1" x14ac:dyDescent="0.2">
      <c r="A966" s="260" t="s">
        <v>344</v>
      </c>
      <c r="B966" s="253" t="s">
        <v>50</v>
      </c>
      <c r="C966" s="253" t="s">
        <v>214</v>
      </c>
      <c r="D966" s="253" t="s">
        <v>194</v>
      </c>
      <c r="E966" s="382" t="s">
        <v>51</v>
      </c>
      <c r="F966" s="253"/>
      <c r="G966" s="258"/>
      <c r="H966" s="258"/>
      <c r="I966" s="258" t="e">
        <f>#REF!+G966</f>
        <v>#REF!</v>
      </c>
      <c r="J966" s="258" t="e">
        <f t="shared" si="2115"/>
        <v>#REF!</v>
      </c>
      <c r="K966" s="258" t="e">
        <f t="shared" si="2130"/>
        <v>#REF!</v>
      </c>
      <c r="L966" s="258" t="e">
        <f t="shared" si="2130"/>
        <v>#REF!</v>
      </c>
      <c r="M966" s="258" t="e">
        <f t="shared" si="2130"/>
        <v>#REF!</v>
      </c>
      <c r="N966" s="258" t="e">
        <f t="shared" si="2130"/>
        <v>#REF!</v>
      </c>
      <c r="O966" s="258" t="e">
        <f t="shared" si="2130"/>
        <v>#REF!</v>
      </c>
      <c r="P966" s="258" t="e">
        <f t="shared" si="2130"/>
        <v>#REF!</v>
      </c>
      <c r="Q966" s="258" t="e">
        <f t="shared" si="2130"/>
        <v>#REF!</v>
      </c>
      <c r="R966" s="258" t="e">
        <f t="shared" si="2129"/>
        <v>#REF!</v>
      </c>
      <c r="S966" s="258" t="e">
        <f t="shared" si="2116"/>
        <v>#REF!</v>
      </c>
      <c r="T966" s="258" t="e">
        <f t="shared" si="2117"/>
        <v>#REF!</v>
      </c>
      <c r="U966" s="258" t="e">
        <f t="shared" si="2118"/>
        <v>#REF!</v>
      </c>
      <c r="V966" s="258" t="e">
        <f t="shared" si="2119"/>
        <v>#REF!</v>
      </c>
      <c r="W966" s="258" t="e">
        <f t="shared" si="2120"/>
        <v>#REF!</v>
      </c>
      <c r="X966" s="258" t="e">
        <f t="shared" si="2121"/>
        <v>#REF!</v>
      </c>
      <c r="Y966" s="258" t="e">
        <f t="shared" si="2122"/>
        <v>#REF!</v>
      </c>
      <c r="Z966" s="258" t="e">
        <f t="shared" si="2123"/>
        <v>#REF!</v>
      </c>
      <c r="AA966" s="258" t="e">
        <f t="shared" si="2124"/>
        <v>#REF!</v>
      </c>
      <c r="AB966" s="258" t="e">
        <f t="shared" si="2125"/>
        <v>#REF!</v>
      </c>
      <c r="AC966" s="258" t="e">
        <f t="shared" si="2126"/>
        <v>#REF!</v>
      </c>
      <c r="AD966" s="258" t="e">
        <f t="shared" si="2127"/>
        <v>#REF!</v>
      </c>
    </row>
    <row r="967" spans="1:30" ht="38.25" hidden="1" customHeight="1" x14ac:dyDescent="0.2">
      <c r="A967" s="260" t="s">
        <v>54</v>
      </c>
      <c r="B967" s="253" t="s">
        <v>50</v>
      </c>
      <c r="C967" s="253" t="s">
        <v>214</v>
      </c>
      <c r="D967" s="253" t="s">
        <v>194</v>
      </c>
      <c r="E967" s="253" t="s">
        <v>53</v>
      </c>
      <c r="F967" s="253"/>
      <c r="G967" s="258"/>
      <c r="H967" s="258"/>
      <c r="I967" s="258" t="e">
        <f>#REF!+G967</f>
        <v>#REF!</v>
      </c>
      <c r="J967" s="258" t="e">
        <f t="shared" si="2115"/>
        <v>#REF!</v>
      </c>
      <c r="K967" s="258" t="e">
        <f t="shared" si="2130"/>
        <v>#REF!</v>
      </c>
      <c r="L967" s="258" t="e">
        <f t="shared" si="2130"/>
        <v>#REF!</v>
      </c>
      <c r="M967" s="258" t="e">
        <f t="shared" si="2130"/>
        <v>#REF!</v>
      </c>
      <c r="N967" s="258" t="e">
        <f t="shared" si="2130"/>
        <v>#REF!</v>
      </c>
      <c r="O967" s="258" t="e">
        <f t="shared" si="2130"/>
        <v>#REF!</v>
      </c>
      <c r="P967" s="258" t="e">
        <f t="shared" si="2130"/>
        <v>#REF!</v>
      </c>
      <c r="Q967" s="258" t="e">
        <f t="shared" si="2130"/>
        <v>#REF!</v>
      </c>
      <c r="R967" s="258" t="e">
        <f t="shared" si="2129"/>
        <v>#REF!</v>
      </c>
      <c r="S967" s="258" t="e">
        <f t="shared" si="2116"/>
        <v>#REF!</v>
      </c>
      <c r="T967" s="258" t="e">
        <f t="shared" si="2117"/>
        <v>#REF!</v>
      </c>
      <c r="U967" s="258" t="e">
        <f t="shared" si="2118"/>
        <v>#REF!</v>
      </c>
      <c r="V967" s="258" t="e">
        <f t="shared" si="2119"/>
        <v>#REF!</v>
      </c>
      <c r="W967" s="258" t="e">
        <f t="shared" si="2120"/>
        <v>#REF!</v>
      </c>
      <c r="X967" s="258" t="e">
        <f t="shared" si="2121"/>
        <v>#REF!</v>
      </c>
      <c r="Y967" s="258" t="e">
        <f t="shared" si="2122"/>
        <v>#REF!</v>
      </c>
      <c r="Z967" s="258" t="e">
        <f t="shared" si="2123"/>
        <v>#REF!</v>
      </c>
      <c r="AA967" s="258" t="e">
        <f t="shared" si="2124"/>
        <v>#REF!</v>
      </c>
      <c r="AB967" s="258" t="e">
        <f t="shared" si="2125"/>
        <v>#REF!</v>
      </c>
      <c r="AC967" s="258" t="e">
        <f t="shared" si="2126"/>
        <v>#REF!</v>
      </c>
      <c r="AD967" s="258" t="e">
        <f t="shared" si="2127"/>
        <v>#REF!</v>
      </c>
    </row>
    <row r="968" spans="1:30" ht="12.75" hidden="1" customHeight="1" x14ac:dyDescent="0.2">
      <c r="A968" s="260" t="s">
        <v>68</v>
      </c>
      <c r="B968" s="253" t="s">
        <v>50</v>
      </c>
      <c r="C968" s="253" t="s">
        <v>214</v>
      </c>
      <c r="D968" s="253" t="s">
        <v>194</v>
      </c>
      <c r="E968" s="253" t="s">
        <v>53</v>
      </c>
      <c r="F968" s="253" t="s">
        <v>69</v>
      </c>
      <c r="G968" s="258"/>
      <c r="H968" s="258"/>
      <c r="I968" s="258" t="e">
        <f>#REF!+G968</f>
        <v>#REF!</v>
      </c>
      <c r="J968" s="258" t="e">
        <f t="shared" si="2115"/>
        <v>#REF!</v>
      </c>
      <c r="K968" s="258" t="e">
        <f t="shared" si="2130"/>
        <v>#REF!</v>
      </c>
      <c r="L968" s="258" t="e">
        <f t="shared" si="2130"/>
        <v>#REF!</v>
      </c>
      <c r="M968" s="258" t="e">
        <f t="shared" si="2130"/>
        <v>#REF!</v>
      </c>
      <c r="N968" s="258" t="e">
        <f t="shared" si="2130"/>
        <v>#REF!</v>
      </c>
      <c r="O968" s="258" t="e">
        <f t="shared" si="2130"/>
        <v>#REF!</v>
      </c>
      <c r="P968" s="258" t="e">
        <f t="shared" si="2130"/>
        <v>#REF!</v>
      </c>
      <c r="Q968" s="258" t="e">
        <f t="shared" si="2130"/>
        <v>#REF!</v>
      </c>
      <c r="R968" s="258" t="e">
        <f t="shared" si="2129"/>
        <v>#REF!</v>
      </c>
      <c r="S968" s="258" t="e">
        <f t="shared" si="2116"/>
        <v>#REF!</v>
      </c>
      <c r="T968" s="258" t="e">
        <f t="shared" si="2117"/>
        <v>#REF!</v>
      </c>
      <c r="U968" s="258" t="e">
        <f t="shared" si="2118"/>
        <v>#REF!</v>
      </c>
      <c r="V968" s="258" t="e">
        <f t="shared" si="2119"/>
        <v>#REF!</v>
      </c>
      <c r="W968" s="258" t="e">
        <f t="shared" si="2120"/>
        <v>#REF!</v>
      </c>
      <c r="X968" s="258" t="e">
        <f t="shared" si="2121"/>
        <v>#REF!</v>
      </c>
      <c r="Y968" s="258" t="e">
        <f t="shared" si="2122"/>
        <v>#REF!</v>
      </c>
      <c r="Z968" s="258" t="e">
        <f t="shared" si="2123"/>
        <v>#REF!</v>
      </c>
      <c r="AA968" s="258" t="e">
        <f t="shared" si="2124"/>
        <v>#REF!</v>
      </c>
      <c r="AB968" s="258" t="e">
        <f t="shared" si="2125"/>
        <v>#REF!</v>
      </c>
      <c r="AC968" s="258" t="e">
        <f t="shared" si="2126"/>
        <v>#REF!</v>
      </c>
      <c r="AD968" s="258" t="e">
        <f t="shared" si="2127"/>
        <v>#REF!</v>
      </c>
    </row>
    <row r="969" spans="1:30" ht="12.75" hidden="1" customHeight="1" x14ac:dyDescent="0.2">
      <c r="A969" s="559" t="s">
        <v>55</v>
      </c>
      <c r="B969" s="560"/>
      <c r="C969" s="560"/>
      <c r="D969" s="560"/>
      <c r="E969" s="560"/>
      <c r="F969" s="561"/>
      <c r="G969" s="258"/>
      <c r="H969" s="258"/>
      <c r="I969" s="258" t="e">
        <f>#REF!+G969</f>
        <v>#REF!</v>
      </c>
      <c r="J969" s="258" t="e">
        <f t="shared" si="2115"/>
        <v>#REF!</v>
      </c>
      <c r="K969" s="258" t="e">
        <f t="shared" si="2130"/>
        <v>#REF!</v>
      </c>
      <c r="L969" s="258" t="e">
        <f t="shared" si="2130"/>
        <v>#REF!</v>
      </c>
      <c r="M969" s="258" t="e">
        <f t="shared" si="2130"/>
        <v>#REF!</v>
      </c>
      <c r="N969" s="258" t="e">
        <f t="shared" si="2130"/>
        <v>#REF!</v>
      </c>
      <c r="O969" s="258" t="e">
        <f t="shared" si="2130"/>
        <v>#REF!</v>
      </c>
      <c r="P969" s="258" t="e">
        <f t="shared" si="2130"/>
        <v>#REF!</v>
      </c>
      <c r="Q969" s="258" t="e">
        <f t="shared" si="2130"/>
        <v>#REF!</v>
      </c>
      <c r="R969" s="258" t="e">
        <f t="shared" si="2129"/>
        <v>#REF!</v>
      </c>
      <c r="S969" s="258" t="e">
        <f t="shared" si="2116"/>
        <v>#REF!</v>
      </c>
      <c r="T969" s="258" t="e">
        <f t="shared" si="2117"/>
        <v>#REF!</v>
      </c>
      <c r="U969" s="258" t="e">
        <f t="shared" si="2118"/>
        <v>#REF!</v>
      </c>
      <c r="V969" s="258" t="e">
        <f t="shared" si="2119"/>
        <v>#REF!</v>
      </c>
      <c r="W969" s="258" t="e">
        <f t="shared" si="2120"/>
        <v>#REF!</v>
      </c>
      <c r="X969" s="258" t="e">
        <f t="shared" si="2121"/>
        <v>#REF!</v>
      </c>
      <c r="Y969" s="258" t="e">
        <f t="shared" si="2122"/>
        <v>#REF!</v>
      </c>
      <c r="Z969" s="258" t="e">
        <f t="shared" si="2123"/>
        <v>#REF!</v>
      </c>
      <c r="AA969" s="258" t="e">
        <f t="shared" si="2124"/>
        <v>#REF!</v>
      </c>
      <c r="AB969" s="258" t="e">
        <f t="shared" si="2125"/>
        <v>#REF!</v>
      </c>
      <c r="AC969" s="258" t="e">
        <f t="shared" si="2126"/>
        <v>#REF!</v>
      </c>
      <c r="AD969" s="258" t="e">
        <f t="shared" si="2127"/>
        <v>#REF!</v>
      </c>
    </row>
    <row r="970" spans="1:30" ht="12.75" hidden="1" customHeight="1" x14ac:dyDescent="0.2">
      <c r="A970" s="462" t="s">
        <v>306</v>
      </c>
      <c r="B970" s="250">
        <v>813</v>
      </c>
      <c r="C970" s="367" t="s">
        <v>196</v>
      </c>
      <c r="D970" s="367"/>
      <c r="E970" s="367"/>
      <c r="F970" s="367"/>
      <c r="G970" s="258"/>
      <c r="H970" s="258"/>
      <c r="I970" s="258" t="e">
        <f>#REF!+G970</f>
        <v>#REF!</v>
      </c>
      <c r="J970" s="258" t="e">
        <f t="shared" si="2115"/>
        <v>#REF!</v>
      </c>
      <c r="K970" s="258" t="e">
        <f t="shared" si="2130"/>
        <v>#REF!</v>
      </c>
      <c r="L970" s="258" t="e">
        <f t="shared" si="2130"/>
        <v>#REF!</v>
      </c>
      <c r="M970" s="258" t="e">
        <f t="shared" si="2130"/>
        <v>#REF!</v>
      </c>
      <c r="N970" s="258" t="e">
        <f t="shared" si="2130"/>
        <v>#REF!</v>
      </c>
      <c r="O970" s="258" t="e">
        <f t="shared" si="2130"/>
        <v>#REF!</v>
      </c>
      <c r="P970" s="258" t="e">
        <f t="shared" si="2130"/>
        <v>#REF!</v>
      </c>
      <c r="Q970" s="258" t="e">
        <f t="shared" si="2130"/>
        <v>#REF!</v>
      </c>
      <c r="R970" s="258" t="e">
        <f t="shared" si="2129"/>
        <v>#REF!</v>
      </c>
      <c r="S970" s="258" t="e">
        <f t="shared" si="2116"/>
        <v>#REF!</v>
      </c>
      <c r="T970" s="258" t="e">
        <f t="shared" si="2117"/>
        <v>#REF!</v>
      </c>
      <c r="U970" s="258" t="e">
        <f t="shared" si="2118"/>
        <v>#REF!</v>
      </c>
      <c r="V970" s="258" t="e">
        <f t="shared" si="2119"/>
        <v>#REF!</v>
      </c>
      <c r="W970" s="258" t="e">
        <f t="shared" si="2120"/>
        <v>#REF!</v>
      </c>
      <c r="X970" s="258" t="e">
        <f t="shared" si="2121"/>
        <v>#REF!</v>
      </c>
      <c r="Y970" s="258" t="e">
        <f t="shared" si="2122"/>
        <v>#REF!</v>
      </c>
      <c r="Z970" s="258" t="e">
        <f t="shared" si="2123"/>
        <v>#REF!</v>
      </c>
      <c r="AA970" s="258" t="e">
        <f t="shared" si="2124"/>
        <v>#REF!</v>
      </c>
      <c r="AB970" s="258" t="e">
        <f t="shared" si="2125"/>
        <v>#REF!</v>
      </c>
      <c r="AC970" s="258" t="e">
        <f t="shared" si="2126"/>
        <v>#REF!</v>
      </c>
      <c r="AD970" s="258" t="e">
        <f t="shared" si="2127"/>
        <v>#REF!</v>
      </c>
    </row>
    <row r="971" spans="1:30" ht="12.75" hidden="1" customHeight="1" x14ac:dyDescent="0.2">
      <c r="A971" s="462" t="s">
        <v>220</v>
      </c>
      <c r="B971" s="250">
        <v>813</v>
      </c>
      <c r="C971" s="367" t="s">
        <v>196</v>
      </c>
      <c r="D971" s="367" t="s">
        <v>205</v>
      </c>
      <c r="E971" s="367"/>
      <c r="F971" s="367"/>
      <c r="G971" s="258"/>
      <c r="H971" s="258"/>
      <c r="I971" s="258" t="e">
        <f>#REF!+G971</f>
        <v>#REF!</v>
      </c>
      <c r="J971" s="258" t="e">
        <f t="shared" si="2115"/>
        <v>#REF!</v>
      </c>
      <c r="K971" s="258" t="e">
        <f t="shared" si="2130"/>
        <v>#REF!</v>
      </c>
      <c r="L971" s="258" t="e">
        <f t="shared" si="2130"/>
        <v>#REF!</v>
      </c>
      <c r="M971" s="258" t="e">
        <f t="shared" si="2130"/>
        <v>#REF!</v>
      </c>
      <c r="N971" s="258" t="e">
        <f t="shared" si="2130"/>
        <v>#REF!</v>
      </c>
      <c r="O971" s="258" t="e">
        <f t="shared" si="2130"/>
        <v>#REF!</v>
      </c>
      <c r="P971" s="258" t="e">
        <f t="shared" si="2130"/>
        <v>#REF!</v>
      </c>
      <c r="Q971" s="258" t="e">
        <f t="shared" si="2130"/>
        <v>#REF!</v>
      </c>
      <c r="R971" s="258" t="e">
        <f t="shared" si="2129"/>
        <v>#REF!</v>
      </c>
      <c r="S971" s="258" t="e">
        <f t="shared" si="2116"/>
        <v>#REF!</v>
      </c>
      <c r="T971" s="258" t="e">
        <f t="shared" si="2117"/>
        <v>#REF!</v>
      </c>
      <c r="U971" s="258" t="e">
        <f t="shared" si="2118"/>
        <v>#REF!</v>
      </c>
      <c r="V971" s="258" t="e">
        <f t="shared" si="2119"/>
        <v>#REF!</v>
      </c>
      <c r="W971" s="258" t="e">
        <f t="shared" si="2120"/>
        <v>#REF!</v>
      </c>
      <c r="X971" s="258" t="e">
        <f t="shared" si="2121"/>
        <v>#REF!</v>
      </c>
      <c r="Y971" s="258" t="e">
        <f t="shared" si="2122"/>
        <v>#REF!</v>
      </c>
      <c r="Z971" s="258" t="e">
        <f t="shared" si="2123"/>
        <v>#REF!</v>
      </c>
      <c r="AA971" s="258" t="e">
        <f t="shared" si="2124"/>
        <v>#REF!</v>
      </c>
      <c r="AB971" s="258" t="e">
        <f t="shared" si="2125"/>
        <v>#REF!</v>
      </c>
      <c r="AC971" s="258" t="e">
        <f t="shared" si="2126"/>
        <v>#REF!</v>
      </c>
      <c r="AD971" s="258" t="e">
        <f t="shared" si="2127"/>
        <v>#REF!</v>
      </c>
    </row>
    <row r="972" spans="1:30" ht="38.25" hidden="1" customHeight="1" x14ac:dyDescent="0.2">
      <c r="A972" s="260" t="s">
        <v>331</v>
      </c>
      <c r="B972" s="272">
        <v>813</v>
      </c>
      <c r="C972" s="261" t="s">
        <v>196</v>
      </c>
      <c r="D972" s="261" t="s">
        <v>205</v>
      </c>
      <c r="E972" s="261" t="s">
        <v>332</v>
      </c>
      <c r="F972" s="253"/>
      <c r="G972" s="258"/>
      <c r="H972" s="258"/>
      <c r="I972" s="258" t="e">
        <f>#REF!+G972</f>
        <v>#REF!</v>
      </c>
      <c r="J972" s="258" t="e">
        <f t="shared" si="2115"/>
        <v>#REF!</v>
      </c>
      <c r="K972" s="258" t="e">
        <f t="shared" si="2130"/>
        <v>#REF!</v>
      </c>
      <c r="L972" s="258" t="e">
        <f t="shared" si="2130"/>
        <v>#REF!</v>
      </c>
      <c r="M972" s="258" t="e">
        <f t="shared" si="2130"/>
        <v>#REF!</v>
      </c>
      <c r="N972" s="258" t="e">
        <f t="shared" si="2130"/>
        <v>#REF!</v>
      </c>
      <c r="O972" s="258" t="e">
        <f t="shared" si="2130"/>
        <v>#REF!</v>
      </c>
      <c r="P972" s="258" t="e">
        <f t="shared" si="2130"/>
        <v>#REF!</v>
      </c>
      <c r="Q972" s="258" t="e">
        <f t="shared" si="2130"/>
        <v>#REF!</v>
      </c>
      <c r="R972" s="258" t="e">
        <f t="shared" si="2129"/>
        <v>#REF!</v>
      </c>
      <c r="S972" s="258" t="e">
        <f t="shared" si="2116"/>
        <v>#REF!</v>
      </c>
      <c r="T972" s="258" t="e">
        <f t="shared" si="2117"/>
        <v>#REF!</v>
      </c>
      <c r="U972" s="258" t="e">
        <f t="shared" si="2118"/>
        <v>#REF!</v>
      </c>
      <c r="V972" s="258" t="e">
        <f t="shared" si="2119"/>
        <v>#REF!</v>
      </c>
      <c r="W972" s="258" t="e">
        <f t="shared" si="2120"/>
        <v>#REF!</v>
      </c>
      <c r="X972" s="258" t="e">
        <f t="shared" si="2121"/>
        <v>#REF!</v>
      </c>
      <c r="Y972" s="258" t="e">
        <f t="shared" si="2122"/>
        <v>#REF!</v>
      </c>
      <c r="Z972" s="258" t="e">
        <f t="shared" si="2123"/>
        <v>#REF!</v>
      </c>
      <c r="AA972" s="258" t="e">
        <f t="shared" si="2124"/>
        <v>#REF!</v>
      </c>
      <c r="AB972" s="258" t="e">
        <f t="shared" si="2125"/>
        <v>#REF!</v>
      </c>
      <c r="AC972" s="258" t="e">
        <f t="shared" si="2126"/>
        <v>#REF!</v>
      </c>
      <c r="AD972" s="258" t="e">
        <f t="shared" si="2127"/>
        <v>#REF!</v>
      </c>
    </row>
    <row r="973" spans="1:30" ht="12.75" hidden="1" customHeight="1" x14ac:dyDescent="0.2">
      <c r="A973" s="260" t="s">
        <v>333</v>
      </c>
      <c r="B973" s="272">
        <v>813</v>
      </c>
      <c r="C973" s="261" t="s">
        <v>196</v>
      </c>
      <c r="D973" s="261" t="s">
        <v>205</v>
      </c>
      <c r="E973" s="261" t="s">
        <v>334</v>
      </c>
      <c r="F973" s="253"/>
      <c r="G973" s="258"/>
      <c r="H973" s="258"/>
      <c r="I973" s="258" t="e">
        <f>#REF!+G973</f>
        <v>#REF!</v>
      </c>
      <c r="J973" s="258" t="e">
        <f t="shared" si="2115"/>
        <v>#REF!</v>
      </c>
      <c r="K973" s="258" t="e">
        <f t="shared" si="2130"/>
        <v>#REF!</v>
      </c>
      <c r="L973" s="258" t="e">
        <f t="shared" si="2130"/>
        <v>#REF!</v>
      </c>
      <c r="M973" s="258" t="e">
        <f t="shared" si="2130"/>
        <v>#REF!</v>
      </c>
      <c r="N973" s="258" t="e">
        <f t="shared" si="2130"/>
        <v>#REF!</v>
      </c>
      <c r="O973" s="258" t="e">
        <f t="shared" si="2130"/>
        <v>#REF!</v>
      </c>
      <c r="P973" s="258" t="e">
        <f t="shared" si="2130"/>
        <v>#REF!</v>
      </c>
      <c r="Q973" s="258" t="e">
        <f t="shared" si="2130"/>
        <v>#REF!</v>
      </c>
      <c r="R973" s="258" t="e">
        <f t="shared" si="2129"/>
        <v>#REF!</v>
      </c>
      <c r="S973" s="258" t="e">
        <f t="shared" si="2116"/>
        <v>#REF!</v>
      </c>
      <c r="T973" s="258" t="e">
        <f t="shared" si="2117"/>
        <v>#REF!</v>
      </c>
      <c r="U973" s="258" t="e">
        <f t="shared" si="2118"/>
        <v>#REF!</v>
      </c>
      <c r="V973" s="258" t="e">
        <f t="shared" si="2119"/>
        <v>#REF!</v>
      </c>
      <c r="W973" s="258" t="e">
        <f t="shared" si="2120"/>
        <v>#REF!</v>
      </c>
      <c r="X973" s="258" t="e">
        <f t="shared" si="2121"/>
        <v>#REF!</v>
      </c>
      <c r="Y973" s="258" t="e">
        <f t="shared" si="2122"/>
        <v>#REF!</v>
      </c>
      <c r="Z973" s="258" t="e">
        <f t="shared" si="2123"/>
        <v>#REF!</v>
      </c>
      <c r="AA973" s="258" t="e">
        <f t="shared" si="2124"/>
        <v>#REF!</v>
      </c>
      <c r="AB973" s="258" t="e">
        <f t="shared" si="2125"/>
        <v>#REF!</v>
      </c>
      <c r="AC973" s="258" t="e">
        <f t="shared" si="2126"/>
        <v>#REF!</v>
      </c>
      <c r="AD973" s="258" t="e">
        <f t="shared" si="2127"/>
        <v>#REF!</v>
      </c>
    </row>
    <row r="974" spans="1:30" ht="12.75" hidden="1" customHeight="1" x14ac:dyDescent="0.2">
      <c r="A974" s="260" t="s">
        <v>320</v>
      </c>
      <c r="B974" s="272">
        <v>813</v>
      </c>
      <c r="C974" s="261" t="s">
        <v>196</v>
      </c>
      <c r="D974" s="261" t="s">
        <v>205</v>
      </c>
      <c r="E974" s="261" t="s">
        <v>334</v>
      </c>
      <c r="F974" s="253" t="s">
        <v>321</v>
      </c>
      <c r="G974" s="258"/>
      <c r="H974" s="258"/>
      <c r="I974" s="258" t="e">
        <f>#REF!+G974</f>
        <v>#REF!</v>
      </c>
      <c r="J974" s="258" t="e">
        <f t="shared" si="2115"/>
        <v>#REF!</v>
      </c>
      <c r="K974" s="258" t="e">
        <f t="shared" si="2130"/>
        <v>#REF!</v>
      </c>
      <c r="L974" s="258" t="e">
        <f t="shared" si="2130"/>
        <v>#REF!</v>
      </c>
      <c r="M974" s="258" t="e">
        <f t="shared" si="2130"/>
        <v>#REF!</v>
      </c>
      <c r="N974" s="258" t="e">
        <f t="shared" si="2130"/>
        <v>#REF!</v>
      </c>
      <c r="O974" s="258" t="e">
        <f t="shared" si="2130"/>
        <v>#REF!</v>
      </c>
      <c r="P974" s="258" t="e">
        <f t="shared" si="2130"/>
        <v>#REF!</v>
      </c>
      <c r="Q974" s="258" t="e">
        <f t="shared" si="2130"/>
        <v>#REF!</v>
      </c>
      <c r="R974" s="258" t="e">
        <f t="shared" si="2129"/>
        <v>#REF!</v>
      </c>
      <c r="S974" s="258" t="e">
        <f t="shared" si="2116"/>
        <v>#REF!</v>
      </c>
      <c r="T974" s="258" t="e">
        <f t="shared" si="2117"/>
        <v>#REF!</v>
      </c>
      <c r="U974" s="258" t="e">
        <f t="shared" si="2118"/>
        <v>#REF!</v>
      </c>
      <c r="V974" s="258" t="e">
        <f t="shared" si="2119"/>
        <v>#REF!</v>
      </c>
      <c r="W974" s="258" t="e">
        <f t="shared" si="2120"/>
        <v>#REF!</v>
      </c>
      <c r="X974" s="258" t="e">
        <f t="shared" si="2121"/>
        <v>#REF!</v>
      </c>
      <c r="Y974" s="258" t="e">
        <f t="shared" si="2122"/>
        <v>#REF!</v>
      </c>
      <c r="Z974" s="258" t="e">
        <f t="shared" si="2123"/>
        <v>#REF!</v>
      </c>
      <c r="AA974" s="258" t="e">
        <f t="shared" si="2124"/>
        <v>#REF!</v>
      </c>
      <c r="AB974" s="258" t="e">
        <f t="shared" si="2125"/>
        <v>#REF!</v>
      </c>
      <c r="AC974" s="258" t="e">
        <f t="shared" si="2126"/>
        <v>#REF!</v>
      </c>
      <c r="AD974" s="258" t="e">
        <f t="shared" si="2127"/>
        <v>#REF!</v>
      </c>
    </row>
    <row r="975" spans="1:30" ht="12.75" hidden="1" customHeight="1" x14ac:dyDescent="0.2">
      <c r="A975" s="260" t="s">
        <v>302</v>
      </c>
      <c r="B975" s="272">
        <v>813</v>
      </c>
      <c r="C975" s="261" t="s">
        <v>196</v>
      </c>
      <c r="D975" s="261" t="s">
        <v>205</v>
      </c>
      <c r="E975" s="261" t="s">
        <v>334</v>
      </c>
      <c r="F975" s="253" t="s">
        <v>303</v>
      </c>
      <c r="G975" s="258"/>
      <c r="H975" s="258"/>
      <c r="I975" s="258" t="e">
        <f>#REF!+G975</f>
        <v>#REF!</v>
      </c>
      <c r="J975" s="258" t="e">
        <f t="shared" si="2115"/>
        <v>#REF!</v>
      </c>
      <c r="K975" s="258" t="e">
        <f t="shared" si="2130"/>
        <v>#REF!</v>
      </c>
      <c r="L975" s="258" t="e">
        <f t="shared" si="2130"/>
        <v>#REF!</v>
      </c>
      <c r="M975" s="258" t="e">
        <f t="shared" si="2130"/>
        <v>#REF!</v>
      </c>
      <c r="N975" s="258" t="e">
        <f t="shared" si="2130"/>
        <v>#REF!</v>
      </c>
      <c r="O975" s="258" t="e">
        <f t="shared" si="2130"/>
        <v>#REF!</v>
      </c>
      <c r="P975" s="258" t="e">
        <f t="shared" si="2130"/>
        <v>#REF!</v>
      </c>
      <c r="Q975" s="258" t="e">
        <f t="shared" si="2130"/>
        <v>#REF!</v>
      </c>
      <c r="R975" s="258" t="e">
        <f t="shared" si="2129"/>
        <v>#REF!</v>
      </c>
      <c r="S975" s="258" t="e">
        <f t="shared" si="2116"/>
        <v>#REF!</v>
      </c>
      <c r="T975" s="258" t="e">
        <f t="shared" si="2117"/>
        <v>#REF!</v>
      </c>
      <c r="U975" s="258" t="e">
        <f t="shared" si="2118"/>
        <v>#REF!</v>
      </c>
      <c r="V975" s="258" t="e">
        <f t="shared" si="2119"/>
        <v>#REF!</v>
      </c>
      <c r="W975" s="258" t="e">
        <f t="shared" si="2120"/>
        <v>#REF!</v>
      </c>
      <c r="X975" s="258" t="e">
        <f t="shared" si="2121"/>
        <v>#REF!</v>
      </c>
      <c r="Y975" s="258" t="e">
        <f t="shared" si="2122"/>
        <v>#REF!</v>
      </c>
      <c r="Z975" s="258" t="e">
        <f t="shared" si="2123"/>
        <v>#REF!</v>
      </c>
      <c r="AA975" s="258" t="e">
        <f t="shared" si="2124"/>
        <v>#REF!</v>
      </c>
      <c r="AB975" s="258" t="e">
        <f t="shared" si="2125"/>
        <v>#REF!</v>
      </c>
      <c r="AC975" s="258" t="e">
        <f t="shared" si="2126"/>
        <v>#REF!</v>
      </c>
      <c r="AD975" s="258" t="e">
        <f t="shared" si="2127"/>
        <v>#REF!</v>
      </c>
    </row>
    <row r="976" spans="1:30" ht="12.75" hidden="1" customHeight="1" x14ac:dyDescent="0.2">
      <c r="A976" s="260" t="s">
        <v>324</v>
      </c>
      <c r="B976" s="272">
        <v>813</v>
      </c>
      <c r="C976" s="261" t="s">
        <v>196</v>
      </c>
      <c r="D976" s="261" t="s">
        <v>205</v>
      </c>
      <c r="E976" s="261" t="s">
        <v>325</v>
      </c>
      <c r="F976" s="261"/>
      <c r="G976" s="258"/>
      <c r="H976" s="258"/>
      <c r="I976" s="258" t="e">
        <f>#REF!+G976</f>
        <v>#REF!</v>
      </c>
      <c r="J976" s="258" t="e">
        <f t="shared" si="2115"/>
        <v>#REF!</v>
      </c>
      <c r="K976" s="258" t="e">
        <f t="shared" si="2130"/>
        <v>#REF!</v>
      </c>
      <c r="L976" s="258" t="e">
        <f t="shared" si="2130"/>
        <v>#REF!</v>
      </c>
      <c r="M976" s="258" t="e">
        <f t="shared" si="2130"/>
        <v>#REF!</v>
      </c>
      <c r="N976" s="258" t="e">
        <f t="shared" si="2130"/>
        <v>#REF!</v>
      </c>
      <c r="O976" s="258" t="e">
        <f t="shared" si="2130"/>
        <v>#REF!</v>
      </c>
      <c r="P976" s="258" t="e">
        <f t="shared" si="2130"/>
        <v>#REF!</v>
      </c>
      <c r="Q976" s="258" t="e">
        <f t="shared" si="2130"/>
        <v>#REF!</v>
      </c>
      <c r="R976" s="258" t="e">
        <f t="shared" si="2129"/>
        <v>#REF!</v>
      </c>
      <c r="S976" s="258" t="e">
        <f t="shared" si="2116"/>
        <v>#REF!</v>
      </c>
      <c r="T976" s="258" t="e">
        <f t="shared" si="2117"/>
        <v>#REF!</v>
      </c>
      <c r="U976" s="258" t="e">
        <f t="shared" si="2118"/>
        <v>#REF!</v>
      </c>
      <c r="V976" s="258" t="e">
        <f t="shared" si="2119"/>
        <v>#REF!</v>
      </c>
      <c r="W976" s="258" t="e">
        <f t="shared" si="2120"/>
        <v>#REF!</v>
      </c>
      <c r="X976" s="258" t="e">
        <f t="shared" si="2121"/>
        <v>#REF!</v>
      </c>
      <c r="Y976" s="258" t="e">
        <f t="shared" si="2122"/>
        <v>#REF!</v>
      </c>
      <c r="Z976" s="258" t="e">
        <f t="shared" si="2123"/>
        <v>#REF!</v>
      </c>
      <c r="AA976" s="258" t="e">
        <f t="shared" si="2124"/>
        <v>#REF!</v>
      </c>
      <c r="AB976" s="258" t="e">
        <f t="shared" si="2125"/>
        <v>#REF!</v>
      </c>
      <c r="AC976" s="258" t="e">
        <f t="shared" si="2126"/>
        <v>#REF!</v>
      </c>
      <c r="AD976" s="258" t="e">
        <f t="shared" si="2127"/>
        <v>#REF!</v>
      </c>
    </row>
    <row r="977" spans="1:30" ht="12.75" hidden="1" customHeight="1" x14ac:dyDescent="0.2">
      <c r="A977" s="462" t="s">
        <v>362</v>
      </c>
      <c r="B977" s="250">
        <v>813</v>
      </c>
      <c r="C977" s="251" t="s">
        <v>212</v>
      </c>
      <c r="D977" s="251"/>
      <c r="E977" s="251"/>
      <c r="F977" s="251"/>
      <c r="G977" s="258"/>
      <c r="H977" s="258"/>
      <c r="I977" s="258" t="e">
        <f>#REF!+G977</f>
        <v>#REF!</v>
      </c>
      <c r="J977" s="258" t="e">
        <f t="shared" si="2115"/>
        <v>#REF!</v>
      </c>
      <c r="K977" s="258" t="e">
        <f t="shared" si="2130"/>
        <v>#REF!</v>
      </c>
      <c r="L977" s="258" t="e">
        <f t="shared" si="2130"/>
        <v>#REF!</v>
      </c>
      <c r="M977" s="258" t="e">
        <f t="shared" si="2130"/>
        <v>#REF!</v>
      </c>
      <c r="N977" s="258" t="e">
        <f t="shared" si="2130"/>
        <v>#REF!</v>
      </c>
      <c r="O977" s="258" t="e">
        <f t="shared" si="2130"/>
        <v>#REF!</v>
      </c>
      <c r="P977" s="258" t="e">
        <f t="shared" si="2130"/>
        <v>#REF!</v>
      </c>
      <c r="Q977" s="258" t="e">
        <f t="shared" si="2130"/>
        <v>#REF!</v>
      </c>
      <c r="R977" s="258" t="e">
        <f t="shared" si="2129"/>
        <v>#REF!</v>
      </c>
      <c r="S977" s="258" t="e">
        <f t="shared" si="2116"/>
        <v>#REF!</v>
      </c>
      <c r="T977" s="258" t="e">
        <f t="shared" si="2117"/>
        <v>#REF!</v>
      </c>
      <c r="U977" s="258" t="e">
        <f t="shared" si="2118"/>
        <v>#REF!</v>
      </c>
      <c r="V977" s="258" t="e">
        <f t="shared" si="2119"/>
        <v>#REF!</v>
      </c>
      <c r="W977" s="258" t="e">
        <f t="shared" si="2120"/>
        <v>#REF!</v>
      </c>
      <c r="X977" s="258" t="e">
        <f t="shared" si="2121"/>
        <v>#REF!</v>
      </c>
      <c r="Y977" s="258" t="e">
        <f t="shared" si="2122"/>
        <v>#REF!</v>
      </c>
      <c r="Z977" s="258" t="e">
        <f t="shared" si="2123"/>
        <v>#REF!</v>
      </c>
      <c r="AA977" s="258" t="e">
        <f t="shared" si="2124"/>
        <v>#REF!</v>
      </c>
      <c r="AB977" s="258" t="e">
        <f t="shared" si="2125"/>
        <v>#REF!</v>
      </c>
      <c r="AC977" s="258" t="e">
        <f t="shared" si="2126"/>
        <v>#REF!</v>
      </c>
      <c r="AD977" s="258" t="e">
        <f t="shared" si="2127"/>
        <v>#REF!</v>
      </c>
    </row>
    <row r="978" spans="1:30" ht="25.5" hidden="1" customHeight="1" x14ac:dyDescent="0.2">
      <c r="A978" s="462" t="s">
        <v>273</v>
      </c>
      <c r="B978" s="250">
        <v>813</v>
      </c>
      <c r="C978" s="251" t="s">
        <v>212</v>
      </c>
      <c r="D978" s="251">
        <v>10</v>
      </c>
      <c r="E978" s="251"/>
      <c r="F978" s="251"/>
      <c r="G978" s="258"/>
      <c r="H978" s="258"/>
      <c r="I978" s="258" t="e">
        <f>#REF!+G978</f>
        <v>#REF!</v>
      </c>
      <c r="J978" s="258" t="e">
        <f t="shared" si="2115"/>
        <v>#REF!</v>
      </c>
      <c r="K978" s="258" t="e">
        <f t="shared" si="2130"/>
        <v>#REF!</v>
      </c>
      <c r="L978" s="258" t="e">
        <f t="shared" si="2130"/>
        <v>#REF!</v>
      </c>
      <c r="M978" s="258" t="e">
        <f t="shared" si="2130"/>
        <v>#REF!</v>
      </c>
      <c r="N978" s="258" t="e">
        <f t="shared" si="2130"/>
        <v>#REF!</v>
      </c>
      <c r="O978" s="258" t="e">
        <f t="shared" si="2130"/>
        <v>#REF!</v>
      </c>
      <c r="P978" s="258" t="e">
        <f t="shared" si="2130"/>
        <v>#REF!</v>
      </c>
      <c r="Q978" s="258" t="e">
        <f t="shared" si="2130"/>
        <v>#REF!</v>
      </c>
      <c r="R978" s="258" t="e">
        <f t="shared" si="2129"/>
        <v>#REF!</v>
      </c>
      <c r="S978" s="258" t="e">
        <f t="shared" si="2116"/>
        <v>#REF!</v>
      </c>
      <c r="T978" s="258" t="e">
        <f t="shared" si="2117"/>
        <v>#REF!</v>
      </c>
      <c r="U978" s="258" t="e">
        <f t="shared" si="2118"/>
        <v>#REF!</v>
      </c>
      <c r="V978" s="258" t="e">
        <f t="shared" si="2119"/>
        <v>#REF!</v>
      </c>
      <c r="W978" s="258" t="e">
        <f t="shared" si="2120"/>
        <v>#REF!</v>
      </c>
      <c r="X978" s="258" t="e">
        <f t="shared" si="2121"/>
        <v>#REF!</v>
      </c>
      <c r="Y978" s="258" t="e">
        <f t="shared" si="2122"/>
        <v>#REF!</v>
      </c>
      <c r="Z978" s="258" t="e">
        <f t="shared" si="2123"/>
        <v>#REF!</v>
      </c>
      <c r="AA978" s="258" t="e">
        <f t="shared" si="2124"/>
        <v>#REF!</v>
      </c>
      <c r="AB978" s="258" t="e">
        <f t="shared" si="2125"/>
        <v>#REF!</v>
      </c>
      <c r="AC978" s="258" t="e">
        <f t="shared" si="2126"/>
        <v>#REF!</v>
      </c>
      <c r="AD978" s="258" t="e">
        <f t="shared" si="2127"/>
        <v>#REF!</v>
      </c>
    </row>
    <row r="979" spans="1:30" ht="38.25" hidden="1" customHeight="1" x14ac:dyDescent="0.2">
      <c r="A979" s="260" t="s">
        <v>331</v>
      </c>
      <c r="B979" s="272">
        <v>813</v>
      </c>
      <c r="C979" s="253" t="s">
        <v>212</v>
      </c>
      <c r="D979" s="253">
        <v>10</v>
      </c>
      <c r="E979" s="261" t="s">
        <v>332</v>
      </c>
      <c r="F979" s="253"/>
      <c r="G979" s="258"/>
      <c r="H979" s="258"/>
      <c r="I979" s="258" t="e">
        <f>#REF!+G979</f>
        <v>#REF!</v>
      </c>
      <c r="J979" s="258" t="e">
        <f t="shared" si="2115"/>
        <v>#REF!</v>
      </c>
      <c r="K979" s="258" t="e">
        <f t="shared" si="2130"/>
        <v>#REF!</v>
      </c>
      <c r="L979" s="258" t="e">
        <f t="shared" si="2130"/>
        <v>#REF!</v>
      </c>
      <c r="M979" s="258" t="e">
        <f t="shared" si="2130"/>
        <v>#REF!</v>
      </c>
      <c r="N979" s="258" t="e">
        <f t="shared" si="2130"/>
        <v>#REF!</v>
      </c>
      <c r="O979" s="258" t="e">
        <f t="shared" si="2130"/>
        <v>#REF!</v>
      </c>
      <c r="P979" s="258" t="e">
        <f t="shared" si="2130"/>
        <v>#REF!</v>
      </c>
      <c r="Q979" s="258" t="e">
        <f t="shared" si="2130"/>
        <v>#REF!</v>
      </c>
      <c r="R979" s="258" t="e">
        <f t="shared" si="2129"/>
        <v>#REF!</v>
      </c>
      <c r="S979" s="258" t="e">
        <f t="shared" si="2116"/>
        <v>#REF!</v>
      </c>
      <c r="T979" s="258" t="e">
        <f t="shared" si="2117"/>
        <v>#REF!</v>
      </c>
      <c r="U979" s="258" t="e">
        <f t="shared" si="2118"/>
        <v>#REF!</v>
      </c>
      <c r="V979" s="258" t="e">
        <f t="shared" si="2119"/>
        <v>#REF!</v>
      </c>
      <c r="W979" s="258" t="e">
        <f t="shared" si="2120"/>
        <v>#REF!</v>
      </c>
      <c r="X979" s="258" t="e">
        <f t="shared" si="2121"/>
        <v>#REF!</v>
      </c>
      <c r="Y979" s="258" t="e">
        <f t="shared" si="2122"/>
        <v>#REF!</v>
      </c>
      <c r="Z979" s="258" t="e">
        <f t="shared" si="2123"/>
        <v>#REF!</v>
      </c>
      <c r="AA979" s="258" t="e">
        <f t="shared" si="2124"/>
        <v>#REF!</v>
      </c>
      <c r="AB979" s="258" t="e">
        <f t="shared" si="2125"/>
        <v>#REF!</v>
      </c>
      <c r="AC979" s="258" t="e">
        <f t="shared" si="2126"/>
        <v>#REF!</v>
      </c>
      <c r="AD979" s="258" t="e">
        <f t="shared" si="2127"/>
        <v>#REF!</v>
      </c>
    </row>
    <row r="980" spans="1:30" ht="12.75" hidden="1" customHeight="1" x14ac:dyDescent="0.2">
      <c r="A980" s="260" t="s">
        <v>333</v>
      </c>
      <c r="B980" s="272">
        <v>813</v>
      </c>
      <c r="C980" s="253" t="s">
        <v>212</v>
      </c>
      <c r="D980" s="253">
        <v>10</v>
      </c>
      <c r="E980" s="261" t="s">
        <v>334</v>
      </c>
      <c r="F980" s="253"/>
      <c r="G980" s="258"/>
      <c r="H980" s="258"/>
      <c r="I980" s="258" t="e">
        <f>#REF!+G980</f>
        <v>#REF!</v>
      </c>
      <c r="J980" s="258" t="e">
        <f t="shared" si="2115"/>
        <v>#REF!</v>
      </c>
      <c r="K980" s="258" t="e">
        <f t="shared" si="2130"/>
        <v>#REF!</v>
      </c>
      <c r="L980" s="258" t="e">
        <f t="shared" si="2130"/>
        <v>#REF!</v>
      </c>
      <c r="M980" s="258" t="e">
        <f t="shared" si="2130"/>
        <v>#REF!</v>
      </c>
      <c r="N980" s="258" t="e">
        <f t="shared" si="2130"/>
        <v>#REF!</v>
      </c>
      <c r="O980" s="258" t="e">
        <f t="shared" si="2130"/>
        <v>#REF!</v>
      </c>
      <c r="P980" s="258" t="e">
        <f t="shared" si="2130"/>
        <v>#REF!</v>
      </c>
      <c r="Q980" s="258" t="e">
        <f t="shared" si="2130"/>
        <v>#REF!</v>
      </c>
      <c r="R980" s="258" t="e">
        <f t="shared" si="2129"/>
        <v>#REF!</v>
      </c>
      <c r="S980" s="258" t="e">
        <f t="shared" si="2116"/>
        <v>#REF!</v>
      </c>
      <c r="T980" s="258" t="e">
        <f t="shared" si="2117"/>
        <v>#REF!</v>
      </c>
      <c r="U980" s="258" t="e">
        <f t="shared" si="2118"/>
        <v>#REF!</v>
      </c>
      <c r="V980" s="258" t="e">
        <f t="shared" si="2119"/>
        <v>#REF!</v>
      </c>
      <c r="W980" s="258" t="e">
        <f t="shared" si="2120"/>
        <v>#REF!</v>
      </c>
      <c r="X980" s="258" t="e">
        <f t="shared" si="2121"/>
        <v>#REF!</v>
      </c>
      <c r="Y980" s="258" t="e">
        <f t="shared" si="2122"/>
        <v>#REF!</v>
      </c>
      <c r="Z980" s="258" t="e">
        <f t="shared" si="2123"/>
        <v>#REF!</v>
      </c>
      <c r="AA980" s="258" t="e">
        <f t="shared" si="2124"/>
        <v>#REF!</v>
      </c>
      <c r="AB980" s="258" t="e">
        <f t="shared" si="2125"/>
        <v>#REF!</v>
      </c>
      <c r="AC980" s="258" t="e">
        <f t="shared" si="2126"/>
        <v>#REF!</v>
      </c>
      <c r="AD980" s="258" t="e">
        <f t="shared" si="2127"/>
        <v>#REF!</v>
      </c>
    </row>
    <row r="981" spans="1:30" ht="12.75" hidden="1" customHeight="1" x14ac:dyDescent="0.2">
      <c r="A981" s="260" t="s">
        <v>320</v>
      </c>
      <c r="B981" s="272">
        <v>813</v>
      </c>
      <c r="C981" s="253" t="s">
        <v>212</v>
      </c>
      <c r="D981" s="253">
        <v>10</v>
      </c>
      <c r="E981" s="261" t="s">
        <v>334</v>
      </c>
      <c r="F981" s="253" t="s">
        <v>321</v>
      </c>
      <c r="G981" s="258"/>
      <c r="H981" s="258"/>
      <c r="I981" s="258" t="e">
        <f>#REF!+G981</f>
        <v>#REF!</v>
      </c>
      <c r="J981" s="258" t="e">
        <f t="shared" si="2115"/>
        <v>#REF!</v>
      </c>
      <c r="K981" s="258" t="e">
        <f t="shared" si="2130"/>
        <v>#REF!</v>
      </c>
      <c r="L981" s="258" t="e">
        <f t="shared" si="2130"/>
        <v>#REF!</v>
      </c>
      <c r="M981" s="258" t="e">
        <f t="shared" si="2130"/>
        <v>#REF!</v>
      </c>
      <c r="N981" s="258" t="e">
        <f t="shared" si="2130"/>
        <v>#REF!</v>
      </c>
      <c r="O981" s="258" t="e">
        <f t="shared" si="2130"/>
        <v>#REF!</v>
      </c>
      <c r="P981" s="258" t="e">
        <f t="shared" si="2130"/>
        <v>#REF!</v>
      </c>
      <c r="Q981" s="258" t="e">
        <f t="shared" si="2130"/>
        <v>#REF!</v>
      </c>
      <c r="R981" s="258" t="e">
        <f t="shared" si="2129"/>
        <v>#REF!</v>
      </c>
      <c r="S981" s="258" t="e">
        <f t="shared" si="2116"/>
        <v>#REF!</v>
      </c>
      <c r="T981" s="258" t="e">
        <f t="shared" si="2117"/>
        <v>#REF!</v>
      </c>
      <c r="U981" s="258" t="e">
        <f t="shared" si="2118"/>
        <v>#REF!</v>
      </c>
      <c r="V981" s="258" t="e">
        <f t="shared" si="2119"/>
        <v>#REF!</v>
      </c>
      <c r="W981" s="258" t="e">
        <f t="shared" si="2120"/>
        <v>#REF!</v>
      </c>
      <c r="X981" s="258" t="e">
        <f t="shared" si="2121"/>
        <v>#REF!</v>
      </c>
      <c r="Y981" s="258" t="e">
        <f t="shared" si="2122"/>
        <v>#REF!</v>
      </c>
      <c r="Z981" s="258" t="e">
        <f t="shared" si="2123"/>
        <v>#REF!</v>
      </c>
      <c r="AA981" s="258" t="e">
        <f t="shared" si="2124"/>
        <v>#REF!</v>
      </c>
      <c r="AB981" s="258" t="e">
        <f t="shared" si="2125"/>
        <v>#REF!</v>
      </c>
      <c r="AC981" s="258" t="e">
        <f t="shared" si="2126"/>
        <v>#REF!</v>
      </c>
      <c r="AD981" s="258" t="e">
        <f t="shared" si="2127"/>
        <v>#REF!</v>
      </c>
    </row>
    <row r="982" spans="1:30" ht="12.75" hidden="1" customHeight="1" x14ac:dyDescent="0.2">
      <c r="A982" s="260" t="s">
        <v>302</v>
      </c>
      <c r="B982" s="272">
        <v>813</v>
      </c>
      <c r="C982" s="253" t="s">
        <v>212</v>
      </c>
      <c r="D982" s="253">
        <v>10</v>
      </c>
      <c r="E982" s="261" t="s">
        <v>334</v>
      </c>
      <c r="F982" s="253" t="s">
        <v>303</v>
      </c>
      <c r="G982" s="258"/>
      <c r="H982" s="258"/>
      <c r="I982" s="258" t="e">
        <f>#REF!+G982</f>
        <v>#REF!</v>
      </c>
      <c r="J982" s="258" t="e">
        <f t="shared" si="2115"/>
        <v>#REF!</v>
      </c>
      <c r="K982" s="258" t="e">
        <f t="shared" si="2130"/>
        <v>#REF!</v>
      </c>
      <c r="L982" s="258" t="e">
        <f t="shared" si="2130"/>
        <v>#REF!</v>
      </c>
      <c r="M982" s="258" t="e">
        <f t="shared" si="2130"/>
        <v>#REF!</v>
      </c>
      <c r="N982" s="258" t="e">
        <f t="shared" si="2130"/>
        <v>#REF!</v>
      </c>
      <c r="O982" s="258" t="e">
        <f t="shared" si="2130"/>
        <v>#REF!</v>
      </c>
      <c r="P982" s="258" t="e">
        <f t="shared" si="2130"/>
        <v>#REF!</v>
      </c>
      <c r="Q982" s="258" t="e">
        <f t="shared" si="2130"/>
        <v>#REF!</v>
      </c>
      <c r="R982" s="258" t="e">
        <f t="shared" si="2129"/>
        <v>#REF!</v>
      </c>
      <c r="S982" s="258" t="e">
        <f t="shared" si="2116"/>
        <v>#REF!</v>
      </c>
      <c r="T982" s="258" t="e">
        <f t="shared" si="2117"/>
        <v>#REF!</v>
      </c>
      <c r="U982" s="258" t="e">
        <f t="shared" si="2118"/>
        <v>#REF!</v>
      </c>
      <c r="V982" s="258" t="e">
        <f t="shared" si="2119"/>
        <v>#REF!</v>
      </c>
      <c r="W982" s="258" t="e">
        <f t="shared" si="2120"/>
        <v>#REF!</v>
      </c>
      <c r="X982" s="258" t="e">
        <f t="shared" si="2121"/>
        <v>#REF!</v>
      </c>
      <c r="Y982" s="258" t="e">
        <f t="shared" si="2122"/>
        <v>#REF!</v>
      </c>
      <c r="Z982" s="258" t="e">
        <f t="shared" si="2123"/>
        <v>#REF!</v>
      </c>
      <c r="AA982" s="258" t="e">
        <f t="shared" si="2124"/>
        <v>#REF!</v>
      </c>
      <c r="AB982" s="258" t="e">
        <f t="shared" si="2125"/>
        <v>#REF!</v>
      </c>
      <c r="AC982" s="258" t="e">
        <f t="shared" si="2126"/>
        <v>#REF!</v>
      </c>
      <c r="AD982" s="258" t="e">
        <f t="shared" si="2127"/>
        <v>#REF!</v>
      </c>
    </row>
    <row r="983" spans="1:30" ht="12.75" hidden="1" customHeight="1" x14ac:dyDescent="0.2">
      <c r="A983" s="559" t="s">
        <v>56</v>
      </c>
      <c r="B983" s="560"/>
      <c r="C983" s="560"/>
      <c r="D983" s="560"/>
      <c r="E983" s="560"/>
      <c r="F983" s="561"/>
      <c r="G983" s="258"/>
      <c r="H983" s="258"/>
      <c r="I983" s="258" t="e">
        <f>#REF!+G983</f>
        <v>#REF!</v>
      </c>
      <c r="J983" s="258" t="e">
        <f t="shared" si="2115"/>
        <v>#REF!</v>
      </c>
      <c r="K983" s="258" t="e">
        <f t="shared" si="2130"/>
        <v>#REF!</v>
      </c>
      <c r="L983" s="258" t="e">
        <f t="shared" si="2130"/>
        <v>#REF!</v>
      </c>
      <c r="M983" s="258" t="e">
        <f t="shared" si="2130"/>
        <v>#REF!</v>
      </c>
      <c r="N983" s="258" t="e">
        <f t="shared" si="2130"/>
        <v>#REF!</v>
      </c>
      <c r="O983" s="258" t="e">
        <f t="shared" si="2130"/>
        <v>#REF!</v>
      </c>
      <c r="P983" s="258" t="e">
        <f t="shared" si="2130"/>
        <v>#REF!</v>
      </c>
      <c r="Q983" s="258" t="e">
        <f t="shared" si="2130"/>
        <v>#REF!</v>
      </c>
      <c r="R983" s="258" t="e">
        <f t="shared" si="2129"/>
        <v>#REF!</v>
      </c>
      <c r="S983" s="258" t="e">
        <f t="shared" si="2116"/>
        <v>#REF!</v>
      </c>
      <c r="T983" s="258" t="e">
        <f t="shared" si="2117"/>
        <v>#REF!</v>
      </c>
      <c r="U983" s="258" t="e">
        <f t="shared" si="2118"/>
        <v>#REF!</v>
      </c>
      <c r="V983" s="258" t="e">
        <f t="shared" si="2119"/>
        <v>#REF!</v>
      </c>
      <c r="W983" s="258" t="e">
        <f t="shared" si="2120"/>
        <v>#REF!</v>
      </c>
      <c r="X983" s="258" t="e">
        <f t="shared" si="2121"/>
        <v>#REF!</v>
      </c>
      <c r="Y983" s="258" t="e">
        <f t="shared" si="2122"/>
        <v>#REF!</v>
      </c>
      <c r="Z983" s="258" t="e">
        <f t="shared" si="2123"/>
        <v>#REF!</v>
      </c>
      <c r="AA983" s="258" t="e">
        <f t="shared" si="2124"/>
        <v>#REF!</v>
      </c>
      <c r="AB983" s="258" t="e">
        <f t="shared" si="2125"/>
        <v>#REF!</v>
      </c>
      <c r="AC983" s="258" t="e">
        <f t="shared" si="2126"/>
        <v>#REF!</v>
      </c>
      <c r="AD983" s="258" t="e">
        <f t="shared" si="2127"/>
        <v>#REF!</v>
      </c>
    </row>
    <row r="984" spans="1:30" ht="12.75" hidden="1" customHeight="1" x14ac:dyDescent="0.2">
      <c r="A984" s="462" t="s">
        <v>72</v>
      </c>
      <c r="B984" s="251" t="s">
        <v>57</v>
      </c>
      <c r="C984" s="251" t="s">
        <v>190</v>
      </c>
      <c r="D984" s="251"/>
      <c r="E984" s="251"/>
      <c r="F984" s="251"/>
      <c r="G984" s="258"/>
      <c r="H984" s="258"/>
      <c r="I984" s="258" t="e">
        <f>#REF!+G984</f>
        <v>#REF!</v>
      </c>
      <c r="J984" s="258" t="e">
        <f t="shared" si="2115"/>
        <v>#REF!</v>
      </c>
      <c r="K984" s="258" t="e">
        <f t="shared" si="2130"/>
        <v>#REF!</v>
      </c>
      <c r="L984" s="258" t="e">
        <f t="shared" si="2130"/>
        <v>#REF!</v>
      </c>
      <c r="M984" s="258" t="e">
        <f t="shared" si="2130"/>
        <v>#REF!</v>
      </c>
      <c r="N984" s="258" t="e">
        <f t="shared" si="2130"/>
        <v>#REF!</v>
      </c>
      <c r="O984" s="258" t="e">
        <f t="shared" si="2130"/>
        <v>#REF!</v>
      </c>
      <c r="P984" s="258" t="e">
        <f t="shared" si="2130"/>
        <v>#REF!</v>
      </c>
      <c r="Q984" s="258" t="e">
        <f t="shared" si="2130"/>
        <v>#REF!</v>
      </c>
      <c r="R984" s="258" t="e">
        <f t="shared" si="2129"/>
        <v>#REF!</v>
      </c>
      <c r="S984" s="258" t="e">
        <f t="shared" si="2116"/>
        <v>#REF!</v>
      </c>
      <c r="T984" s="258" t="e">
        <f t="shared" si="2117"/>
        <v>#REF!</v>
      </c>
      <c r="U984" s="258" t="e">
        <f t="shared" si="2118"/>
        <v>#REF!</v>
      </c>
      <c r="V984" s="258" t="e">
        <f t="shared" si="2119"/>
        <v>#REF!</v>
      </c>
      <c r="W984" s="258" t="e">
        <f t="shared" si="2120"/>
        <v>#REF!</v>
      </c>
      <c r="X984" s="258" t="e">
        <f t="shared" si="2121"/>
        <v>#REF!</v>
      </c>
      <c r="Y984" s="258" t="e">
        <f t="shared" si="2122"/>
        <v>#REF!</v>
      </c>
      <c r="Z984" s="258" t="e">
        <f t="shared" si="2123"/>
        <v>#REF!</v>
      </c>
      <c r="AA984" s="258" t="e">
        <f t="shared" si="2124"/>
        <v>#REF!</v>
      </c>
      <c r="AB984" s="258" t="e">
        <f t="shared" si="2125"/>
        <v>#REF!</v>
      </c>
      <c r="AC984" s="258" t="e">
        <f t="shared" si="2126"/>
        <v>#REF!</v>
      </c>
      <c r="AD984" s="258" t="e">
        <f t="shared" si="2127"/>
        <v>#REF!</v>
      </c>
    </row>
    <row r="985" spans="1:30" ht="12.75" hidden="1" customHeight="1" x14ac:dyDescent="0.2">
      <c r="A985" s="462" t="s">
        <v>206</v>
      </c>
      <c r="B985" s="251" t="s">
        <v>57</v>
      </c>
      <c r="C985" s="251" t="s">
        <v>190</v>
      </c>
      <c r="D985" s="251" t="s">
        <v>207</v>
      </c>
      <c r="E985" s="251"/>
      <c r="F985" s="251"/>
      <c r="G985" s="258"/>
      <c r="H985" s="258"/>
      <c r="I985" s="258" t="e">
        <f>#REF!+G985</f>
        <v>#REF!</v>
      </c>
      <c r="J985" s="258" t="e">
        <f t="shared" si="2115"/>
        <v>#REF!</v>
      </c>
      <c r="K985" s="258" t="e">
        <f t="shared" si="2130"/>
        <v>#REF!</v>
      </c>
      <c r="L985" s="258" t="e">
        <f t="shared" si="2130"/>
        <v>#REF!</v>
      </c>
      <c r="M985" s="258" t="e">
        <f t="shared" si="2130"/>
        <v>#REF!</v>
      </c>
      <c r="N985" s="258" t="e">
        <f t="shared" si="2130"/>
        <v>#REF!</v>
      </c>
      <c r="O985" s="258" t="e">
        <f t="shared" si="2130"/>
        <v>#REF!</v>
      </c>
      <c r="P985" s="258" t="e">
        <f t="shared" si="2130"/>
        <v>#REF!</v>
      </c>
      <c r="Q985" s="258" t="e">
        <f t="shared" si="2130"/>
        <v>#REF!</v>
      </c>
      <c r="R985" s="258" t="e">
        <f t="shared" si="2129"/>
        <v>#REF!</v>
      </c>
      <c r="S985" s="258" t="e">
        <f t="shared" si="2116"/>
        <v>#REF!</v>
      </c>
      <c r="T985" s="258" t="e">
        <f t="shared" si="2117"/>
        <v>#REF!</v>
      </c>
      <c r="U985" s="258" t="e">
        <f t="shared" si="2118"/>
        <v>#REF!</v>
      </c>
      <c r="V985" s="258" t="e">
        <f t="shared" si="2119"/>
        <v>#REF!</v>
      </c>
      <c r="W985" s="258" t="e">
        <f t="shared" si="2120"/>
        <v>#REF!</v>
      </c>
      <c r="X985" s="258" t="e">
        <f t="shared" si="2121"/>
        <v>#REF!</v>
      </c>
      <c r="Y985" s="258" t="e">
        <f t="shared" si="2122"/>
        <v>#REF!</v>
      </c>
      <c r="Z985" s="258" t="e">
        <f t="shared" si="2123"/>
        <v>#REF!</v>
      </c>
      <c r="AA985" s="258" t="e">
        <f t="shared" si="2124"/>
        <v>#REF!</v>
      </c>
      <c r="AB985" s="258" t="e">
        <f t="shared" si="2125"/>
        <v>#REF!</v>
      </c>
      <c r="AC985" s="258" t="e">
        <f t="shared" si="2126"/>
        <v>#REF!</v>
      </c>
      <c r="AD985" s="258" t="e">
        <f t="shared" si="2127"/>
        <v>#REF!</v>
      </c>
    </row>
    <row r="986" spans="1:30" ht="38.25" hidden="1" customHeight="1" x14ac:dyDescent="0.2">
      <c r="A986" s="260" t="s">
        <v>123</v>
      </c>
      <c r="B986" s="253" t="s">
        <v>57</v>
      </c>
      <c r="C986" s="253" t="s">
        <v>190</v>
      </c>
      <c r="D986" s="253" t="s">
        <v>207</v>
      </c>
      <c r="E986" s="261" t="s">
        <v>332</v>
      </c>
      <c r="F986" s="253"/>
      <c r="G986" s="258"/>
      <c r="H986" s="258"/>
      <c r="I986" s="258" t="e">
        <f>#REF!+G986</f>
        <v>#REF!</v>
      </c>
      <c r="J986" s="258" t="e">
        <f t="shared" si="2115"/>
        <v>#REF!</v>
      </c>
      <c r="K986" s="258" t="e">
        <f t="shared" si="2130"/>
        <v>#REF!</v>
      </c>
      <c r="L986" s="258" t="e">
        <f t="shared" si="2130"/>
        <v>#REF!</v>
      </c>
      <c r="M986" s="258" t="e">
        <f t="shared" si="2130"/>
        <v>#REF!</v>
      </c>
      <c r="N986" s="258" t="e">
        <f t="shared" si="2130"/>
        <v>#REF!</v>
      </c>
      <c r="O986" s="258" t="e">
        <f t="shared" si="2130"/>
        <v>#REF!</v>
      </c>
      <c r="P986" s="258" t="e">
        <f t="shared" si="2130"/>
        <v>#REF!</v>
      </c>
      <c r="Q986" s="258" t="e">
        <f t="shared" si="2130"/>
        <v>#REF!</v>
      </c>
      <c r="R986" s="258" t="e">
        <f t="shared" si="2129"/>
        <v>#REF!</v>
      </c>
      <c r="S986" s="258" t="e">
        <f t="shared" si="2116"/>
        <v>#REF!</v>
      </c>
      <c r="T986" s="258" t="e">
        <f t="shared" si="2117"/>
        <v>#REF!</v>
      </c>
      <c r="U986" s="258" t="e">
        <f t="shared" si="2118"/>
        <v>#REF!</v>
      </c>
      <c r="V986" s="258" t="e">
        <f t="shared" si="2119"/>
        <v>#REF!</v>
      </c>
      <c r="W986" s="258" t="e">
        <f t="shared" si="2120"/>
        <v>#REF!</v>
      </c>
      <c r="X986" s="258" t="e">
        <f t="shared" si="2121"/>
        <v>#REF!</v>
      </c>
      <c r="Y986" s="258" t="e">
        <f t="shared" si="2122"/>
        <v>#REF!</v>
      </c>
      <c r="Z986" s="258" t="e">
        <f t="shared" si="2123"/>
        <v>#REF!</v>
      </c>
      <c r="AA986" s="258" t="e">
        <f t="shared" si="2124"/>
        <v>#REF!</v>
      </c>
      <c r="AB986" s="258" t="e">
        <f t="shared" si="2125"/>
        <v>#REF!</v>
      </c>
      <c r="AC986" s="258" t="e">
        <f t="shared" si="2126"/>
        <v>#REF!</v>
      </c>
      <c r="AD986" s="258" t="e">
        <f t="shared" si="2127"/>
        <v>#REF!</v>
      </c>
    </row>
    <row r="987" spans="1:30" ht="12.75" hidden="1" customHeight="1" x14ac:dyDescent="0.2">
      <c r="A987" s="260" t="s">
        <v>333</v>
      </c>
      <c r="B987" s="253" t="s">
        <v>57</v>
      </c>
      <c r="C987" s="253" t="s">
        <v>190</v>
      </c>
      <c r="D987" s="253" t="s">
        <v>207</v>
      </c>
      <c r="E987" s="261" t="s">
        <v>334</v>
      </c>
      <c r="F987" s="253"/>
      <c r="G987" s="258"/>
      <c r="H987" s="258"/>
      <c r="I987" s="258" t="e">
        <f>#REF!+G987</f>
        <v>#REF!</v>
      </c>
      <c r="J987" s="258" t="e">
        <f t="shared" ref="J987:J1021" si="2131">H987+I987</f>
        <v>#REF!</v>
      </c>
      <c r="K987" s="258" t="e">
        <f t="shared" si="2130"/>
        <v>#REF!</v>
      </c>
      <c r="L987" s="258" t="e">
        <f t="shared" si="2130"/>
        <v>#REF!</v>
      </c>
      <c r="M987" s="258" t="e">
        <f t="shared" si="2130"/>
        <v>#REF!</v>
      </c>
      <c r="N987" s="258" t="e">
        <f t="shared" si="2130"/>
        <v>#REF!</v>
      </c>
      <c r="O987" s="258" t="e">
        <f t="shared" si="2130"/>
        <v>#REF!</v>
      </c>
      <c r="P987" s="258" t="e">
        <f t="shared" si="2130"/>
        <v>#REF!</v>
      </c>
      <c r="Q987" s="258" t="e">
        <f t="shared" si="2130"/>
        <v>#REF!</v>
      </c>
      <c r="R987" s="258" t="e">
        <f t="shared" si="2129"/>
        <v>#REF!</v>
      </c>
      <c r="S987" s="258" t="e">
        <f t="shared" ref="S987:S1020" si="2132">Q987+R987</f>
        <v>#REF!</v>
      </c>
      <c r="T987" s="258" t="e">
        <f t="shared" ref="T987:T1020" si="2133">R987+S987</f>
        <v>#REF!</v>
      </c>
      <c r="U987" s="258" t="e">
        <f t="shared" ref="U987:U1020" si="2134">S987+T987</f>
        <v>#REF!</v>
      </c>
      <c r="V987" s="258" t="e">
        <f t="shared" ref="V987:V1020" si="2135">T987+U987</f>
        <v>#REF!</v>
      </c>
      <c r="W987" s="258" t="e">
        <f t="shared" ref="W987:W1020" si="2136">U987+V987</f>
        <v>#REF!</v>
      </c>
      <c r="X987" s="258" t="e">
        <f t="shared" ref="X987:X1020" si="2137">V987+W987</f>
        <v>#REF!</v>
      </c>
      <c r="Y987" s="258" t="e">
        <f t="shared" ref="Y987:Y1020" si="2138">W987+X987</f>
        <v>#REF!</v>
      </c>
      <c r="Z987" s="258" t="e">
        <f t="shared" ref="Z987:Z1024" si="2139">X987+Y987</f>
        <v>#REF!</v>
      </c>
      <c r="AA987" s="258" t="e">
        <f t="shared" ref="AA987:AA1020" si="2140">Y987+Z987</f>
        <v>#REF!</v>
      </c>
      <c r="AB987" s="258" t="e">
        <f t="shared" ref="AB987:AB1024" si="2141">Z987+AA987</f>
        <v>#REF!</v>
      </c>
      <c r="AC987" s="258" t="e">
        <f t="shared" ref="AC987:AC1020" si="2142">AA987+AB987</f>
        <v>#REF!</v>
      </c>
      <c r="AD987" s="258" t="e">
        <f t="shared" ref="AD987:AD1024" si="2143">AB987+AC987</f>
        <v>#REF!</v>
      </c>
    </row>
    <row r="988" spans="1:30" ht="12.75" hidden="1" customHeight="1" x14ac:dyDescent="0.2">
      <c r="A988" s="260" t="s">
        <v>320</v>
      </c>
      <c r="B988" s="253" t="s">
        <v>57</v>
      </c>
      <c r="C988" s="253" t="s">
        <v>190</v>
      </c>
      <c r="D988" s="253" t="s">
        <v>207</v>
      </c>
      <c r="E988" s="261" t="s">
        <v>334</v>
      </c>
      <c r="F988" s="253" t="s">
        <v>321</v>
      </c>
      <c r="G988" s="258"/>
      <c r="H988" s="258"/>
      <c r="I988" s="258" t="e">
        <f>#REF!+G988</f>
        <v>#REF!</v>
      </c>
      <c r="J988" s="258" t="e">
        <f t="shared" si="2131"/>
        <v>#REF!</v>
      </c>
      <c r="K988" s="258" t="e">
        <f t="shared" si="2130"/>
        <v>#REF!</v>
      </c>
      <c r="L988" s="258" t="e">
        <f t="shared" si="2130"/>
        <v>#REF!</v>
      </c>
      <c r="M988" s="258" t="e">
        <f t="shared" si="2130"/>
        <v>#REF!</v>
      </c>
      <c r="N988" s="258" t="e">
        <f t="shared" si="2130"/>
        <v>#REF!</v>
      </c>
      <c r="O988" s="258" t="e">
        <f t="shared" si="2130"/>
        <v>#REF!</v>
      </c>
      <c r="P988" s="258" t="e">
        <f t="shared" si="2130"/>
        <v>#REF!</v>
      </c>
      <c r="Q988" s="258" t="e">
        <f t="shared" si="2130"/>
        <v>#REF!</v>
      </c>
      <c r="R988" s="258" t="e">
        <f t="shared" si="2129"/>
        <v>#REF!</v>
      </c>
      <c r="S988" s="258" t="e">
        <f t="shared" si="2132"/>
        <v>#REF!</v>
      </c>
      <c r="T988" s="258" t="e">
        <f t="shared" si="2133"/>
        <v>#REF!</v>
      </c>
      <c r="U988" s="258" t="e">
        <f t="shared" si="2134"/>
        <v>#REF!</v>
      </c>
      <c r="V988" s="258" t="e">
        <f t="shared" si="2135"/>
        <v>#REF!</v>
      </c>
      <c r="W988" s="258" t="e">
        <f t="shared" si="2136"/>
        <v>#REF!</v>
      </c>
      <c r="X988" s="258" t="e">
        <f t="shared" si="2137"/>
        <v>#REF!</v>
      </c>
      <c r="Y988" s="258" t="e">
        <f t="shared" si="2138"/>
        <v>#REF!</v>
      </c>
      <c r="Z988" s="258" t="e">
        <f t="shared" si="2139"/>
        <v>#REF!</v>
      </c>
      <c r="AA988" s="258" t="e">
        <f t="shared" si="2140"/>
        <v>#REF!</v>
      </c>
      <c r="AB988" s="258" t="e">
        <f t="shared" si="2141"/>
        <v>#REF!</v>
      </c>
      <c r="AC988" s="258" t="e">
        <f t="shared" si="2142"/>
        <v>#REF!</v>
      </c>
      <c r="AD988" s="258" t="e">
        <f t="shared" si="2143"/>
        <v>#REF!</v>
      </c>
    </row>
    <row r="989" spans="1:30" ht="12.75" hidden="1" customHeight="1" x14ac:dyDescent="0.2">
      <c r="A989" s="260" t="s">
        <v>302</v>
      </c>
      <c r="B989" s="253" t="s">
        <v>57</v>
      </c>
      <c r="C989" s="253" t="s">
        <v>190</v>
      </c>
      <c r="D989" s="253" t="s">
        <v>207</v>
      </c>
      <c r="E989" s="261" t="s">
        <v>334</v>
      </c>
      <c r="F989" s="253" t="s">
        <v>303</v>
      </c>
      <c r="G989" s="258"/>
      <c r="H989" s="258"/>
      <c r="I989" s="258" t="e">
        <f>#REF!+G989</f>
        <v>#REF!</v>
      </c>
      <c r="J989" s="258" t="e">
        <f t="shared" si="2131"/>
        <v>#REF!</v>
      </c>
      <c r="K989" s="258" t="e">
        <f t="shared" si="2130"/>
        <v>#REF!</v>
      </c>
      <c r="L989" s="258" t="e">
        <f t="shared" si="2130"/>
        <v>#REF!</v>
      </c>
      <c r="M989" s="258" t="e">
        <f t="shared" si="2130"/>
        <v>#REF!</v>
      </c>
      <c r="N989" s="258" t="e">
        <f t="shared" si="2130"/>
        <v>#REF!</v>
      </c>
      <c r="O989" s="258" t="e">
        <f t="shared" si="2130"/>
        <v>#REF!</v>
      </c>
      <c r="P989" s="258" t="e">
        <f t="shared" si="2130"/>
        <v>#REF!</v>
      </c>
      <c r="Q989" s="258" t="e">
        <f t="shared" si="2130"/>
        <v>#REF!</v>
      </c>
      <c r="R989" s="258" t="e">
        <f t="shared" si="2129"/>
        <v>#REF!</v>
      </c>
      <c r="S989" s="258" t="e">
        <f t="shared" si="2132"/>
        <v>#REF!</v>
      </c>
      <c r="T989" s="258" t="e">
        <f t="shared" si="2133"/>
        <v>#REF!</v>
      </c>
      <c r="U989" s="258" t="e">
        <f t="shared" si="2134"/>
        <v>#REF!</v>
      </c>
      <c r="V989" s="258" t="e">
        <f t="shared" si="2135"/>
        <v>#REF!</v>
      </c>
      <c r="W989" s="258" t="e">
        <f t="shared" si="2136"/>
        <v>#REF!</v>
      </c>
      <c r="X989" s="258" t="e">
        <f t="shared" si="2137"/>
        <v>#REF!</v>
      </c>
      <c r="Y989" s="258" t="e">
        <f t="shared" si="2138"/>
        <v>#REF!</v>
      </c>
      <c r="Z989" s="258" t="e">
        <f t="shared" si="2139"/>
        <v>#REF!</v>
      </c>
      <c r="AA989" s="258" t="e">
        <f t="shared" si="2140"/>
        <v>#REF!</v>
      </c>
      <c r="AB989" s="258" t="e">
        <f t="shared" si="2141"/>
        <v>#REF!</v>
      </c>
      <c r="AC989" s="258" t="e">
        <f t="shared" si="2142"/>
        <v>#REF!</v>
      </c>
      <c r="AD989" s="258" t="e">
        <f t="shared" si="2143"/>
        <v>#REF!</v>
      </c>
    </row>
    <row r="990" spans="1:30" ht="34.5" hidden="1" customHeight="1" x14ac:dyDescent="0.2">
      <c r="A990" s="559" t="s">
        <v>58</v>
      </c>
      <c r="B990" s="560"/>
      <c r="C990" s="560"/>
      <c r="D990" s="560"/>
      <c r="E990" s="561"/>
      <c r="F990" s="253"/>
      <c r="G990" s="258"/>
      <c r="H990" s="258"/>
      <c r="I990" s="258" t="e">
        <f>#REF!+G990</f>
        <v>#REF!</v>
      </c>
      <c r="J990" s="258" t="e">
        <f t="shared" si="2131"/>
        <v>#REF!</v>
      </c>
      <c r="K990" s="258" t="e">
        <f t="shared" si="2130"/>
        <v>#REF!</v>
      </c>
      <c r="L990" s="258" t="e">
        <f t="shared" si="2130"/>
        <v>#REF!</v>
      </c>
      <c r="M990" s="258" t="e">
        <f t="shared" si="2130"/>
        <v>#REF!</v>
      </c>
      <c r="N990" s="258" t="e">
        <f t="shared" si="2130"/>
        <v>#REF!</v>
      </c>
      <c r="O990" s="258" t="e">
        <f t="shared" si="2130"/>
        <v>#REF!</v>
      </c>
      <c r="P990" s="258" t="e">
        <f t="shared" si="2130"/>
        <v>#REF!</v>
      </c>
      <c r="Q990" s="258" t="e">
        <f t="shared" si="2130"/>
        <v>#REF!</v>
      </c>
      <c r="R990" s="258" t="e">
        <f t="shared" si="2129"/>
        <v>#REF!</v>
      </c>
      <c r="S990" s="258" t="e">
        <f t="shared" si="2132"/>
        <v>#REF!</v>
      </c>
      <c r="T990" s="258" t="e">
        <f t="shared" si="2133"/>
        <v>#REF!</v>
      </c>
      <c r="U990" s="258" t="e">
        <f t="shared" si="2134"/>
        <v>#REF!</v>
      </c>
      <c r="V990" s="258" t="e">
        <f t="shared" si="2135"/>
        <v>#REF!</v>
      </c>
      <c r="W990" s="258" t="e">
        <f t="shared" si="2136"/>
        <v>#REF!</v>
      </c>
      <c r="X990" s="258" t="e">
        <f t="shared" si="2137"/>
        <v>#REF!</v>
      </c>
      <c r="Y990" s="258" t="e">
        <f t="shared" si="2138"/>
        <v>#REF!</v>
      </c>
      <c r="Z990" s="258" t="e">
        <f t="shared" si="2139"/>
        <v>#REF!</v>
      </c>
      <c r="AA990" s="258" t="e">
        <f t="shared" si="2140"/>
        <v>#REF!</v>
      </c>
      <c r="AB990" s="258" t="e">
        <f t="shared" si="2141"/>
        <v>#REF!</v>
      </c>
      <c r="AC990" s="258" t="e">
        <f t="shared" si="2142"/>
        <v>#REF!</v>
      </c>
      <c r="AD990" s="258" t="e">
        <f t="shared" si="2143"/>
        <v>#REF!</v>
      </c>
    </row>
    <row r="991" spans="1:30" ht="12.75" hidden="1" customHeight="1" x14ac:dyDescent="0.2">
      <c r="A991" s="462" t="s">
        <v>306</v>
      </c>
      <c r="B991" s="250">
        <v>815</v>
      </c>
      <c r="C991" s="251" t="s">
        <v>196</v>
      </c>
      <c r="D991" s="251"/>
      <c r="E991" s="251"/>
      <c r="F991" s="251"/>
      <c r="G991" s="258"/>
      <c r="H991" s="258"/>
      <c r="I991" s="258" t="e">
        <f>#REF!+G991</f>
        <v>#REF!</v>
      </c>
      <c r="J991" s="258" t="e">
        <f t="shared" si="2131"/>
        <v>#REF!</v>
      </c>
      <c r="K991" s="258" t="e">
        <f t="shared" si="2130"/>
        <v>#REF!</v>
      </c>
      <c r="L991" s="258" t="e">
        <f t="shared" si="2130"/>
        <v>#REF!</v>
      </c>
      <c r="M991" s="258" t="e">
        <f t="shared" si="2130"/>
        <v>#REF!</v>
      </c>
      <c r="N991" s="258" t="e">
        <f t="shared" si="2130"/>
        <v>#REF!</v>
      </c>
      <c r="O991" s="258" t="e">
        <f t="shared" si="2130"/>
        <v>#REF!</v>
      </c>
      <c r="P991" s="258" t="e">
        <f t="shared" si="2130"/>
        <v>#REF!</v>
      </c>
      <c r="Q991" s="258" t="e">
        <f t="shared" si="2130"/>
        <v>#REF!</v>
      </c>
      <c r="R991" s="258" t="e">
        <f t="shared" si="2129"/>
        <v>#REF!</v>
      </c>
      <c r="S991" s="258" t="e">
        <f t="shared" si="2132"/>
        <v>#REF!</v>
      </c>
      <c r="T991" s="258" t="e">
        <f t="shared" si="2133"/>
        <v>#REF!</v>
      </c>
      <c r="U991" s="258" t="e">
        <f t="shared" si="2134"/>
        <v>#REF!</v>
      </c>
      <c r="V991" s="258" t="e">
        <f t="shared" si="2135"/>
        <v>#REF!</v>
      </c>
      <c r="W991" s="258" t="e">
        <f t="shared" si="2136"/>
        <v>#REF!</v>
      </c>
      <c r="X991" s="258" t="e">
        <f t="shared" si="2137"/>
        <v>#REF!</v>
      </c>
      <c r="Y991" s="258" t="e">
        <f t="shared" si="2138"/>
        <v>#REF!</v>
      </c>
      <c r="Z991" s="258" t="e">
        <f t="shared" si="2139"/>
        <v>#REF!</v>
      </c>
      <c r="AA991" s="258" t="e">
        <f t="shared" si="2140"/>
        <v>#REF!</v>
      </c>
      <c r="AB991" s="258" t="e">
        <f t="shared" si="2141"/>
        <v>#REF!</v>
      </c>
      <c r="AC991" s="258" t="e">
        <f t="shared" si="2142"/>
        <v>#REF!</v>
      </c>
      <c r="AD991" s="258" t="e">
        <f t="shared" si="2143"/>
        <v>#REF!</v>
      </c>
    </row>
    <row r="992" spans="1:30" ht="12.75" hidden="1" customHeight="1" x14ac:dyDescent="0.2">
      <c r="A992" s="462" t="s">
        <v>217</v>
      </c>
      <c r="B992" s="250">
        <v>815</v>
      </c>
      <c r="C992" s="251" t="s">
        <v>196</v>
      </c>
      <c r="D992" s="251" t="s">
        <v>198</v>
      </c>
      <c r="E992" s="251"/>
      <c r="F992" s="251"/>
      <c r="G992" s="258"/>
      <c r="H992" s="258"/>
      <c r="I992" s="258" t="e">
        <f>#REF!+G992</f>
        <v>#REF!</v>
      </c>
      <c r="J992" s="258" t="e">
        <f t="shared" si="2131"/>
        <v>#REF!</v>
      </c>
      <c r="K992" s="258" t="e">
        <f t="shared" si="2130"/>
        <v>#REF!</v>
      </c>
      <c r="L992" s="258" t="e">
        <f t="shared" si="2130"/>
        <v>#REF!</v>
      </c>
      <c r="M992" s="258" t="e">
        <f t="shared" si="2130"/>
        <v>#REF!</v>
      </c>
      <c r="N992" s="258" t="e">
        <f t="shared" si="2130"/>
        <v>#REF!</v>
      </c>
      <c r="O992" s="258" t="e">
        <f t="shared" si="2130"/>
        <v>#REF!</v>
      </c>
      <c r="P992" s="258" t="e">
        <f t="shared" si="2130"/>
        <v>#REF!</v>
      </c>
      <c r="Q992" s="258" t="e">
        <f t="shared" si="2130"/>
        <v>#REF!</v>
      </c>
      <c r="R992" s="258" t="e">
        <f t="shared" si="2129"/>
        <v>#REF!</v>
      </c>
      <c r="S992" s="258" t="e">
        <f t="shared" si="2132"/>
        <v>#REF!</v>
      </c>
      <c r="T992" s="258" t="e">
        <f t="shared" si="2133"/>
        <v>#REF!</v>
      </c>
      <c r="U992" s="258" t="e">
        <f t="shared" si="2134"/>
        <v>#REF!</v>
      </c>
      <c r="V992" s="258" t="e">
        <f t="shared" si="2135"/>
        <v>#REF!</v>
      </c>
      <c r="W992" s="258" t="e">
        <f t="shared" si="2136"/>
        <v>#REF!</v>
      </c>
      <c r="X992" s="258" t="e">
        <f t="shared" si="2137"/>
        <v>#REF!</v>
      </c>
      <c r="Y992" s="258" t="e">
        <f t="shared" si="2138"/>
        <v>#REF!</v>
      </c>
      <c r="Z992" s="258" t="e">
        <f t="shared" si="2139"/>
        <v>#REF!</v>
      </c>
      <c r="AA992" s="258" t="e">
        <f t="shared" si="2140"/>
        <v>#REF!</v>
      </c>
      <c r="AB992" s="258" t="e">
        <f t="shared" si="2141"/>
        <v>#REF!</v>
      </c>
      <c r="AC992" s="258" t="e">
        <f t="shared" si="2142"/>
        <v>#REF!</v>
      </c>
      <c r="AD992" s="258" t="e">
        <f t="shared" si="2143"/>
        <v>#REF!</v>
      </c>
    </row>
    <row r="993" spans="1:30" ht="38.25" hidden="1" customHeight="1" x14ac:dyDescent="0.2">
      <c r="A993" s="260" t="s">
        <v>123</v>
      </c>
      <c r="B993" s="272">
        <v>815</v>
      </c>
      <c r="C993" s="253" t="s">
        <v>196</v>
      </c>
      <c r="D993" s="253" t="s">
        <v>198</v>
      </c>
      <c r="E993" s="253" t="s">
        <v>332</v>
      </c>
      <c r="F993" s="251"/>
      <c r="G993" s="258"/>
      <c r="H993" s="258"/>
      <c r="I993" s="258" t="e">
        <f>#REF!+G993</f>
        <v>#REF!</v>
      </c>
      <c r="J993" s="258" t="e">
        <f t="shared" si="2131"/>
        <v>#REF!</v>
      </c>
      <c r="K993" s="258" t="e">
        <f t="shared" si="2130"/>
        <v>#REF!</v>
      </c>
      <c r="L993" s="258" t="e">
        <f t="shared" si="2130"/>
        <v>#REF!</v>
      </c>
      <c r="M993" s="258" t="e">
        <f t="shared" si="2130"/>
        <v>#REF!</v>
      </c>
      <c r="N993" s="258" t="e">
        <f t="shared" si="2130"/>
        <v>#REF!</v>
      </c>
      <c r="O993" s="258" t="e">
        <f t="shared" si="2130"/>
        <v>#REF!</v>
      </c>
      <c r="P993" s="258" t="e">
        <f t="shared" si="2130"/>
        <v>#REF!</v>
      </c>
      <c r="Q993" s="258" t="e">
        <f t="shared" si="2130"/>
        <v>#REF!</v>
      </c>
      <c r="R993" s="258" t="e">
        <f t="shared" si="2129"/>
        <v>#REF!</v>
      </c>
      <c r="S993" s="258" t="e">
        <f t="shared" si="2132"/>
        <v>#REF!</v>
      </c>
      <c r="T993" s="258" t="e">
        <f t="shared" si="2133"/>
        <v>#REF!</v>
      </c>
      <c r="U993" s="258" t="e">
        <f t="shared" si="2134"/>
        <v>#REF!</v>
      </c>
      <c r="V993" s="258" t="e">
        <f t="shared" si="2135"/>
        <v>#REF!</v>
      </c>
      <c r="W993" s="258" t="e">
        <f t="shared" si="2136"/>
        <v>#REF!</v>
      </c>
      <c r="X993" s="258" t="e">
        <f t="shared" si="2137"/>
        <v>#REF!</v>
      </c>
      <c r="Y993" s="258" t="e">
        <f t="shared" si="2138"/>
        <v>#REF!</v>
      </c>
      <c r="Z993" s="258" t="e">
        <f t="shared" si="2139"/>
        <v>#REF!</v>
      </c>
      <c r="AA993" s="258" t="e">
        <f t="shared" si="2140"/>
        <v>#REF!</v>
      </c>
      <c r="AB993" s="258" t="e">
        <f t="shared" si="2141"/>
        <v>#REF!</v>
      </c>
      <c r="AC993" s="258" t="e">
        <f t="shared" si="2142"/>
        <v>#REF!</v>
      </c>
      <c r="AD993" s="258" t="e">
        <f t="shared" si="2143"/>
        <v>#REF!</v>
      </c>
    </row>
    <row r="994" spans="1:30" ht="12.75" hidden="1" customHeight="1" x14ac:dyDescent="0.2">
      <c r="A994" s="260" t="s">
        <v>333</v>
      </c>
      <c r="B994" s="272">
        <v>815</v>
      </c>
      <c r="C994" s="253" t="s">
        <v>196</v>
      </c>
      <c r="D994" s="253" t="s">
        <v>198</v>
      </c>
      <c r="E994" s="253" t="s">
        <v>334</v>
      </c>
      <c r="F994" s="253"/>
      <c r="G994" s="258"/>
      <c r="H994" s="258"/>
      <c r="I994" s="258" t="e">
        <f>#REF!+G994</f>
        <v>#REF!</v>
      </c>
      <c r="J994" s="258" t="e">
        <f t="shared" si="2131"/>
        <v>#REF!</v>
      </c>
      <c r="K994" s="258" t="e">
        <f t="shared" si="2130"/>
        <v>#REF!</v>
      </c>
      <c r="L994" s="258" t="e">
        <f t="shared" si="2130"/>
        <v>#REF!</v>
      </c>
      <c r="M994" s="258" t="e">
        <f t="shared" si="2130"/>
        <v>#REF!</v>
      </c>
      <c r="N994" s="258" t="e">
        <f t="shared" si="2130"/>
        <v>#REF!</v>
      </c>
      <c r="O994" s="258" t="e">
        <f t="shared" si="2130"/>
        <v>#REF!</v>
      </c>
      <c r="P994" s="258" t="e">
        <f t="shared" si="2130"/>
        <v>#REF!</v>
      </c>
      <c r="Q994" s="258" t="e">
        <f t="shared" si="2130"/>
        <v>#REF!</v>
      </c>
      <c r="R994" s="258" t="e">
        <f t="shared" si="2129"/>
        <v>#REF!</v>
      </c>
      <c r="S994" s="258" t="e">
        <f t="shared" si="2132"/>
        <v>#REF!</v>
      </c>
      <c r="T994" s="258" t="e">
        <f t="shared" si="2133"/>
        <v>#REF!</v>
      </c>
      <c r="U994" s="258" t="e">
        <f t="shared" si="2134"/>
        <v>#REF!</v>
      </c>
      <c r="V994" s="258" t="e">
        <f t="shared" si="2135"/>
        <v>#REF!</v>
      </c>
      <c r="W994" s="258" t="e">
        <f t="shared" si="2136"/>
        <v>#REF!</v>
      </c>
      <c r="X994" s="258" t="e">
        <f t="shared" si="2137"/>
        <v>#REF!</v>
      </c>
      <c r="Y994" s="258" t="e">
        <f t="shared" si="2138"/>
        <v>#REF!</v>
      </c>
      <c r="Z994" s="258" t="e">
        <f t="shared" si="2139"/>
        <v>#REF!</v>
      </c>
      <c r="AA994" s="258" t="e">
        <f t="shared" si="2140"/>
        <v>#REF!</v>
      </c>
      <c r="AB994" s="258" t="e">
        <f t="shared" si="2141"/>
        <v>#REF!</v>
      </c>
      <c r="AC994" s="258" t="e">
        <f t="shared" si="2142"/>
        <v>#REF!</v>
      </c>
      <c r="AD994" s="258" t="e">
        <f t="shared" si="2143"/>
        <v>#REF!</v>
      </c>
    </row>
    <row r="995" spans="1:30" ht="12.75" hidden="1" customHeight="1" x14ac:dyDescent="0.2">
      <c r="A995" s="260" t="s">
        <v>320</v>
      </c>
      <c r="B995" s="272">
        <v>815</v>
      </c>
      <c r="C995" s="253" t="s">
        <v>196</v>
      </c>
      <c r="D995" s="253" t="s">
        <v>198</v>
      </c>
      <c r="E995" s="253" t="s">
        <v>334</v>
      </c>
      <c r="F995" s="253" t="s">
        <v>321</v>
      </c>
      <c r="G995" s="258"/>
      <c r="H995" s="258"/>
      <c r="I995" s="258" t="e">
        <f>#REF!+G995</f>
        <v>#REF!</v>
      </c>
      <c r="J995" s="258" t="e">
        <f t="shared" si="2131"/>
        <v>#REF!</v>
      </c>
      <c r="K995" s="258" t="e">
        <f t="shared" si="2130"/>
        <v>#REF!</v>
      </c>
      <c r="L995" s="258" t="e">
        <f t="shared" si="2130"/>
        <v>#REF!</v>
      </c>
      <c r="M995" s="258" t="e">
        <f t="shared" si="2130"/>
        <v>#REF!</v>
      </c>
      <c r="N995" s="258" t="e">
        <f t="shared" si="2130"/>
        <v>#REF!</v>
      </c>
      <c r="O995" s="258" t="e">
        <f t="shared" si="2130"/>
        <v>#REF!</v>
      </c>
      <c r="P995" s="258" t="e">
        <f t="shared" si="2130"/>
        <v>#REF!</v>
      </c>
      <c r="Q995" s="258" t="e">
        <f t="shared" si="2130"/>
        <v>#REF!</v>
      </c>
      <c r="R995" s="258" t="e">
        <f t="shared" si="2129"/>
        <v>#REF!</v>
      </c>
      <c r="S995" s="258" t="e">
        <f t="shared" si="2132"/>
        <v>#REF!</v>
      </c>
      <c r="T995" s="258" t="e">
        <f t="shared" si="2133"/>
        <v>#REF!</v>
      </c>
      <c r="U995" s="258" t="e">
        <f t="shared" si="2134"/>
        <v>#REF!</v>
      </c>
      <c r="V995" s="258" t="e">
        <f t="shared" si="2135"/>
        <v>#REF!</v>
      </c>
      <c r="W995" s="258" t="e">
        <f t="shared" si="2136"/>
        <v>#REF!</v>
      </c>
      <c r="X995" s="258" t="e">
        <f t="shared" si="2137"/>
        <v>#REF!</v>
      </c>
      <c r="Y995" s="258" t="e">
        <f t="shared" si="2138"/>
        <v>#REF!</v>
      </c>
      <c r="Z995" s="258" t="e">
        <f t="shared" si="2139"/>
        <v>#REF!</v>
      </c>
      <c r="AA995" s="258" t="e">
        <f t="shared" si="2140"/>
        <v>#REF!</v>
      </c>
      <c r="AB995" s="258" t="e">
        <f t="shared" si="2141"/>
        <v>#REF!</v>
      </c>
      <c r="AC995" s="258" t="e">
        <f t="shared" si="2142"/>
        <v>#REF!</v>
      </c>
      <c r="AD995" s="258" t="e">
        <f t="shared" si="2143"/>
        <v>#REF!</v>
      </c>
    </row>
    <row r="996" spans="1:30" ht="25.5" hidden="1" customHeight="1" x14ac:dyDescent="0.2">
      <c r="A996" s="260" t="s">
        <v>59</v>
      </c>
      <c r="B996" s="272">
        <v>815</v>
      </c>
      <c r="C996" s="253" t="s">
        <v>196</v>
      </c>
      <c r="D996" s="253" t="s">
        <v>198</v>
      </c>
      <c r="E996" s="253" t="s">
        <v>60</v>
      </c>
      <c r="F996" s="253"/>
      <c r="G996" s="258"/>
      <c r="H996" s="258"/>
      <c r="I996" s="258" t="e">
        <f>#REF!+G996</f>
        <v>#REF!</v>
      </c>
      <c r="J996" s="258" t="e">
        <f t="shared" si="2131"/>
        <v>#REF!</v>
      </c>
      <c r="K996" s="258" t="e">
        <f t="shared" si="2130"/>
        <v>#REF!</v>
      </c>
      <c r="L996" s="258" t="e">
        <f t="shared" si="2130"/>
        <v>#REF!</v>
      </c>
      <c r="M996" s="258" t="e">
        <f t="shared" si="2130"/>
        <v>#REF!</v>
      </c>
      <c r="N996" s="258" t="e">
        <f t="shared" si="2130"/>
        <v>#REF!</v>
      </c>
      <c r="O996" s="258" t="e">
        <f t="shared" si="2130"/>
        <v>#REF!</v>
      </c>
      <c r="P996" s="258" t="e">
        <f t="shared" si="2130"/>
        <v>#REF!</v>
      </c>
      <c r="Q996" s="258" t="e">
        <f t="shared" si="2130"/>
        <v>#REF!</v>
      </c>
      <c r="R996" s="258" t="e">
        <f t="shared" si="2129"/>
        <v>#REF!</v>
      </c>
      <c r="S996" s="258" t="e">
        <f t="shared" si="2132"/>
        <v>#REF!</v>
      </c>
      <c r="T996" s="258" t="e">
        <f t="shared" si="2133"/>
        <v>#REF!</v>
      </c>
      <c r="U996" s="258" t="e">
        <f t="shared" si="2134"/>
        <v>#REF!</v>
      </c>
      <c r="V996" s="258" t="e">
        <f t="shared" si="2135"/>
        <v>#REF!</v>
      </c>
      <c r="W996" s="258" t="e">
        <f t="shared" si="2136"/>
        <v>#REF!</v>
      </c>
      <c r="X996" s="258" t="e">
        <f t="shared" si="2137"/>
        <v>#REF!</v>
      </c>
      <c r="Y996" s="258" t="e">
        <f t="shared" si="2138"/>
        <v>#REF!</v>
      </c>
      <c r="Z996" s="258" t="e">
        <f t="shared" si="2139"/>
        <v>#REF!</v>
      </c>
      <c r="AA996" s="258" t="e">
        <f t="shared" si="2140"/>
        <v>#REF!</v>
      </c>
      <c r="AB996" s="258" t="e">
        <f t="shared" si="2141"/>
        <v>#REF!</v>
      </c>
      <c r="AC996" s="258" t="e">
        <f t="shared" si="2142"/>
        <v>#REF!</v>
      </c>
      <c r="AD996" s="258" t="e">
        <f t="shared" si="2143"/>
        <v>#REF!</v>
      </c>
    </row>
    <row r="997" spans="1:30" ht="12.75" hidden="1" customHeight="1" x14ac:dyDescent="0.2">
      <c r="A997" s="260" t="s">
        <v>320</v>
      </c>
      <c r="B997" s="272">
        <v>815</v>
      </c>
      <c r="C997" s="253" t="s">
        <v>196</v>
      </c>
      <c r="D997" s="253" t="s">
        <v>198</v>
      </c>
      <c r="E997" s="253" t="s">
        <v>60</v>
      </c>
      <c r="F997" s="253" t="s">
        <v>321</v>
      </c>
      <c r="G997" s="258"/>
      <c r="H997" s="258"/>
      <c r="I997" s="258" t="e">
        <f>#REF!+G997</f>
        <v>#REF!</v>
      </c>
      <c r="J997" s="258" t="e">
        <f t="shared" si="2131"/>
        <v>#REF!</v>
      </c>
      <c r="K997" s="258" t="e">
        <f t="shared" si="2130"/>
        <v>#REF!</v>
      </c>
      <c r="L997" s="258" t="e">
        <f t="shared" si="2130"/>
        <v>#REF!</v>
      </c>
      <c r="M997" s="258" t="e">
        <f t="shared" si="2130"/>
        <v>#REF!</v>
      </c>
      <c r="N997" s="258" t="e">
        <f t="shared" si="2130"/>
        <v>#REF!</v>
      </c>
      <c r="O997" s="258" t="e">
        <f t="shared" si="2130"/>
        <v>#REF!</v>
      </c>
      <c r="P997" s="258" t="e">
        <f t="shared" si="2130"/>
        <v>#REF!</v>
      </c>
      <c r="Q997" s="258" t="e">
        <f t="shared" si="2130"/>
        <v>#REF!</v>
      </c>
      <c r="R997" s="258" t="e">
        <f t="shared" si="2129"/>
        <v>#REF!</v>
      </c>
      <c r="S997" s="258" t="e">
        <f t="shared" si="2132"/>
        <v>#REF!</v>
      </c>
      <c r="T997" s="258" t="e">
        <f t="shared" si="2133"/>
        <v>#REF!</v>
      </c>
      <c r="U997" s="258" t="e">
        <f t="shared" si="2134"/>
        <v>#REF!</v>
      </c>
      <c r="V997" s="258" t="e">
        <f t="shared" si="2135"/>
        <v>#REF!</v>
      </c>
      <c r="W997" s="258" t="e">
        <f t="shared" si="2136"/>
        <v>#REF!</v>
      </c>
      <c r="X997" s="258" t="e">
        <f t="shared" si="2137"/>
        <v>#REF!</v>
      </c>
      <c r="Y997" s="258" t="e">
        <f t="shared" si="2138"/>
        <v>#REF!</v>
      </c>
      <c r="Z997" s="258" t="e">
        <f t="shared" si="2139"/>
        <v>#REF!</v>
      </c>
      <c r="AA997" s="258" t="e">
        <f t="shared" si="2140"/>
        <v>#REF!</v>
      </c>
      <c r="AB997" s="258" t="e">
        <f t="shared" si="2141"/>
        <v>#REF!</v>
      </c>
      <c r="AC997" s="258" t="e">
        <f t="shared" si="2142"/>
        <v>#REF!</v>
      </c>
      <c r="AD997" s="258" t="e">
        <f t="shared" si="2143"/>
        <v>#REF!</v>
      </c>
    </row>
    <row r="998" spans="1:30" ht="12.75" hidden="1" customHeight="1" x14ac:dyDescent="0.2">
      <c r="A998" s="462" t="s">
        <v>25</v>
      </c>
      <c r="B998" s="250">
        <v>815</v>
      </c>
      <c r="C998" s="251" t="s">
        <v>200</v>
      </c>
      <c r="D998" s="251"/>
      <c r="E998" s="253"/>
      <c r="F998" s="253"/>
      <c r="G998" s="258"/>
      <c r="H998" s="258"/>
      <c r="I998" s="258" t="e">
        <f>#REF!+G998</f>
        <v>#REF!</v>
      </c>
      <c r="J998" s="258" t="e">
        <f t="shared" si="2131"/>
        <v>#REF!</v>
      </c>
      <c r="K998" s="258" t="e">
        <f t="shared" si="2130"/>
        <v>#REF!</v>
      </c>
      <c r="L998" s="258" t="e">
        <f t="shared" si="2130"/>
        <v>#REF!</v>
      </c>
      <c r="M998" s="258" t="e">
        <f t="shared" si="2130"/>
        <v>#REF!</v>
      </c>
      <c r="N998" s="258" t="e">
        <f t="shared" si="2130"/>
        <v>#REF!</v>
      </c>
      <c r="O998" s="258" t="e">
        <f t="shared" si="2130"/>
        <v>#REF!</v>
      </c>
      <c r="P998" s="258" t="e">
        <f t="shared" si="2130"/>
        <v>#REF!</v>
      </c>
      <c r="Q998" s="258" t="e">
        <f t="shared" si="2130"/>
        <v>#REF!</v>
      </c>
      <c r="R998" s="258" t="e">
        <f t="shared" si="2129"/>
        <v>#REF!</v>
      </c>
      <c r="S998" s="258" t="e">
        <f t="shared" si="2132"/>
        <v>#REF!</v>
      </c>
      <c r="T998" s="258" t="e">
        <f t="shared" si="2133"/>
        <v>#REF!</v>
      </c>
      <c r="U998" s="258" t="e">
        <f t="shared" si="2134"/>
        <v>#REF!</v>
      </c>
      <c r="V998" s="258" t="e">
        <f t="shared" si="2135"/>
        <v>#REF!</v>
      </c>
      <c r="W998" s="258" t="e">
        <f t="shared" si="2136"/>
        <v>#REF!</v>
      </c>
      <c r="X998" s="258" t="e">
        <f t="shared" si="2137"/>
        <v>#REF!</v>
      </c>
      <c r="Y998" s="258" t="e">
        <f t="shared" si="2138"/>
        <v>#REF!</v>
      </c>
      <c r="Z998" s="258" t="e">
        <f t="shared" si="2139"/>
        <v>#REF!</v>
      </c>
      <c r="AA998" s="258" t="e">
        <f t="shared" si="2140"/>
        <v>#REF!</v>
      </c>
      <c r="AB998" s="258" t="e">
        <f t="shared" si="2141"/>
        <v>#REF!</v>
      </c>
      <c r="AC998" s="258" t="e">
        <f t="shared" si="2142"/>
        <v>#REF!</v>
      </c>
      <c r="AD998" s="258" t="e">
        <f t="shared" si="2143"/>
        <v>#REF!</v>
      </c>
    </row>
    <row r="999" spans="1:30" ht="25.5" hidden="1" customHeight="1" x14ac:dyDescent="0.2">
      <c r="A999" s="462" t="s">
        <v>26</v>
      </c>
      <c r="B999" s="250">
        <v>815</v>
      </c>
      <c r="C999" s="251" t="s">
        <v>200</v>
      </c>
      <c r="D999" s="251" t="s">
        <v>194</v>
      </c>
      <c r="E999" s="253"/>
      <c r="F999" s="253"/>
      <c r="G999" s="258"/>
      <c r="H999" s="258"/>
      <c r="I999" s="258" t="e">
        <f>#REF!+G999</f>
        <v>#REF!</v>
      </c>
      <c r="J999" s="258" t="e">
        <f t="shared" si="2131"/>
        <v>#REF!</v>
      </c>
      <c r="K999" s="258" t="e">
        <f t="shared" si="2130"/>
        <v>#REF!</v>
      </c>
      <c r="L999" s="258" t="e">
        <f t="shared" si="2130"/>
        <v>#REF!</v>
      </c>
      <c r="M999" s="258" t="e">
        <f t="shared" si="2130"/>
        <v>#REF!</v>
      </c>
      <c r="N999" s="258" t="e">
        <f t="shared" si="2130"/>
        <v>#REF!</v>
      </c>
      <c r="O999" s="258" t="e">
        <f t="shared" si="2130"/>
        <v>#REF!</v>
      </c>
      <c r="P999" s="258" t="e">
        <f t="shared" si="2130"/>
        <v>#REF!</v>
      </c>
      <c r="Q999" s="258" t="e">
        <f t="shared" si="2130"/>
        <v>#REF!</v>
      </c>
      <c r="R999" s="258" t="e">
        <f t="shared" si="2129"/>
        <v>#REF!</v>
      </c>
      <c r="S999" s="258" t="e">
        <f t="shared" si="2132"/>
        <v>#REF!</v>
      </c>
      <c r="T999" s="258" t="e">
        <f t="shared" si="2133"/>
        <v>#REF!</v>
      </c>
      <c r="U999" s="258" t="e">
        <f t="shared" si="2134"/>
        <v>#REF!</v>
      </c>
      <c r="V999" s="258" t="e">
        <f t="shared" si="2135"/>
        <v>#REF!</v>
      </c>
      <c r="W999" s="258" t="e">
        <f t="shared" si="2136"/>
        <v>#REF!</v>
      </c>
      <c r="X999" s="258" t="e">
        <f t="shared" si="2137"/>
        <v>#REF!</v>
      </c>
      <c r="Y999" s="258" t="e">
        <f t="shared" si="2138"/>
        <v>#REF!</v>
      </c>
      <c r="Z999" s="258" t="e">
        <f t="shared" si="2139"/>
        <v>#REF!</v>
      </c>
      <c r="AA999" s="258" t="e">
        <f t="shared" si="2140"/>
        <v>#REF!</v>
      </c>
      <c r="AB999" s="258" t="e">
        <f t="shared" si="2141"/>
        <v>#REF!</v>
      </c>
      <c r="AC999" s="258" t="e">
        <f t="shared" si="2142"/>
        <v>#REF!</v>
      </c>
      <c r="AD999" s="258" t="e">
        <f t="shared" si="2143"/>
        <v>#REF!</v>
      </c>
    </row>
    <row r="1000" spans="1:30" ht="12.75" hidden="1" customHeight="1" x14ac:dyDescent="0.2">
      <c r="A1000" s="462" t="s">
        <v>142</v>
      </c>
      <c r="B1000" s="250">
        <v>815</v>
      </c>
      <c r="C1000" s="251" t="s">
        <v>200</v>
      </c>
      <c r="D1000" s="251" t="s">
        <v>194</v>
      </c>
      <c r="E1000" s="253" t="s">
        <v>330</v>
      </c>
      <c r="F1000" s="253"/>
      <c r="G1000" s="258"/>
      <c r="H1000" s="258"/>
      <c r="I1000" s="258" t="e">
        <f>#REF!+G1000</f>
        <v>#REF!</v>
      </c>
      <c r="J1000" s="258" t="e">
        <f t="shared" si="2131"/>
        <v>#REF!</v>
      </c>
      <c r="K1000" s="258" t="e">
        <f t="shared" si="2130"/>
        <v>#REF!</v>
      </c>
      <c r="L1000" s="258" t="e">
        <f t="shared" si="2130"/>
        <v>#REF!</v>
      </c>
      <c r="M1000" s="258" t="e">
        <f t="shared" si="2130"/>
        <v>#REF!</v>
      </c>
      <c r="N1000" s="258" t="e">
        <f t="shared" si="2130"/>
        <v>#REF!</v>
      </c>
      <c r="O1000" s="258" t="e">
        <f t="shared" si="2130"/>
        <v>#REF!</v>
      </c>
      <c r="P1000" s="258" t="e">
        <f t="shared" si="2130"/>
        <v>#REF!</v>
      </c>
      <c r="Q1000" s="258" t="e">
        <f t="shared" si="2130"/>
        <v>#REF!</v>
      </c>
      <c r="R1000" s="258" t="e">
        <f t="shared" si="2129"/>
        <v>#REF!</v>
      </c>
      <c r="S1000" s="258" t="e">
        <f t="shared" si="2132"/>
        <v>#REF!</v>
      </c>
      <c r="T1000" s="258" t="e">
        <f t="shared" si="2133"/>
        <v>#REF!</v>
      </c>
      <c r="U1000" s="258" t="e">
        <f t="shared" si="2134"/>
        <v>#REF!</v>
      </c>
      <c r="V1000" s="258" t="e">
        <f t="shared" si="2135"/>
        <v>#REF!</v>
      </c>
      <c r="W1000" s="258" t="e">
        <f t="shared" si="2136"/>
        <v>#REF!</v>
      </c>
      <c r="X1000" s="258" t="e">
        <f t="shared" si="2137"/>
        <v>#REF!</v>
      </c>
      <c r="Y1000" s="258" t="e">
        <f t="shared" si="2138"/>
        <v>#REF!</v>
      </c>
      <c r="Z1000" s="258" t="e">
        <f t="shared" si="2139"/>
        <v>#REF!</v>
      </c>
      <c r="AA1000" s="258" t="e">
        <f t="shared" si="2140"/>
        <v>#REF!</v>
      </c>
      <c r="AB1000" s="258" t="e">
        <f t="shared" si="2141"/>
        <v>#REF!</v>
      </c>
      <c r="AC1000" s="258" t="e">
        <f t="shared" si="2142"/>
        <v>#REF!</v>
      </c>
      <c r="AD1000" s="258" t="e">
        <f t="shared" si="2143"/>
        <v>#REF!</v>
      </c>
    </row>
    <row r="1001" spans="1:30" ht="51" hidden="1" customHeight="1" x14ac:dyDescent="0.2">
      <c r="A1001" s="260" t="s">
        <v>260</v>
      </c>
      <c r="B1001" s="272">
        <v>815</v>
      </c>
      <c r="C1001" s="253" t="s">
        <v>200</v>
      </c>
      <c r="D1001" s="253" t="s">
        <v>194</v>
      </c>
      <c r="E1001" s="253" t="s">
        <v>261</v>
      </c>
      <c r="F1001" s="251"/>
      <c r="G1001" s="258"/>
      <c r="H1001" s="258"/>
      <c r="I1001" s="258" t="e">
        <f>#REF!+G1001</f>
        <v>#REF!</v>
      </c>
      <c r="J1001" s="258" t="e">
        <f t="shared" si="2131"/>
        <v>#REF!</v>
      </c>
      <c r="K1001" s="258" t="e">
        <f t="shared" si="2130"/>
        <v>#REF!</v>
      </c>
      <c r="L1001" s="258" t="e">
        <f t="shared" si="2130"/>
        <v>#REF!</v>
      </c>
      <c r="M1001" s="258" t="e">
        <f t="shared" si="2130"/>
        <v>#REF!</v>
      </c>
      <c r="N1001" s="258" t="e">
        <f t="shared" si="2130"/>
        <v>#REF!</v>
      </c>
      <c r="O1001" s="258" t="e">
        <f t="shared" si="2130"/>
        <v>#REF!</v>
      </c>
      <c r="P1001" s="258" t="e">
        <f t="shared" ref="N1001:Q1020" si="2144">M1001+N1001</f>
        <v>#REF!</v>
      </c>
      <c r="Q1001" s="258" t="e">
        <f t="shared" si="2144"/>
        <v>#REF!</v>
      </c>
      <c r="R1001" s="258" t="e">
        <f t="shared" si="2129"/>
        <v>#REF!</v>
      </c>
      <c r="S1001" s="258" t="e">
        <f t="shared" si="2132"/>
        <v>#REF!</v>
      </c>
      <c r="T1001" s="258" t="e">
        <f t="shared" si="2133"/>
        <v>#REF!</v>
      </c>
      <c r="U1001" s="258" t="e">
        <f t="shared" si="2134"/>
        <v>#REF!</v>
      </c>
      <c r="V1001" s="258" t="e">
        <f t="shared" si="2135"/>
        <v>#REF!</v>
      </c>
      <c r="W1001" s="258" t="e">
        <f t="shared" si="2136"/>
        <v>#REF!</v>
      </c>
      <c r="X1001" s="258" t="e">
        <f t="shared" si="2137"/>
        <v>#REF!</v>
      </c>
      <c r="Y1001" s="258" t="e">
        <f t="shared" si="2138"/>
        <v>#REF!</v>
      </c>
      <c r="Z1001" s="258" t="e">
        <f t="shared" si="2139"/>
        <v>#REF!</v>
      </c>
      <c r="AA1001" s="258" t="e">
        <f t="shared" si="2140"/>
        <v>#REF!</v>
      </c>
      <c r="AB1001" s="258" t="e">
        <f t="shared" si="2141"/>
        <v>#REF!</v>
      </c>
      <c r="AC1001" s="258" t="e">
        <f t="shared" si="2142"/>
        <v>#REF!</v>
      </c>
      <c r="AD1001" s="258" t="e">
        <f t="shared" si="2143"/>
        <v>#REF!</v>
      </c>
    </row>
    <row r="1002" spans="1:30" ht="12.75" hidden="1" customHeight="1" x14ac:dyDescent="0.2">
      <c r="A1002" s="260" t="s">
        <v>320</v>
      </c>
      <c r="B1002" s="272">
        <v>815</v>
      </c>
      <c r="C1002" s="253" t="s">
        <v>200</v>
      </c>
      <c r="D1002" s="253" t="s">
        <v>194</v>
      </c>
      <c r="E1002" s="253" t="s">
        <v>261</v>
      </c>
      <c r="F1002" s="253" t="s">
        <v>321</v>
      </c>
      <c r="G1002" s="258"/>
      <c r="H1002" s="258"/>
      <c r="I1002" s="258" t="e">
        <f>#REF!+G1002</f>
        <v>#REF!</v>
      </c>
      <c r="J1002" s="258" t="e">
        <f t="shared" si="2131"/>
        <v>#REF!</v>
      </c>
      <c r="K1002" s="258" t="e">
        <f t="shared" ref="K1002:M1020" si="2145">H1002+I1002</f>
        <v>#REF!</v>
      </c>
      <c r="L1002" s="258" t="e">
        <f t="shared" si="2145"/>
        <v>#REF!</v>
      </c>
      <c r="M1002" s="258" t="e">
        <f t="shared" si="2145"/>
        <v>#REF!</v>
      </c>
      <c r="N1002" s="258" t="e">
        <f t="shared" si="2144"/>
        <v>#REF!</v>
      </c>
      <c r="O1002" s="258" t="e">
        <f t="shared" si="2144"/>
        <v>#REF!</v>
      </c>
      <c r="P1002" s="258" t="e">
        <f t="shared" si="2144"/>
        <v>#REF!</v>
      </c>
      <c r="Q1002" s="258" t="e">
        <f t="shared" si="2144"/>
        <v>#REF!</v>
      </c>
      <c r="R1002" s="258" t="e">
        <f t="shared" si="2129"/>
        <v>#REF!</v>
      </c>
      <c r="S1002" s="258" t="e">
        <f t="shared" si="2132"/>
        <v>#REF!</v>
      </c>
      <c r="T1002" s="258" t="e">
        <f t="shared" si="2133"/>
        <v>#REF!</v>
      </c>
      <c r="U1002" s="258" t="e">
        <f t="shared" si="2134"/>
        <v>#REF!</v>
      </c>
      <c r="V1002" s="258" t="e">
        <f t="shared" si="2135"/>
        <v>#REF!</v>
      </c>
      <c r="W1002" s="258" t="e">
        <f t="shared" si="2136"/>
        <v>#REF!</v>
      </c>
      <c r="X1002" s="258" t="e">
        <f t="shared" si="2137"/>
        <v>#REF!</v>
      </c>
      <c r="Y1002" s="258" t="e">
        <f t="shared" si="2138"/>
        <v>#REF!</v>
      </c>
      <c r="Z1002" s="258" t="e">
        <f t="shared" si="2139"/>
        <v>#REF!</v>
      </c>
      <c r="AA1002" s="258" t="e">
        <f t="shared" si="2140"/>
        <v>#REF!</v>
      </c>
      <c r="AB1002" s="258" t="e">
        <f t="shared" si="2141"/>
        <v>#REF!</v>
      </c>
      <c r="AC1002" s="258" t="e">
        <f t="shared" si="2142"/>
        <v>#REF!</v>
      </c>
      <c r="AD1002" s="258" t="e">
        <f t="shared" si="2143"/>
        <v>#REF!</v>
      </c>
    </row>
    <row r="1003" spans="1:30" ht="25.5" hidden="1" customHeight="1" x14ac:dyDescent="0.2">
      <c r="A1003" s="260" t="s">
        <v>262</v>
      </c>
      <c r="B1003" s="272">
        <v>815</v>
      </c>
      <c r="C1003" s="253" t="s">
        <v>200</v>
      </c>
      <c r="D1003" s="253" t="s">
        <v>194</v>
      </c>
      <c r="E1003" s="253" t="s">
        <v>263</v>
      </c>
      <c r="F1003" s="251"/>
      <c r="G1003" s="258"/>
      <c r="H1003" s="258"/>
      <c r="I1003" s="258" t="e">
        <f>#REF!+G1003</f>
        <v>#REF!</v>
      </c>
      <c r="J1003" s="258" t="e">
        <f t="shared" si="2131"/>
        <v>#REF!</v>
      </c>
      <c r="K1003" s="258" t="e">
        <f t="shared" si="2145"/>
        <v>#REF!</v>
      </c>
      <c r="L1003" s="258" t="e">
        <f t="shared" si="2145"/>
        <v>#REF!</v>
      </c>
      <c r="M1003" s="258" t="e">
        <f t="shared" si="2145"/>
        <v>#REF!</v>
      </c>
      <c r="N1003" s="258" t="e">
        <f t="shared" si="2144"/>
        <v>#REF!</v>
      </c>
      <c r="O1003" s="258" t="e">
        <f t="shared" si="2144"/>
        <v>#REF!</v>
      </c>
      <c r="P1003" s="258" t="e">
        <f t="shared" si="2144"/>
        <v>#REF!</v>
      </c>
      <c r="Q1003" s="258" t="e">
        <f t="shared" si="2144"/>
        <v>#REF!</v>
      </c>
      <c r="R1003" s="258" t="e">
        <f t="shared" si="2129"/>
        <v>#REF!</v>
      </c>
      <c r="S1003" s="258" t="e">
        <f t="shared" si="2132"/>
        <v>#REF!</v>
      </c>
      <c r="T1003" s="258" t="e">
        <f t="shared" si="2133"/>
        <v>#REF!</v>
      </c>
      <c r="U1003" s="258" t="e">
        <f t="shared" si="2134"/>
        <v>#REF!</v>
      </c>
      <c r="V1003" s="258" t="e">
        <f t="shared" si="2135"/>
        <v>#REF!</v>
      </c>
      <c r="W1003" s="258" t="e">
        <f t="shared" si="2136"/>
        <v>#REF!</v>
      </c>
      <c r="X1003" s="258" t="e">
        <f t="shared" si="2137"/>
        <v>#REF!</v>
      </c>
      <c r="Y1003" s="258" t="e">
        <f t="shared" si="2138"/>
        <v>#REF!</v>
      </c>
      <c r="Z1003" s="258" t="e">
        <f t="shared" si="2139"/>
        <v>#REF!</v>
      </c>
      <c r="AA1003" s="258" t="e">
        <f t="shared" si="2140"/>
        <v>#REF!</v>
      </c>
      <c r="AB1003" s="258" t="e">
        <f t="shared" si="2141"/>
        <v>#REF!</v>
      </c>
      <c r="AC1003" s="258" t="e">
        <f t="shared" si="2142"/>
        <v>#REF!</v>
      </c>
      <c r="AD1003" s="258" t="e">
        <f t="shared" si="2143"/>
        <v>#REF!</v>
      </c>
    </row>
    <row r="1004" spans="1:30" ht="12.75" hidden="1" customHeight="1" x14ac:dyDescent="0.2">
      <c r="A1004" s="260" t="s">
        <v>320</v>
      </c>
      <c r="B1004" s="272">
        <v>815</v>
      </c>
      <c r="C1004" s="253" t="s">
        <v>200</v>
      </c>
      <c r="D1004" s="253" t="s">
        <v>194</v>
      </c>
      <c r="E1004" s="253" t="s">
        <v>263</v>
      </c>
      <c r="F1004" s="253" t="s">
        <v>321</v>
      </c>
      <c r="G1004" s="258"/>
      <c r="H1004" s="258"/>
      <c r="I1004" s="258" t="e">
        <f>#REF!+G1004</f>
        <v>#REF!</v>
      </c>
      <c r="J1004" s="258" t="e">
        <f t="shared" si="2131"/>
        <v>#REF!</v>
      </c>
      <c r="K1004" s="258" t="e">
        <f t="shared" si="2145"/>
        <v>#REF!</v>
      </c>
      <c r="L1004" s="258" t="e">
        <f t="shared" si="2145"/>
        <v>#REF!</v>
      </c>
      <c r="M1004" s="258" t="e">
        <f t="shared" si="2145"/>
        <v>#REF!</v>
      </c>
      <c r="N1004" s="258" t="e">
        <f t="shared" si="2144"/>
        <v>#REF!</v>
      </c>
      <c r="O1004" s="258" t="e">
        <f t="shared" si="2144"/>
        <v>#REF!</v>
      </c>
      <c r="P1004" s="258" t="e">
        <f t="shared" si="2144"/>
        <v>#REF!</v>
      </c>
      <c r="Q1004" s="258" t="e">
        <f t="shared" si="2144"/>
        <v>#REF!</v>
      </c>
      <c r="R1004" s="258" t="e">
        <f t="shared" si="2129"/>
        <v>#REF!</v>
      </c>
      <c r="S1004" s="258" t="e">
        <f t="shared" si="2132"/>
        <v>#REF!</v>
      </c>
      <c r="T1004" s="258" t="e">
        <f t="shared" si="2133"/>
        <v>#REF!</v>
      </c>
      <c r="U1004" s="258" t="e">
        <f t="shared" si="2134"/>
        <v>#REF!</v>
      </c>
      <c r="V1004" s="258" t="e">
        <f t="shared" si="2135"/>
        <v>#REF!</v>
      </c>
      <c r="W1004" s="258" t="e">
        <f t="shared" si="2136"/>
        <v>#REF!</v>
      </c>
      <c r="X1004" s="258" t="e">
        <f t="shared" si="2137"/>
        <v>#REF!</v>
      </c>
      <c r="Y1004" s="258" t="e">
        <f t="shared" si="2138"/>
        <v>#REF!</v>
      </c>
      <c r="Z1004" s="258" t="e">
        <f t="shared" si="2139"/>
        <v>#REF!</v>
      </c>
      <c r="AA1004" s="258" t="e">
        <f t="shared" si="2140"/>
        <v>#REF!</v>
      </c>
      <c r="AB1004" s="258" t="e">
        <f t="shared" si="2141"/>
        <v>#REF!</v>
      </c>
      <c r="AC1004" s="258" t="e">
        <f t="shared" si="2142"/>
        <v>#REF!</v>
      </c>
      <c r="AD1004" s="258" t="e">
        <f t="shared" si="2143"/>
        <v>#REF!</v>
      </c>
    </row>
    <row r="1005" spans="1:30" ht="38.25" hidden="1" customHeight="1" x14ac:dyDescent="0.2">
      <c r="A1005" s="260" t="s">
        <v>264</v>
      </c>
      <c r="B1005" s="272">
        <v>815</v>
      </c>
      <c r="C1005" s="253" t="s">
        <v>200</v>
      </c>
      <c r="D1005" s="253" t="s">
        <v>194</v>
      </c>
      <c r="E1005" s="253" t="s">
        <v>265</v>
      </c>
      <c r="F1005" s="253"/>
      <c r="G1005" s="258"/>
      <c r="H1005" s="258"/>
      <c r="I1005" s="258" t="e">
        <f>#REF!+G1005</f>
        <v>#REF!</v>
      </c>
      <c r="J1005" s="258" t="e">
        <f t="shared" si="2131"/>
        <v>#REF!</v>
      </c>
      <c r="K1005" s="258" t="e">
        <f t="shared" si="2145"/>
        <v>#REF!</v>
      </c>
      <c r="L1005" s="258" t="e">
        <f t="shared" si="2145"/>
        <v>#REF!</v>
      </c>
      <c r="M1005" s="258" t="e">
        <f t="shared" si="2145"/>
        <v>#REF!</v>
      </c>
      <c r="N1005" s="258" t="e">
        <f t="shared" si="2144"/>
        <v>#REF!</v>
      </c>
      <c r="O1005" s="258" t="e">
        <f t="shared" si="2144"/>
        <v>#REF!</v>
      </c>
      <c r="P1005" s="258" t="e">
        <f t="shared" si="2144"/>
        <v>#REF!</v>
      </c>
      <c r="Q1005" s="258" t="e">
        <f t="shared" si="2144"/>
        <v>#REF!</v>
      </c>
      <c r="R1005" s="258" t="e">
        <f t="shared" si="2129"/>
        <v>#REF!</v>
      </c>
      <c r="S1005" s="258" t="e">
        <f t="shared" si="2132"/>
        <v>#REF!</v>
      </c>
      <c r="T1005" s="258" t="e">
        <f t="shared" si="2133"/>
        <v>#REF!</v>
      </c>
      <c r="U1005" s="258" t="e">
        <f t="shared" si="2134"/>
        <v>#REF!</v>
      </c>
      <c r="V1005" s="258" t="e">
        <f t="shared" si="2135"/>
        <v>#REF!</v>
      </c>
      <c r="W1005" s="258" t="e">
        <f t="shared" si="2136"/>
        <v>#REF!</v>
      </c>
      <c r="X1005" s="258" t="e">
        <f t="shared" si="2137"/>
        <v>#REF!</v>
      </c>
      <c r="Y1005" s="258" t="e">
        <f t="shared" si="2138"/>
        <v>#REF!</v>
      </c>
      <c r="Z1005" s="258" t="e">
        <f t="shared" si="2139"/>
        <v>#REF!</v>
      </c>
      <c r="AA1005" s="258" t="e">
        <f t="shared" si="2140"/>
        <v>#REF!</v>
      </c>
      <c r="AB1005" s="258" t="e">
        <f t="shared" si="2141"/>
        <v>#REF!</v>
      </c>
      <c r="AC1005" s="258" t="e">
        <f t="shared" si="2142"/>
        <v>#REF!</v>
      </c>
      <c r="AD1005" s="258" t="e">
        <f t="shared" si="2143"/>
        <v>#REF!</v>
      </c>
    </row>
    <row r="1006" spans="1:30" ht="12.75" hidden="1" customHeight="1" x14ac:dyDescent="0.2">
      <c r="A1006" s="260" t="s">
        <v>320</v>
      </c>
      <c r="B1006" s="272">
        <v>815</v>
      </c>
      <c r="C1006" s="253" t="s">
        <v>200</v>
      </c>
      <c r="D1006" s="253" t="s">
        <v>194</v>
      </c>
      <c r="E1006" s="253" t="s">
        <v>265</v>
      </c>
      <c r="F1006" s="253" t="s">
        <v>321</v>
      </c>
      <c r="G1006" s="258"/>
      <c r="H1006" s="258"/>
      <c r="I1006" s="258" t="e">
        <f>#REF!+G1006</f>
        <v>#REF!</v>
      </c>
      <c r="J1006" s="258" t="e">
        <f t="shared" si="2131"/>
        <v>#REF!</v>
      </c>
      <c r="K1006" s="258" t="e">
        <f t="shared" si="2145"/>
        <v>#REF!</v>
      </c>
      <c r="L1006" s="258" t="e">
        <f t="shared" si="2145"/>
        <v>#REF!</v>
      </c>
      <c r="M1006" s="258" t="e">
        <f t="shared" si="2145"/>
        <v>#REF!</v>
      </c>
      <c r="N1006" s="258" t="e">
        <f t="shared" si="2144"/>
        <v>#REF!</v>
      </c>
      <c r="O1006" s="258" t="e">
        <f t="shared" si="2144"/>
        <v>#REF!</v>
      </c>
      <c r="P1006" s="258" t="e">
        <f t="shared" si="2144"/>
        <v>#REF!</v>
      </c>
      <c r="Q1006" s="258" t="e">
        <f t="shared" si="2144"/>
        <v>#REF!</v>
      </c>
      <c r="R1006" s="258" t="e">
        <f t="shared" si="2129"/>
        <v>#REF!</v>
      </c>
      <c r="S1006" s="258" t="e">
        <f t="shared" si="2132"/>
        <v>#REF!</v>
      </c>
      <c r="T1006" s="258" t="e">
        <f t="shared" si="2133"/>
        <v>#REF!</v>
      </c>
      <c r="U1006" s="258" t="e">
        <f t="shared" si="2134"/>
        <v>#REF!</v>
      </c>
      <c r="V1006" s="258" t="e">
        <f t="shared" si="2135"/>
        <v>#REF!</v>
      </c>
      <c r="W1006" s="258" t="e">
        <f t="shared" si="2136"/>
        <v>#REF!</v>
      </c>
      <c r="X1006" s="258" t="e">
        <f t="shared" si="2137"/>
        <v>#REF!</v>
      </c>
      <c r="Y1006" s="258" t="e">
        <f t="shared" si="2138"/>
        <v>#REF!</v>
      </c>
      <c r="Z1006" s="258" t="e">
        <f t="shared" si="2139"/>
        <v>#REF!</v>
      </c>
      <c r="AA1006" s="258" t="e">
        <f t="shared" si="2140"/>
        <v>#REF!</v>
      </c>
      <c r="AB1006" s="258" t="e">
        <f t="shared" si="2141"/>
        <v>#REF!</v>
      </c>
      <c r="AC1006" s="258" t="e">
        <f t="shared" si="2142"/>
        <v>#REF!</v>
      </c>
      <c r="AD1006" s="258" t="e">
        <f t="shared" si="2143"/>
        <v>#REF!</v>
      </c>
    </row>
    <row r="1007" spans="1:30" ht="12.75" hidden="1" customHeight="1" x14ac:dyDescent="0.2">
      <c r="A1007" s="260" t="s">
        <v>95</v>
      </c>
      <c r="B1007" s="272">
        <v>801</v>
      </c>
      <c r="C1007" s="253" t="s">
        <v>205</v>
      </c>
      <c r="D1007" s="253" t="s">
        <v>192</v>
      </c>
      <c r="E1007" s="253" t="s">
        <v>5</v>
      </c>
      <c r="F1007" s="253" t="s">
        <v>96</v>
      </c>
      <c r="G1007" s="258"/>
      <c r="H1007" s="258"/>
      <c r="I1007" s="258" t="e">
        <f>#REF!+G1007</f>
        <v>#REF!</v>
      </c>
      <c r="J1007" s="258" t="e">
        <f t="shared" si="2131"/>
        <v>#REF!</v>
      </c>
      <c r="K1007" s="258" t="e">
        <f t="shared" si="2145"/>
        <v>#REF!</v>
      </c>
      <c r="L1007" s="258" t="e">
        <f t="shared" si="2145"/>
        <v>#REF!</v>
      </c>
      <c r="M1007" s="258" t="e">
        <f t="shared" si="2145"/>
        <v>#REF!</v>
      </c>
      <c r="N1007" s="258" t="e">
        <f t="shared" si="2144"/>
        <v>#REF!</v>
      </c>
      <c r="O1007" s="258" t="e">
        <f t="shared" si="2144"/>
        <v>#REF!</v>
      </c>
      <c r="P1007" s="258" t="e">
        <f t="shared" si="2144"/>
        <v>#REF!</v>
      </c>
      <c r="Q1007" s="258" t="e">
        <f t="shared" si="2144"/>
        <v>#REF!</v>
      </c>
      <c r="R1007" s="258" t="e">
        <f t="shared" si="2129"/>
        <v>#REF!</v>
      </c>
      <c r="S1007" s="258" t="e">
        <f t="shared" si="2132"/>
        <v>#REF!</v>
      </c>
      <c r="T1007" s="258" t="e">
        <f t="shared" si="2133"/>
        <v>#REF!</v>
      </c>
      <c r="U1007" s="258" t="e">
        <f t="shared" si="2134"/>
        <v>#REF!</v>
      </c>
      <c r="V1007" s="258" t="e">
        <f t="shared" si="2135"/>
        <v>#REF!</v>
      </c>
      <c r="W1007" s="258" t="e">
        <f t="shared" si="2136"/>
        <v>#REF!</v>
      </c>
      <c r="X1007" s="258" t="e">
        <f t="shared" si="2137"/>
        <v>#REF!</v>
      </c>
      <c r="Y1007" s="258" t="e">
        <f t="shared" si="2138"/>
        <v>#REF!</v>
      </c>
      <c r="Z1007" s="258" t="e">
        <f t="shared" si="2139"/>
        <v>#REF!</v>
      </c>
      <c r="AA1007" s="258" t="e">
        <f t="shared" si="2140"/>
        <v>#REF!</v>
      </c>
      <c r="AB1007" s="258" t="e">
        <f t="shared" si="2141"/>
        <v>#REF!</v>
      </c>
      <c r="AC1007" s="258" t="e">
        <f t="shared" si="2142"/>
        <v>#REF!</v>
      </c>
      <c r="AD1007" s="258" t="e">
        <f t="shared" si="2143"/>
        <v>#REF!</v>
      </c>
    </row>
    <row r="1008" spans="1:30" ht="12.75" hidden="1" customHeight="1" x14ac:dyDescent="0.2">
      <c r="A1008" s="260" t="s">
        <v>97</v>
      </c>
      <c r="B1008" s="272">
        <v>801</v>
      </c>
      <c r="C1008" s="253" t="s">
        <v>205</v>
      </c>
      <c r="D1008" s="253" t="s">
        <v>192</v>
      </c>
      <c r="E1008" s="253" t="s">
        <v>5</v>
      </c>
      <c r="F1008" s="253" t="s">
        <v>98</v>
      </c>
      <c r="G1008" s="258"/>
      <c r="H1008" s="258"/>
      <c r="I1008" s="258" t="e">
        <f>#REF!+G1008</f>
        <v>#REF!</v>
      </c>
      <c r="J1008" s="258" t="e">
        <f t="shared" si="2131"/>
        <v>#REF!</v>
      </c>
      <c r="K1008" s="258" t="e">
        <f t="shared" si="2145"/>
        <v>#REF!</v>
      </c>
      <c r="L1008" s="258" t="e">
        <f t="shared" si="2145"/>
        <v>#REF!</v>
      </c>
      <c r="M1008" s="258" t="e">
        <f t="shared" si="2145"/>
        <v>#REF!</v>
      </c>
      <c r="N1008" s="258" t="e">
        <f t="shared" si="2144"/>
        <v>#REF!</v>
      </c>
      <c r="O1008" s="258" t="e">
        <f t="shared" si="2144"/>
        <v>#REF!</v>
      </c>
      <c r="P1008" s="258" t="e">
        <f t="shared" si="2144"/>
        <v>#REF!</v>
      </c>
      <c r="Q1008" s="258" t="e">
        <f t="shared" si="2144"/>
        <v>#REF!</v>
      </c>
      <c r="R1008" s="258" t="e">
        <f t="shared" ref="R1008:R1024" si="2146">P1008+Q1008</f>
        <v>#REF!</v>
      </c>
      <c r="S1008" s="258" t="e">
        <f t="shared" si="2132"/>
        <v>#REF!</v>
      </c>
      <c r="T1008" s="258" t="e">
        <f t="shared" si="2133"/>
        <v>#REF!</v>
      </c>
      <c r="U1008" s="258" t="e">
        <f t="shared" si="2134"/>
        <v>#REF!</v>
      </c>
      <c r="V1008" s="258" t="e">
        <f t="shared" si="2135"/>
        <v>#REF!</v>
      </c>
      <c r="W1008" s="258" t="e">
        <f t="shared" si="2136"/>
        <v>#REF!</v>
      </c>
      <c r="X1008" s="258" t="e">
        <f t="shared" si="2137"/>
        <v>#REF!</v>
      </c>
      <c r="Y1008" s="258" t="e">
        <f t="shared" si="2138"/>
        <v>#REF!</v>
      </c>
      <c r="Z1008" s="258" t="e">
        <f t="shared" si="2139"/>
        <v>#REF!</v>
      </c>
      <c r="AA1008" s="258" t="e">
        <f t="shared" si="2140"/>
        <v>#REF!</v>
      </c>
      <c r="AB1008" s="258" t="e">
        <f t="shared" si="2141"/>
        <v>#REF!</v>
      </c>
      <c r="AC1008" s="258" t="e">
        <f t="shared" si="2142"/>
        <v>#REF!</v>
      </c>
      <c r="AD1008" s="258" t="e">
        <f t="shared" si="2143"/>
        <v>#REF!</v>
      </c>
    </row>
    <row r="1009" spans="1:30" ht="25.5" hidden="1" customHeight="1" x14ac:dyDescent="0.2">
      <c r="A1009" s="260" t="s">
        <v>99</v>
      </c>
      <c r="B1009" s="272">
        <v>801</v>
      </c>
      <c r="C1009" s="253" t="s">
        <v>205</v>
      </c>
      <c r="D1009" s="253" t="s">
        <v>192</v>
      </c>
      <c r="E1009" s="253" t="s">
        <v>5</v>
      </c>
      <c r="F1009" s="253" t="s">
        <v>100</v>
      </c>
      <c r="G1009" s="258"/>
      <c r="H1009" s="258"/>
      <c r="I1009" s="258" t="e">
        <f>#REF!+G1009</f>
        <v>#REF!</v>
      </c>
      <c r="J1009" s="258" t="e">
        <f t="shared" si="2131"/>
        <v>#REF!</v>
      </c>
      <c r="K1009" s="258" t="e">
        <f t="shared" si="2145"/>
        <v>#REF!</v>
      </c>
      <c r="L1009" s="258" t="e">
        <f t="shared" si="2145"/>
        <v>#REF!</v>
      </c>
      <c r="M1009" s="258" t="e">
        <f t="shared" si="2145"/>
        <v>#REF!</v>
      </c>
      <c r="N1009" s="258" t="e">
        <f t="shared" si="2144"/>
        <v>#REF!</v>
      </c>
      <c r="O1009" s="258" t="e">
        <f t="shared" si="2144"/>
        <v>#REF!</v>
      </c>
      <c r="P1009" s="258" t="e">
        <f t="shared" si="2144"/>
        <v>#REF!</v>
      </c>
      <c r="Q1009" s="258" t="e">
        <f t="shared" si="2144"/>
        <v>#REF!</v>
      </c>
      <c r="R1009" s="258" t="e">
        <f t="shared" si="2146"/>
        <v>#REF!</v>
      </c>
      <c r="S1009" s="258" t="e">
        <f t="shared" si="2132"/>
        <v>#REF!</v>
      </c>
      <c r="T1009" s="258" t="e">
        <f t="shared" si="2133"/>
        <v>#REF!</v>
      </c>
      <c r="U1009" s="258" t="e">
        <f t="shared" si="2134"/>
        <v>#REF!</v>
      </c>
      <c r="V1009" s="258" t="e">
        <f t="shared" si="2135"/>
        <v>#REF!</v>
      </c>
      <c r="W1009" s="258" t="e">
        <f t="shared" si="2136"/>
        <v>#REF!</v>
      </c>
      <c r="X1009" s="258" t="e">
        <f t="shared" si="2137"/>
        <v>#REF!</v>
      </c>
      <c r="Y1009" s="258" t="e">
        <f t="shared" si="2138"/>
        <v>#REF!</v>
      </c>
      <c r="Z1009" s="258" t="e">
        <f t="shared" si="2139"/>
        <v>#REF!</v>
      </c>
      <c r="AA1009" s="258" t="e">
        <f t="shared" si="2140"/>
        <v>#REF!</v>
      </c>
      <c r="AB1009" s="258" t="e">
        <f t="shared" si="2141"/>
        <v>#REF!</v>
      </c>
      <c r="AC1009" s="258" t="e">
        <f t="shared" si="2142"/>
        <v>#REF!</v>
      </c>
      <c r="AD1009" s="258" t="e">
        <f t="shared" si="2143"/>
        <v>#REF!</v>
      </c>
    </row>
    <row r="1010" spans="1:30" ht="25.5" hidden="1" customHeight="1" x14ac:dyDescent="0.2">
      <c r="A1010" s="260" t="s">
        <v>101</v>
      </c>
      <c r="B1010" s="272">
        <v>801</v>
      </c>
      <c r="C1010" s="253" t="s">
        <v>205</v>
      </c>
      <c r="D1010" s="253" t="s">
        <v>192</v>
      </c>
      <c r="E1010" s="253" t="s">
        <v>5</v>
      </c>
      <c r="F1010" s="253" t="s">
        <v>102</v>
      </c>
      <c r="G1010" s="258"/>
      <c r="H1010" s="258"/>
      <c r="I1010" s="258" t="e">
        <f>#REF!+G1010</f>
        <v>#REF!</v>
      </c>
      <c r="J1010" s="258" t="e">
        <f t="shared" si="2131"/>
        <v>#REF!</v>
      </c>
      <c r="K1010" s="258" t="e">
        <f t="shared" si="2145"/>
        <v>#REF!</v>
      </c>
      <c r="L1010" s="258" t="e">
        <f t="shared" si="2145"/>
        <v>#REF!</v>
      </c>
      <c r="M1010" s="258" t="e">
        <f t="shared" si="2145"/>
        <v>#REF!</v>
      </c>
      <c r="N1010" s="258" t="e">
        <f t="shared" si="2144"/>
        <v>#REF!</v>
      </c>
      <c r="O1010" s="258" t="e">
        <f t="shared" si="2144"/>
        <v>#REF!</v>
      </c>
      <c r="P1010" s="258" t="e">
        <f t="shared" si="2144"/>
        <v>#REF!</v>
      </c>
      <c r="Q1010" s="258" t="e">
        <f t="shared" si="2144"/>
        <v>#REF!</v>
      </c>
      <c r="R1010" s="258" t="e">
        <f t="shared" si="2146"/>
        <v>#REF!</v>
      </c>
      <c r="S1010" s="258" t="e">
        <f t="shared" si="2132"/>
        <v>#REF!</v>
      </c>
      <c r="T1010" s="258" t="e">
        <f t="shared" si="2133"/>
        <v>#REF!</v>
      </c>
      <c r="U1010" s="258" t="e">
        <f t="shared" si="2134"/>
        <v>#REF!</v>
      </c>
      <c r="V1010" s="258" t="e">
        <f t="shared" si="2135"/>
        <v>#REF!</v>
      </c>
      <c r="W1010" s="258" t="e">
        <f t="shared" si="2136"/>
        <v>#REF!</v>
      </c>
      <c r="X1010" s="258" t="e">
        <f t="shared" si="2137"/>
        <v>#REF!</v>
      </c>
      <c r="Y1010" s="258" t="e">
        <f t="shared" si="2138"/>
        <v>#REF!</v>
      </c>
      <c r="Z1010" s="258" t="e">
        <f t="shared" si="2139"/>
        <v>#REF!</v>
      </c>
      <c r="AA1010" s="258" t="e">
        <f t="shared" si="2140"/>
        <v>#REF!</v>
      </c>
      <c r="AB1010" s="258" t="e">
        <f t="shared" si="2141"/>
        <v>#REF!</v>
      </c>
      <c r="AC1010" s="258" t="e">
        <f t="shared" si="2142"/>
        <v>#REF!</v>
      </c>
      <c r="AD1010" s="258" t="e">
        <f t="shared" si="2143"/>
        <v>#REF!</v>
      </c>
    </row>
    <row r="1011" spans="1:30" ht="25.5" hidden="1" customHeight="1" x14ac:dyDescent="0.2">
      <c r="A1011" s="260" t="s">
        <v>1296</v>
      </c>
      <c r="B1011" s="272">
        <v>801</v>
      </c>
      <c r="C1011" s="253" t="s">
        <v>205</v>
      </c>
      <c r="D1011" s="253" t="s">
        <v>192</v>
      </c>
      <c r="E1011" s="253" t="s">
        <v>5</v>
      </c>
      <c r="F1011" s="253" t="s">
        <v>94</v>
      </c>
      <c r="G1011" s="258"/>
      <c r="H1011" s="258"/>
      <c r="I1011" s="258" t="e">
        <f>#REF!+G1011</f>
        <v>#REF!</v>
      </c>
      <c r="J1011" s="258" t="e">
        <f t="shared" si="2131"/>
        <v>#REF!</v>
      </c>
      <c r="K1011" s="258" t="e">
        <f t="shared" si="2145"/>
        <v>#REF!</v>
      </c>
      <c r="L1011" s="258" t="e">
        <f t="shared" si="2145"/>
        <v>#REF!</v>
      </c>
      <c r="M1011" s="258" t="e">
        <f t="shared" si="2145"/>
        <v>#REF!</v>
      </c>
      <c r="N1011" s="258" t="e">
        <f t="shared" si="2144"/>
        <v>#REF!</v>
      </c>
      <c r="O1011" s="258" t="e">
        <f t="shared" si="2144"/>
        <v>#REF!</v>
      </c>
      <c r="P1011" s="258" t="e">
        <f t="shared" si="2144"/>
        <v>#REF!</v>
      </c>
      <c r="Q1011" s="258" t="e">
        <f t="shared" si="2144"/>
        <v>#REF!</v>
      </c>
      <c r="R1011" s="258" t="e">
        <f t="shared" si="2146"/>
        <v>#REF!</v>
      </c>
      <c r="S1011" s="258" t="e">
        <f t="shared" si="2132"/>
        <v>#REF!</v>
      </c>
      <c r="T1011" s="258" t="e">
        <f t="shared" si="2133"/>
        <v>#REF!</v>
      </c>
      <c r="U1011" s="258" t="e">
        <f t="shared" si="2134"/>
        <v>#REF!</v>
      </c>
      <c r="V1011" s="258" t="e">
        <f t="shared" si="2135"/>
        <v>#REF!</v>
      </c>
      <c r="W1011" s="258" t="e">
        <f t="shared" si="2136"/>
        <v>#REF!</v>
      </c>
      <c r="X1011" s="258" t="e">
        <f t="shared" si="2137"/>
        <v>#REF!</v>
      </c>
      <c r="Y1011" s="258" t="e">
        <f t="shared" si="2138"/>
        <v>#REF!</v>
      </c>
      <c r="Z1011" s="258" t="e">
        <f t="shared" si="2139"/>
        <v>#REF!</v>
      </c>
      <c r="AA1011" s="258" t="e">
        <f t="shared" si="2140"/>
        <v>#REF!</v>
      </c>
      <c r="AB1011" s="258" t="e">
        <f t="shared" si="2141"/>
        <v>#REF!</v>
      </c>
      <c r="AC1011" s="258" t="e">
        <f t="shared" si="2142"/>
        <v>#REF!</v>
      </c>
      <c r="AD1011" s="258" t="e">
        <f t="shared" si="2143"/>
        <v>#REF!</v>
      </c>
    </row>
    <row r="1012" spans="1:30" ht="30" hidden="1" customHeight="1" x14ac:dyDescent="0.2">
      <c r="A1012" s="260" t="s">
        <v>1295</v>
      </c>
      <c r="B1012" s="272">
        <v>801</v>
      </c>
      <c r="C1012" s="253" t="s">
        <v>205</v>
      </c>
      <c r="D1012" s="253" t="s">
        <v>192</v>
      </c>
      <c r="E1012" s="253" t="s">
        <v>5</v>
      </c>
      <c r="F1012" s="253" t="s">
        <v>77</v>
      </c>
      <c r="G1012" s="258"/>
      <c r="H1012" s="258"/>
      <c r="I1012" s="258" t="e">
        <f>#REF!+G1012</f>
        <v>#REF!</v>
      </c>
      <c r="J1012" s="258" t="e">
        <f t="shared" si="2131"/>
        <v>#REF!</v>
      </c>
      <c r="K1012" s="258" t="e">
        <f t="shared" si="2145"/>
        <v>#REF!</v>
      </c>
      <c r="L1012" s="258" t="e">
        <f t="shared" si="2145"/>
        <v>#REF!</v>
      </c>
      <c r="M1012" s="258" t="e">
        <f t="shared" si="2145"/>
        <v>#REF!</v>
      </c>
      <c r="N1012" s="258" t="e">
        <f t="shared" si="2144"/>
        <v>#REF!</v>
      </c>
      <c r="O1012" s="258" t="e">
        <f t="shared" si="2144"/>
        <v>#REF!</v>
      </c>
      <c r="P1012" s="258" t="e">
        <f t="shared" si="2144"/>
        <v>#REF!</v>
      </c>
      <c r="Q1012" s="258" t="e">
        <f t="shared" si="2144"/>
        <v>#REF!</v>
      </c>
      <c r="R1012" s="258" t="e">
        <f t="shared" si="2146"/>
        <v>#REF!</v>
      </c>
      <c r="S1012" s="258" t="e">
        <f t="shared" si="2132"/>
        <v>#REF!</v>
      </c>
      <c r="T1012" s="258" t="e">
        <f t="shared" si="2133"/>
        <v>#REF!</v>
      </c>
      <c r="U1012" s="258" t="e">
        <f t="shared" si="2134"/>
        <v>#REF!</v>
      </c>
      <c r="V1012" s="258" t="e">
        <f t="shared" si="2135"/>
        <v>#REF!</v>
      </c>
      <c r="W1012" s="258" t="e">
        <f t="shared" si="2136"/>
        <v>#REF!</v>
      </c>
      <c r="X1012" s="258" t="e">
        <f t="shared" si="2137"/>
        <v>#REF!</v>
      </c>
      <c r="Y1012" s="258" t="e">
        <f t="shared" si="2138"/>
        <v>#REF!</v>
      </c>
      <c r="Z1012" s="258" t="e">
        <f t="shared" si="2139"/>
        <v>#REF!</v>
      </c>
      <c r="AA1012" s="258" t="e">
        <f t="shared" si="2140"/>
        <v>#REF!</v>
      </c>
      <c r="AB1012" s="258" t="e">
        <f t="shared" si="2141"/>
        <v>#REF!</v>
      </c>
      <c r="AC1012" s="258" t="e">
        <f t="shared" si="2142"/>
        <v>#REF!</v>
      </c>
      <c r="AD1012" s="258" t="e">
        <f t="shared" si="2143"/>
        <v>#REF!</v>
      </c>
    </row>
    <row r="1013" spans="1:30" ht="12.75" hidden="1" customHeight="1" x14ac:dyDescent="0.2">
      <c r="A1013" s="260" t="s">
        <v>78</v>
      </c>
      <c r="B1013" s="272">
        <v>801</v>
      </c>
      <c r="C1013" s="253" t="s">
        <v>205</v>
      </c>
      <c r="D1013" s="253" t="s">
        <v>192</v>
      </c>
      <c r="E1013" s="253" t="s">
        <v>5</v>
      </c>
      <c r="F1013" s="253" t="s">
        <v>79</v>
      </c>
      <c r="G1013" s="258"/>
      <c r="H1013" s="258"/>
      <c r="I1013" s="258" t="e">
        <f>#REF!+G1013</f>
        <v>#REF!</v>
      </c>
      <c r="J1013" s="258" t="e">
        <f t="shared" si="2131"/>
        <v>#REF!</v>
      </c>
      <c r="K1013" s="258" t="e">
        <f>#REF!+I1013</f>
        <v>#REF!</v>
      </c>
      <c r="L1013" s="258" t="e">
        <f t="shared" si="2145"/>
        <v>#REF!</v>
      </c>
      <c r="M1013" s="258" t="e">
        <f t="shared" si="2145"/>
        <v>#REF!</v>
      </c>
      <c r="N1013" s="258" t="e">
        <f t="shared" si="2144"/>
        <v>#REF!</v>
      </c>
      <c r="O1013" s="258" t="e">
        <f t="shared" si="2144"/>
        <v>#REF!</v>
      </c>
      <c r="P1013" s="258" t="e">
        <f t="shared" si="2144"/>
        <v>#REF!</v>
      </c>
      <c r="Q1013" s="258" t="e">
        <f t="shared" si="2144"/>
        <v>#REF!</v>
      </c>
      <c r="R1013" s="258" t="e">
        <f t="shared" si="2146"/>
        <v>#REF!</v>
      </c>
      <c r="S1013" s="258" t="e">
        <f t="shared" si="2132"/>
        <v>#REF!</v>
      </c>
      <c r="T1013" s="258" t="e">
        <f t="shared" si="2133"/>
        <v>#REF!</v>
      </c>
      <c r="U1013" s="258" t="e">
        <f t="shared" si="2134"/>
        <v>#REF!</v>
      </c>
      <c r="V1013" s="258" t="e">
        <f t="shared" si="2135"/>
        <v>#REF!</v>
      </c>
      <c r="W1013" s="258" t="e">
        <f t="shared" si="2136"/>
        <v>#REF!</v>
      </c>
      <c r="X1013" s="258" t="e">
        <f t="shared" si="2137"/>
        <v>#REF!</v>
      </c>
      <c r="Y1013" s="258" t="e">
        <f t="shared" si="2138"/>
        <v>#REF!</v>
      </c>
      <c r="Z1013" s="258" t="e">
        <f t="shared" si="2139"/>
        <v>#REF!</v>
      </c>
      <c r="AA1013" s="258" t="e">
        <f t="shared" si="2140"/>
        <v>#REF!</v>
      </c>
      <c r="AB1013" s="258" t="e">
        <f t="shared" si="2141"/>
        <v>#REF!</v>
      </c>
      <c r="AC1013" s="258" t="e">
        <f t="shared" si="2142"/>
        <v>#REF!</v>
      </c>
      <c r="AD1013" s="258" t="e">
        <f t="shared" si="2143"/>
        <v>#REF!</v>
      </c>
    </row>
    <row r="1014" spans="1:30" ht="12.75" hidden="1" customHeight="1" x14ac:dyDescent="0.2">
      <c r="A1014" s="260" t="s">
        <v>103</v>
      </c>
      <c r="B1014" s="272">
        <v>801</v>
      </c>
      <c r="C1014" s="253" t="s">
        <v>205</v>
      </c>
      <c r="D1014" s="253" t="s">
        <v>192</v>
      </c>
      <c r="E1014" s="253" t="s">
        <v>5</v>
      </c>
      <c r="F1014" s="253" t="s">
        <v>104</v>
      </c>
      <c r="G1014" s="258"/>
      <c r="H1014" s="258"/>
      <c r="I1014" s="258" t="e">
        <f>#REF!+G1014</f>
        <v>#REF!</v>
      </c>
      <c r="J1014" s="258" t="e">
        <f t="shared" si="2131"/>
        <v>#REF!</v>
      </c>
      <c r="K1014" s="258" t="e">
        <f>#REF!+I1014</f>
        <v>#REF!</v>
      </c>
      <c r="L1014" s="258" t="e">
        <f t="shared" si="2145"/>
        <v>#REF!</v>
      </c>
      <c r="M1014" s="258" t="e">
        <f t="shared" si="2145"/>
        <v>#REF!</v>
      </c>
      <c r="N1014" s="258" t="e">
        <f t="shared" si="2144"/>
        <v>#REF!</v>
      </c>
      <c r="O1014" s="258" t="e">
        <f t="shared" si="2144"/>
        <v>#REF!</v>
      </c>
      <c r="P1014" s="258" t="e">
        <f t="shared" si="2144"/>
        <v>#REF!</v>
      </c>
      <c r="Q1014" s="258" t="e">
        <f t="shared" si="2144"/>
        <v>#REF!</v>
      </c>
      <c r="R1014" s="258" t="e">
        <f t="shared" si="2146"/>
        <v>#REF!</v>
      </c>
      <c r="S1014" s="258" t="e">
        <f t="shared" si="2132"/>
        <v>#REF!</v>
      </c>
      <c r="T1014" s="258" t="e">
        <f t="shared" si="2133"/>
        <v>#REF!</v>
      </c>
      <c r="U1014" s="258" t="e">
        <f t="shared" si="2134"/>
        <v>#REF!</v>
      </c>
      <c r="V1014" s="258" t="e">
        <f t="shared" si="2135"/>
        <v>#REF!</v>
      </c>
      <c r="W1014" s="258" t="e">
        <f t="shared" si="2136"/>
        <v>#REF!</v>
      </c>
      <c r="X1014" s="258" t="e">
        <f t="shared" si="2137"/>
        <v>#REF!</v>
      </c>
      <c r="Y1014" s="258" t="e">
        <f t="shared" si="2138"/>
        <v>#REF!</v>
      </c>
      <c r="Z1014" s="258" t="e">
        <f t="shared" si="2139"/>
        <v>#REF!</v>
      </c>
      <c r="AA1014" s="258" t="e">
        <f t="shared" si="2140"/>
        <v>#REF!</v>
      </c>
      <c r="AB1014" s="258" t="e">
        <f t="shared" si="2141"/>
        <v>#REF!</v>
      </c>
      <c r="AC1014" s="258" t="e">
        <f t="shared" si="2142"/>
        <v>#REF!</v>
      </c>
      <c r="AD1014" s="258" t="e">
        <f t="shared" si="2143"/>
        <v>#REF!</v>
      </c>
    </row>
    <row r="1015" spans="1:30" ht="12.75" hidden="1" customHeight="1" x14ac:dyDescent="0.2">
      <c r="A1015" s="260" t="s">
        <v>105</v>
      </c>
      <c r="B1015" s="272">
        <v>801</v>
      </c>
      <c r="C1015" s="253" t="s">
        <v>205</v>
      </c>
      <c r="D1015" s="253" t="s">
        <v>192</v>
      </c>
      <c r="E1015" s="253" t="s">
        <v>5</v>
      </c>
      <c r="F1015" s="253" t="s">
        <v>106</v>
      </c>
      <c r="G1015" s="258"/>
      <c r="H1015" s="258"/>
      <c r="I1015" s="258" t="e">
        <f>#REF!+G1015</f>
        <v>#REF!</v>
      </c>
      <c r="J1015" s="258" t="e">
        <f t="shared" si="2131"/>
        <v>#REF!</v>
      </c>
      <c r="K1015" s="258" t="e">
        <f>#REF!+I1015</f>
        <v>#REF!</v>
      </c>
      <c r="L1015" s="258" t="e">
        <f t="shared" si="2145"/>
        <v>#REF!</v>
      </c>
      <c r="M1015" s="258" t="e">
        <f t="shared" si="2145"/>
        <v>#REF!</v>
      </c>
      <c r="N1015" s="258" t="e">
        <f t="shared" si="2144"/>
        <v>#REF!</v>
      </c>
      <c r="O1015" s="258" t="e">
        <f t="shared" si="2144"/>
        <v>#REF!</v>
      </c>
      <c r="P1015" s="258" t="e">
        <f t="shared" si="2144"/>
        <v>#REF!</v>
      </c>
      <c r="Q1015" s="258" t="e">
        <f t="shared" si="2144"/>
        <v>#REF!</v>
      </c>
      <c r="R1015" s="258" t="e">
        <f t="shared" si="2146"/>
        <v>#REF!</v>
      </c>
      <c r="S1015" s="258" t="e">
        <f t="shared" si="2132"/>
        <v>#REF!</v>
      </c>
      <c r="T1015" s="258" t="e">
        <f t="shared" si="2133"/>
        <v>#REF!</v>
      </c>
      <c r="U1015" s="258" t="e">
        <f t="shared" si="2134"/>
        <v>#REF!</v>
      </c>
      <c r="V1015" s="258" t="e">
        <f t="shared" si="2135"/>
        <v>#REF!</v>
      </c>
      <c r="W1015" s="258" t="e">
        <f t="shared" si="2136"/>
        <v>#REF!</v>
      </c>
      <c r="X1015" s="258" t="e">
        <f t="shared" si="2137"/>
        <v>#REF!</v>
      </c>
      <c r="Y1015" s="258" t="e">
        <f t="shared" si="2138"/>
        <v>#REF!</v>
      </c>
      <c r="Z1015" s="258" t="e">
        <f t="shared" si="2139"/>
        <v>#REF!</v>
      </c>
      <c r="AA1015" s="258" t="e">
        <f t="shared" si="2140"/>
        <v>#REF!</v>
      </c>
      <c r="AB1015" s="258" t="e">
        <f t="shared" si="2141"/>
        <v>#REF!</v>
      </c>
      <c r="AC1015" s="258" t="e">
        <f t="shared" si="2142"/>
        <v>#REF!</v>
      </c>
      <c r="AD1015" s="258" t="e">
        <f t="shared" si="2143"/>
        <v>#REF!</v>
      </c>
    </row>
    <row r="1016" spans="1:30" ht="12.75" hidden="1" customHeight="1" x14ac:dyDescent="0.2">
      <c r="A1016" s="562" t="s">
        <v>149</v>
      </c>
      <c r="B1016" s="563"/>
      <c r="C1016" s="563"/>
      <c r="D1016" s="563"/>
      <c r="E1016" s="563"/>
      <c r="F1016" s="564"/>
      <c r="G1016" s="258"/>
      <c r="H1016" s="258"/>
      <c r="I1016" s="258" t="e">
        <f>#REF!+G1016</f>
        <v>#REF!</v>
      </c>
      <c r="J1016" s="258" t="e">
        <f t="shared" si="2131"/>
        <v>#REF!</v>
      </c>
      <c r="K1016" s="258" t="e">
        <f>#REF!+I1016</f>
        <v>#REF!</v>
      </c>
      <c r="L1016" s="258" t="e">
        <f t="shared" si="2145"/>
        <v>#REF!</v>
      </c>
      <c r="M1016" s="258" t="e">
        <f t="shared" si="2145"/>
        <v>#REF!</v>
      </c>
      <c r="N1016" s="258" t="e">
        <f t="shared" si="2144"/>
        <v>#REF!</v>
      </c>
      <c r="O1016" s="258" t="e">
        <f t="shared" si="2144"/>
        <v>#REF!</v>
      </c>
      <c r="P1016" s="258" t="e">
        <f t="shared" si="2144"/>
        <v>#REF!</v>
      </c>
      <c r="Q1016" s="258" t="e">
        <f t="shared" si="2144"/>
        <v>#REF!</v>
      </c>
      <c r="R1016" s="258" t="e">
        <f t="shared" si="2146"/>
        <v>#REF!</v>
      </c>
      <c r="S1016" s="258" t="e">
        <f t="shared" si="2132"/>
        <v>#REF!</v>
      </c>
      <c r="T1016" s="258" t="e">
        <f t="shared" si="2133"/>
        <v>#REF!</v>
      </c>
      <c r="U1016" s="258" t="e">
        <f t="shared" si="2134"/>
        <v>#REF!</v>
      </c>
      <c r="V1016" s="258" t="e">
        <f t="shared" si="2135"/>
        <v>#REF!</v>
      </c>
      <c r="W1016" s="258" t="e">
        <f t="shared" si="2136"/>
        <v>#REF!</v>
      </c>
      <c r="X1016" s="258" t="e">
        <f t="shared" si="2137"/>
        <v>#REF!</v>
      </c>
      <c r="Y1016" s="258" t="e">
        <f t="shared" si="2138"/>
        <v>#REF!</v>
      </c>
      <c r="Z1016" s="258" t="e">
        <f t="shared" si="2139"/>
        <v>#REF!</v>
      </c>
      <c r="AA1016" s="258" t="e">
        <f t="shared" si="2140"/>
        <v>#REF!</v>
      </c>
      <c r="AB1016" s="258" t="e">
        <f t="shared" si="2141"/>
        <v>#REF!</v>
      </c>
      <c r="AC1016" s="258" t="e">
        <f t="shared" si="2142"/>
        <v>#REF!</v>
      </c>
      <c r="AD1016" s="258" t="e">
        <f t="shared" si="2143"/>
        <v>#REF!</v>
      </c>
    </row>
    <row r="1017" spans="1:30" ht="15" hidden="1" customHeight="1" x14ac:dyDescent="0.2">
      <c r="A1017" s="260" t="s">
        <v>404</v>
      </c>
      <c r="B1017" s="272">
        <v>801</v>
      </c>
      <c r="C1017" s="253" t="s">
        <v>205</v>
      </c>
      <c r="D1017" s="253" t="s">
        <v>192</v>
      </c>
      <c r="E1017" s="253" t="s">
        <v>62</v>
      </c>
      <c r="F1017" s="253"/>
      <c r="G1017" s="258"/>
      <c r="H1017" s="258"/>
      <c r="I1017" s="258" t="e">
        <f>I1020</f>
        <v>#REF!</v>
      </c>
      <c r="J1017" s="258" t="e">
        <f t="shared" si="2131"/>
        <v>#REF!</v>
      </c>
      <c r="K1017" s="258" t="e">
        <f>K1020</f>
        <v>#REF!</v>
      </c>
      <c r="L1017" s="258" t="e">
        <f t="shared" si="2145"/>
        <v>#REF!</v>
      </c>
      <c r="M1017" s="258" t="e">
        <f t="shared" si="2145"/>
        <v>#REF!</v>
      </c>
      <c r="N1017" s="258" t="e">
        <f t="shared" si="2144"/>
        <v>#REF!</v>
      </c>
      <c r="O1017" s="258" t="e">
        <f t="shared" si="2144"/>
        <v>#REF!</v>
      </c>
      <c r="P1017" s="258" t="e">
        <f t="shared" si="2144"/>
        <v>#REF!</v>
      </c>
      <c r="Q1017" s="258" t="e">
        <f t="shared" si="2144"/>
        <v>#REF!</v>
      </c>
      <c r="R1017" s="258" t="e">
        <f t="shared" si="2146"/>
        <v>#REF!</v>
      </c>
      <c r="S1017" s="258" t="e">
        <f t="shared" si="2132"/>
        <v>#REF!</v>
      </c>
      <c r="T1017" s="258" t="e">
        <f t="shared" si="2133"/>
        <v>#REF!</v>
      </c>
      <c r="U1017" s="258" t="e">
        <f t="shared" si="2134"/>
        <v>#REF!</v>
      </c>
      <c r="V1017" s="258" t="e">
        <f t="shared" si="2135"/>
        <v>#REF!</v>
      </c>
      <c r="W1017" s="258" t="e">
        <f t="shared" si="2136"/>
        <v>#REF!</v>
      </c>
      <c r="X1017" s="258" t="e">
        <f t="shared" si="2137"/>
        <v>#REF!</v>
      </c>
      <c r="Y1017" s="258" t="e">
        <f t="shared" si="2138"/>
        <v>#REF!</v>
      </c>
      <c r="Z1017" s="258" t="e">
        <f t="shared" si="2139"/>
        <v>#REF!</v>
      </c>
      <c r="AA1017" s="258" t="e">
        <f t="shared" si="2140"/>
        <v>#REF!</v>
      </c>
      <c r="AB1017" s="258" t="e">
        <f t="shared" si="2141"/>
        <v>#REF!</v>
      </c>
      <c r="AC1017" s="258" t="e">
        <f t="shared" si="2142"/>
        <v>#REF!</v>
      </c>
      <c r="AD1017" s="258" t="e">
        <f t="shared" si="2143"/>
        <v>#REF!</v>
      </c>
    </row>
    <row r="1018" spans="1:30" hidden="1" x14ac:dyDescent="0.2">
      <c r="A1018" s="260" t="s">
        <v>547</v>
      </c>
      <c r="B1018" s="272">
        <v>801</v>
      </c>
      <c r="C1018" s="253" t="s">
        <v>205</v>
      </c>
      <c r="D1018" s="253" t="s">
        <v>192</v>
      </c>
      <c r="E1018" s="253" t="s">
        <v>173</v>
      </c>
      <c r="F1018" s="253"/>
      <c r="G1018" s="258"/>
      <c r="H1018" s="258"/>
      <c r="I1018" s="258" t="e">
        <f>I1019</f>
        <v>#REF!</v>
      </c>
      <c r="J1018" s="258" t="e">
        <f t="shared" si="2131"/>
        <v>#REF!</v>
      </c>
      <c r="K1018" s="258" t="e">
        <f>K1019</f>
        <v>#REF!</v>
      </c>
      <c r="L1018" s="258" t="e">
        <f t="shared" si="2145"/>
        <v>#REF!</v>
      </c>
      <c r="M1018" s="258" t="e">
        <f t="shared" si="2145"/>
        <v>#REF!</v>
      </c>
      <c r="N1018" s="258" t="e">
        <f t="shared" si="2144"/>
        <v>#REF!</v>
      </c>
      <c r="O1018" s="258" t="e">
        <f t="shared" si="2144"/>
        <v>#REF!</v>
      </c>
      <c r="P1018" s="258" t="e">
        <f t="shared" si="2144"/>
        <v>#REF!</v>
      </c>
      <c r="Q1018" s="258" t="e">
        <f t="shared" si="2144"/>
        <v>#REF!</v>
      </c>
      <c r="R1018" s="258" t="e">
        <f t="shared" si="2146"/>
        <v>#REF!</v>
      </c>
      <c r="S1018" s="258" t="e">
        <f t="shared" si="2132"/>
        <v>#REF!</v>
      </c>
      <c r="T1018" s="258" t="e">
        <f t="shared" si="2133"/>
        <v>#REF!</v>
      </c>
      <c r="U1018" s="258" t="e">
        <f t="shared" si="2134"/>
        <v>#REF!</v>
      </c>
      <c r="V1018" s="258" t="e">
        <f t="shared" si="2135"/>
        <v>#REF!</v>
      </c>
      <c r="W1018" s="258" t="e">
        <f t="shared" si="2136"/>
        <v>#REF!</v>
      </c>
      <c r="X1018" s="258" t="e">
        <f t="shared" si="2137"/>
        <v>#REF!</v>
      </c>
      <c r="Y1018" s="258" t="e">
        <f t="shared" si="2138"/>
        <v>#REF!</v>
      </c>
      <c r="Z1018" s="258" t="e">
        <f t="shared" si="2139"/>
        <v>#REF!</v>
      </c>
      <c r="AA1018" s="258" t="e">
        <f t="shared" si="2140"/>
        <v>#REF!</v>
      </c>
      <c r="AB1018" s="258" t="e">
        <f t="shared" si="2141"/>
        <v>#REF!</v>
      </c>
      <c r="AC1018" s="258" t="e">
        <f t="shared" si="2142"/>
        <v>#REF!</v>
      </c>
      <c r="AD1018" s="258" t="e">
        <f t="shared" si="2143"/>
        <v>#REF!</v>
      </c>
    </row>
    <row r="1019" spans="1:30" hidden="1" x14ac:dyDescent="0.2">
      <c r="A1019" s="260" t="s">
        <v>1296</v>
      </c>
      <c r="B1019" s="272">
        <v>801</v>
      </c>
      <c r="C1019" s="253" t="s">
        <v>205</v>
      </c>
      <c r="D1019" s="253" t="s">
        <v>192</v>
      </c>
      <c r="E1019" s="253" t="s">
        <v>173</v>
      </c>
      <c r="F1019" s="253" t="s">
        <v>94</v>
      </c>
      <c r="G1019" s="258"/>
      <c r="H1019" s="258"/>
      <c r="I1019" s="258" t="e">
        <f>#REF!+G1019</f>
        <v>#REF!</v>
      </c>
      <c r="J1019" s="258" t="e">
        <f t="shared" si="2131"/>
        <v>#REF!</v>
      </c>
      <c r="K1019" s="258" t="e">
        <f>H1019+I1019</f>
        <v>#REF!</v>
      </c>
      <c r="L1019" s="258" t="e">
        <f t="shared" si="2145"/>
        <v>#REF!</v>
      </c>
      <c r="M1019" s="258" t="e">
        <f t="shared" si="2145"/>
        <v>#REF!</v>
      </c>
      <c r="N1019" s="258" t="e">
        <f t="shared" si="2144"/>
        <v>#REF!</v>
      </c>
      <c r="O1019" s="258" t="e">
        <f t="shared" si="2144"/>
        <v>#REF!</v>
      </c>
      <c r="P1019" s="258" t="e">
        <f t="shared" si="2144"/>
        <v>#REF!</v>
      </c>
      <c r="Q1019" s="258" t="e">
        <f t="shared" si="2144"/>
        <v>#REF!</v>
      </c>
      <c r="R1019" s="258" t="e">
        <f t="shared" si="2146"/>
        <v>#REF!</v>
      </c>
      <c r="S1019" s="258" t="e">
        <f t="shared" si="2132"/>
        <v>#REF!</v>
      </c>
      <c r="T1019" s="258" t="e">
        <f t="shared" si="2133"/>
        <v>#REF!</v>
      </c>
      <c r="U1019" s="258" t="e">
        <f t="shared" si="2134"/>
        <v>#REF!</v>
      </c>
      <c r="V1019" s="258" t="e">
        <f t="shared" si="2135"/>
        <v>#REF!</v>
      </c>
      <c r="W1019" s="258" t="e">
        <f t="shared" si="2136"/>
        <v>#REF!</v>
      </c>
      <c r="X1019" s="258" t="e">
        <f t="shared" si="2137"/>
        <v>#REF!</v>
      </c>
      <c r="Y1019" s="258" t="e">
        <f t="shared" si="2138"/>
        <v>#REF!</v>
      </c>
      <c r="Z1019" s="258" t="e">
        <f t="shared" si="2139"/>
        <v>#REF!</v>
      </c>
      <c r="AA1019" s="258" t="e">
        <f t="shared" si="2140"/>
        <v>#REF!</v>
      </c>
      <c r="AB1019" s="258" t="e">
        <f t="shared" si="2141"/>
        <v>#REF!</v>
      </c>
      <c r="AC1019" s="258" t="e">
        <f t="shared" si="2142"/>
        <v>#REF!</v>
      </c>
      <c r="AD1019" s="258" t="e">
        <f t="shared" si="2143"/>
        <v>#REF!</v>
      </c>
    </row>
    <row r="1020" spans="1:30" ht="21" hidden="1" customHeight="1" x14ac:dyDescent="0.2">
      <c r="A1020" s="260" t="s">
        <v>421</v>
      </c>
      <c r="B1020" s="272">
        <v>801</v>
      </c>
      <c r="C1020" s="253" t="s">
        <v>205</v>
      </c>
      <c r="D1020" s="253" t="s">
        <v>192</v>
      </c>
      <c r="E1020" s="253" t="s">
        <v>429</v>
      </c>
      <c r="F1020" s="253"/>
      <c r="G1020" s="258"/>
      <c r="H1020" s="258"/>
      <c r="I1020" s="258" t="e">
        <f>#REF!</f>
        <v>#REF!</v>
      </c>
      <c r="J1020" s="258" t="e">
        <f t="shared" si="2131"/>
        <v>#REF!</v>
      </c>
      <c r="K1020" s="258" t="e">
        <f>#REF!</f>
        <v>#REF!</v>
      </c>
      <c r="L1020" s="258" t="e">
        <f t="shared" si="2145"/>
        <v>#REF!</v>
      </c>
      <c r="M1020" s="258" t="e">
        <f t="shared" si="2145"/>
        <v>#REF!</v>
      </c>
      <c r="N1020" s="258" t="e">
        <f t="shared" si="2144"/>
        <v>#REF!</v>
      </c>
      <c r="O1020" s="258" t="e">
        <f t="shared" si="2144"/>
        <v>#REF!</v>
      </c>
      <c r="P1020" s="258" t="e">
        <f t="shared" si="2144"/>
        <v>#REF!</v>
      </c>
      <c r="Q1020" s="258" t="e">
        <f t="shared" si="2144"/>
        <v>#REF!</v>
      </c>
      <c r="R1020" s="258" t="e">
        <f t="shared" si="2146"/>
        <v>#REF!</v>
      </c>
      <c r="S1020" s="258" t="e">
        <f t="shared" si="2132"/>
        <v>#REF!</v>
      </c>
      <c r="T1020" s="258" t="e">
        <f t="shared" si="2133"/>
        <v>#REF!</v>
      </c>
      <c r="U1020" s="258" t="e">
        <f t="shared" si="2134"/>
        <v>#REF!</v>
      </c>
      <c r="V1020" s="258" t="e">
        <f t="shared" si="2135"/>
        <v>#REF!</v>
      </c>
      <c r="W1020" s="258" t="e">
        <f t="shared" si="2136"/>
        <v>#REF!</v>
      </c>
      <c r="X1020" s="258" t="e">
        <f t="shared" si="2137"/>
        <v>#REF!</v>
      </c>
      <c r="Y1020" s="258" t="e">
        <f t="shared" si="2138"/>
        <v>#REF!</v>
      </c>
      <c r="Z1020" s="258" t="e">
        <f t="shared" si="2139"/>
        <v>#REF!</v>
      </c>
      <c r="AA1020" s="258" t="e">
        <f t="shared" si="2140"/>
        <v>#REF!</v>
      </c>
      <c r="AB1020" s="258" t="e">
        <f t="shared" si="2141"/>
        <v>#REF!</v>
      </c>
      <c r="AC1020" s="258" t="e">
        <f t="shared" si="2142"/>
        <v>#REF!</v>
      </c>
      <c r="AD1020" s="258" t="e">
        <f t="shared" si="2143"/>
        <v>#REF!</v>
      </c>
    </row>
    <row r="1021" spans="1:30" ht="30" customHeight="1" x14ac:dyDescent="0.2">
      <c r="A1021" s="260" t="s">
        <v>1295</v>
      </c>
      <c r="B1021" s="272">
        <v>801</v>
      </c>
      <c r="C1021" s="253" t="s">
        <v>205</v>
      </c>
      <c r="D1021" s="253" t="s">
        <v>192</v>
      </c>
      <c r="E1021" s="253" t="s">
        <v>786</v>
      </c>
      <c r="F1021" s="253" t="s">
        <v>77</v>
      </c>
      <c r="G1021" s="258"/>
      <c r="H1021" s="258">
        <v>2384</v>
      </c>
      <c r="I1021" s="258">
        <v>232.27</v>
      </c>
      <c r="J1021" s="258">
        <f t="shared" si="2131"/>
        <v>2616.27</v>
      </c>
      <c r="K1021" s="258">
        <v>0</v>
      </c>
      <c r="L1021" s="258">
        <v>3390</v>
      </c>
      <c r="M1021" s="258">
        <v>3390</v>
      </c>
      <c r="N1021" s="258">
        <v>506</v>
      </c>
      <c r="O1021" s="258">
        <f>M1021+N1021</f>
        <v>3896</v>
      </c>
      <c r="P1021" s="258">
        <v>3896</v>
      </c>
      <c r="Q1021" s="258">
        <v>0</v>
      </c>
      <c r="R1021" s="258">
        <f t="shared" si="2146"/>
        <v>3896</v>
      </c>
      <c r="S1021" s="258">
        <f>-1388</f>
        <v>-1388</v>
      </c>
      <c r="T1021" s="258">
        <v>2508</v>
      </c>
      <c r="U1021" s="258">
        <v>376</v>
      </c>
      <c r="V1021" s="258">
        <v>2508</v>
      </c>
      <c r="W1021" s="258">
        <v>523</v>
      </c>
      <c r="X1021" s="258">
        <v>3464</v>
      </c>
      <c r="Y1021" s="258">
        <v>-15</v>
      </c>
      <c r="Z1021" s="258">
        <f t="shared" si="2139"/>
        <v>3449</v>
      </c>
      <c r="AA1021" s="258">
        <v>0</v>
      </c>
      <c r="AB1021" s="258">
        <f t="shared" si="2141"/>
        <v>3449</v>
      </c>
      <c r="AC1021" s="258">
        <v>0</v>
      </c>
      <c r="AD1021" s="258">
        <f t="shared" si="2143"/>
        <v>3449</v>
      </c>
    </row>
    <row r="1022" spans="1:30" ht="30" customHeight="1" x14ac:dyDescent="0.2">
      <c r="A1022" s="260" t="s">
        <v>1295</v>
      </c>
      <c r="B1022" s="272">
        <v>801</v>
      </c>
      <c r="C1022" s="253" t="s">
        <v>205</v>
      </c>
      <c r="D1022" s="253" t="s">
        <v>192</v>
      </c>
      <c r="E1022" s="253" t="s">
        <v>1110</v>
      </c>
      <c r="F1022" s="253" t="s">
        <v>77</v>
      </c>
      <c r="G1022" s="258"/>
      <c r="H1022" s="258"/>
      <c r="I1022" s="258"/>
      <c r="J1022" s="258"/>
      <c r="K1022" s="258"/>
      <c r="L1022" s="258"/>
      <c r="M1022" s="258"/>
      <c r="N1022" s="258"/>
      <c r="O1022" s="258"/>
      <c r="P1022" s="258"/>
      <c r="Q1022" s="258"/>
      <c r="R1022" s="258">
        <v>0</v>
      </c>
      <c r="S1022" s="258">
        <f>580</f>
        <v>580</v>
      </c>
      <c r="T1022" s="258">
        <v>580</v>
      </c>
      <c r="U1022" s="258">
        <v>0</v>
      </c>
      <c r="V1022" s="258">
        <v>0</v>
      </c>
      <c r="W1022" s="258">
        <v>580</v>
      </c>
      <c r="X1022" s="258">
        <v>0</v>
      </c>
      <c r="Y1022" s="258">
        <v>580</v>
      </c>
      <c r="Z1022" s="258">
        <f t="shared" si="2139"/>
        <v>580</v>
      </c>
      <c r="AA1022" s="258">
        <v>0</v>
      </c>
      <c r="AB1022" s="258">
        <f t="shared" si="2141"/>
        <v>580</v>
      </c>
      <c r="AC1022" s="258">
        <v>0</v>
      </c>
      <c r="AD1022" s="258">
        <f t="shared" si="2143"/>
        <v>580</v>
      </c>
    </row>
    <row r="1023" spans="1:30" ht="34.5" customHeight="1" x14ac:dyDescent="0.2">
      <c r="A1023" s="260" t="s">
        <v>1295</v>
      </c>
      <c r="B1023" s="272">
        <v>801</v>
      </c>
      <c r="C1023" s="253" t="s">
        <v>205</v>
      </c>
      <c r="D1023" s="253" t="s">
        <v>192</v>
      </c>
      <c r="E1023" s="253" t="s">
        <v>1111</v>
      </c>
      <c r="F1023" s="253" t="s">
        <v>77</v>
      </c>
      <c r="G1023" s="258"/>
      <c r="H1023" s="258">
        <v>0</v>
      </c>
      <c r="I1023" s="258">
        <v>120</v>
      </c>
      <c r="J1023" s="258">
        <f>H1023+I1023</f>
        <v>120</v>
      </c>
      <c r="K1023" s="258">
        <v>220</v>
      </c>
      <c r="L1023" s="258">
        <v>0</v>
      </c>
      <c r="M1023" s="258">
        <v>0</v>
      </c>
      <c r="N1023" s="258">
        <v>0</v>
      </c>
      <c r="O1023" s="258">
        <f t="shared" ref="O1023:O1024" si="2147">M1023+N1023</f>
        <v>0</v>
      </c>
      <c r="P1023" s="258">
        <v>0</v>
      </c>
      <c r="Q1023" s="258">
        <v>0</v>
      </c>
      <c r="R1023" s="258">
        <f t="shared" si="2146"/>
        <v>0</v>
      </c>
      <c r="S1023" s="258">
        <v>955</v>
      </c>
      <c r="T1023" s="258">
        <f>955+955</f>
        <v>1910</v>
      </c>
      <c r="U1023" s="258">
        <v>-927</v>
      </c>
      <c r="V1023" s="258">
        <v>1910</v>
      </c>
      <c r="W1023" s="258">
        <v>-927</v>
      </c>
      <c r="X1023" s="258">
        <v>1910</v>
      </c>
      <c r="Y1023" s="258">
        <v>-710</v>
      </c>
      <c r="Z1023" s="258">
        <f t="shared" si="2139"/>
        <v>1200</v>
      </c>
      <c r="AA1023" s="258">
        <v>0</v>
      </c>
      <c r="AB1023" s="258">
        <f t="shared" si="2141"/>
        <v>1200</v>
      </c>
      <c r="AC1023" s="258">
        <v>167.8</v>
      </c>
      <c r="AD1023" s="258">
        <f t="shared" si="2143"/>
        <v>1367.8</v>
      </c>
    </row>
    <row r="1024" spans="1:30" hidden="1" x14ac:dyDescent="0.2">
      <c r="A1024" s="260" t="s">
        <v>290</v>
      </c>
      <c r="B1024" s="253"/>
      <c r="C1024" s="253" t="s">
        <v>291</v>
      </c>
      <c r="D1024" s="253" t="s">
        <v>291</v>
      </c>
      <c r="E1024" s="253" t="s">
        <v>968</v>
      </c>
      <c r="F1024" s="253" t="s">
        <v>266</v>
      </c>
      <c r="G1024" s="258"/>
      <c r="H1024" s="258">
        <v>0</v>
      </c>
      <c r="I1024" s="258">
        <v>0</v>
      </c>
      <c r="J1024" s="258">
        <v>0</v>
      </c>
      <c r="K1024" s="258">
        <v>0</v>
      </c>
      <c r="L1024" s="258">
        <v>5652</v>
      </c>
      <c r="M1024" s="258">
        <v>11379.8</v>
      </c>
      <c r="N1024" s="258">
        <f>-5621.8+305</f>
        <v>-5316.8</v>
      </c>
      <c r="O1024" s="258">
        <f t="shared" si="2147"/>
        <v>6062.9999999999991</v>
      </c>
      <c r="P1024" s="258">
        <v>12235.7</v>
      </c>
      <c r="Q1024" s="258">
        <v>-5611</v>
      </c>
      <c r="R1024" s="258">
        <f t="shared" si="2146"/>
        <v>6624.7000000000007</v>
      </c>
      <c r="S1024" s="258">
        <v>-6624.7</v>
      </c>
      <c r="T1024" s="258">
        <v>6891.37</v>
      </c>
      <c r="U1024" s="258">
        <v>-6891.37</v>
      </c>
      <c r="V1024" s="258">
        <v>7071.03</v>
      </c>
      <c r="W1024" s="258">
        <v>-7071.03</v>
      </c>
      <c r="X1024" s="258">
        <v>7392.7072499999995</v>
      </c>
      <c r="Y1024" s="258">
        <v>-7392.71</v>
      </c>
      <c r="Z1024" s="258">
        <f t="shared" si="2139"/>
        <v>-2.7500000005602487E-3</v>
      </c>
      <c r="AA1024" s="258">
        <v>0</v>
      </c>
      <c r="AB1024" s="258">
        <f t="shared" si="2141"/>
        <v>-2.7500000005602487E-3</v>
      </c>
      <c r="AC1024" s="258">
        <v>0</v>
      </c>
      <c r="AD1024" s="258">
        <f t="shared" si="2143"/>
        <v>-2.7500000005602487E-3</v>
      </c>
    </row>
    <row r="1025" spans="1:30" s="437" customFormat="1" ht="15.75" x14ac:dyDescent="0.2">
      <c r="A1025" s="457" t="s">
        <v>267</v>
      </c>
      <c r="B1025" s="458"/>
      <c r="C1025" s="459"/>
      <c r="D1025" s="459"/>
      <c r="E1025" s="459"/>
      <c r="F1025" s="459"/>
      <c r="G1025" s="454"/>
      <c r="H1025" s="454" t="e">
        <f>H10+H134+H326+H467+H520</f>
        <v>#REF!</v>
      </c>
      <c r="I1025" s="454" t="e">
        <f>I10+I134+I326+I467+I520</f>
        <v>#REF!</v>
      </c>
      <c r="J1025" s="454" t="e">
        <f>J10+J134+J326+J467+J520</f>
        <v>#REF!</v>
      </c>
      <c r="K1025" s="454" t="e">
        <f>K10+K134+K326+K467+K520</f>
        <v>#REF!</v>
      </c>
      <c r="L1025" s="454" t="e">
        <f t="shared" ref="L1025:AD1025" si="2148">L10+L134+L326+L467+L520+L1024</f>
        <v>#REF!</v>
      </c>
      <c r="M1025" s="454" t="e">
        <f t="shared" si="2148"/>
        <v>#REF!</v>
      </c>
      <c r="N1025" s="454" t="e">
        <f t="shared" si="2148"/>
        <v>#REF!</v>
      </c>
      <c r="O1025" s="454" t="e">
        <f t="shared" si="2148"/>
        <v>#REF!</v>
      </c>
      <c r="P1025" s="454" t="e">
        <f t="shared" si="2148"/>
        <v>#REF!</v>
      </c>
      <c r="Q1025" s="454" t="e">
        <f t="shared" si="2148"/>
        <v>#REF!</v>
      </c>
      <c r="R1025" s="454" t="e">
        <f t="shared" si="2148"/>
        <v>#REF!</v>
      </c>
      <c r="S1025" s="454" t="e">
        <f t="shared" si="2148"/>
        <v>#REF!</v>
      </c>
      <c r="T1025" s="454" t="e">
        <f t="shared" si="2148"/>
        <v>#REF!</v>
      </c>
      <c r="U1025" s="454" t="e">
        <f t="shared" si="2148"/>
        <v>#REF!</v>
      </c>
      <c r="V1025" s="454" t="e">
        <f t="shared" si="2148"/>
        <v>#REF!</v>
      </c>
      <c r="W1025" s="454" t="e">
        <f t="shared" si="2148"/>
        <v>#REF!</v>
      </c>
      <c r="X1025" s="454" t="e">
        <f t="shared" si="2148"/>
        <v>#REF!</v>
      </c>
      <c r="Y1025" s="454" t="e">
        <f t="shared" si="2148"/>
        <v>#REF!</v>
      </c>
      <c r="Z1025" s="454" t="e">
        <f t="shared" si="2148"/>
        <v>#REF!</v>
      </c>
      <c r="AA1025" s="454" t="e">
        <f t="shared" si="2148"/>
        <v>#REF!</v>
      </c>
      <c r="AB1025" s="454">
        <f t="shared" si="2148"/>
        <v>1216637.45765</v>
      </c>
      <c r="AC1025" s="454">
        <f t="shared" si="2148"/>
        <v>44151.861500000006</v>
      </c>
      <c r="AD1025" s="454">
        <f t="shared" si="2148"/>
        <v>1260789.3191500001</v>
      </c>
    </row>
    <row r="1026" spans="1:30" ht="12.75" hidden="1" customHeight="1" x14ac:dyDescent="0.2"/>
    <row r="1027" spans="1:30" s="438" customFormat="1" ht="12.75" hidden="1" customHeight="1" x14ac:dyDescent="0.2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N1027" s="385"/>
      <c r="O1027" s="385"/>
      <c r="P1027" s="385"/>
      <c r="Q1027" s="385"/>
      <c r="R1027" s="385"/>
      <c r="S1027" s="385"/>
      <c r="T1027" s="385"/>
      <c r="U1027" s="385"/>
      <c r="V1027" s="385"/>
      <c r="W1027" s="433"/>
      <c r="X1027" s="433"/>
    </row>
    <row r="1028" spans="1:30" s="438" customFormat="1" ht="12.75" hidden="1" customHeight="1" x14ac:dyDescent="0.2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N1028" s="385"/>
      <c r="O1028" s="385"/>
      <c r="P1028" s="385"/>
      <c r="Q1028" s="385"/>
      <c r="R1028" s="385"/>
      <c r="S1028" s="385"/>
      <c r="T1028" s="385"/>
      <c r="U1028" s="385"/>
      <c r="V1028" s="385"/>
      <c r="W1028" s="433"/>
      <c r="X1028" s="433"/>
    </row>
    <row r="1029" spans="1:30" s="438" customFormat="1" ht="12.75" hidden="1" customHeight="1" x14ac:dyDescent="0.2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N1029" s="385"/>
      <c r="O1029" s="385"/>
      <c r="P1029" s="385"/>
      <c r="Q1029" s="385"/>
      <c r="R1029" s="385"/>
      <c r="S1029" s="385"/>
      <c r="T1029" s="385"/>
      <c r="U1029" s="385"/>
      <c r="V1029" s="385"/>
      <c r="W1029" s="433"/>
      <c r="X1029" s="433"/>
    </row>
    <row r="1030" spans="1:30" s="439" customFormat="1" ht="12.75" hidden="1" customHeight="1" x14ac:dyDescent="0.2">
      <c r="A1030" s="24"/>
      <c r="B1030" s="25"/>
      <c r="C1030" s="25"/>
      <c r="D1030" s="25"/>
      <c r="E1030" s="25"/>
      <c r="F1030" s="25"/>
      <c r="G1030" s="25"/>
      <c r="H1030" s="25"/>
      <c r="I1030" s="25"/>
      <c r="J1030" s="25"/>
      <c r="N1030" s="386"/>
      <c r="O1030" s="386"/>
      <c r="P1030" s="386"/>
      <c r="Q1030" s="386"/>
      <c r="R1030" s="386"/>
      <c r="S1030" s="386"/>
      <c r="T1030" s="386"/>
      <c r="U1030" s="386"/>
      <c r="V1030" s="386"/>
      <c r="W1030" s="431"/>
      <c r="X1030" s="431"/>
    </row>
    <row r="1031" spans="1:30" s="439" customFormat="1" ht="12.75" hidden="1" customHeight="1" x14ac:dyDescent="0.2">
      <c r="A1031" s="24"/>
      <c r="B1031" s="536"/>
      <c r="C1031" s="26"/>
      <c r="D1031" s="26"/>
      <c r="E1031" s="26"/>
      <c r="F1031" s="26"/>
      <c r="G1031" s="25"/>
      <c r="H1031" s="25"/>
      <c r="I1031" s="25"/>
      <c r="J1031" s="25"/>
      <c r="N1031" s="386"/>
      <c r="O1031" s="386"/>
      <c r="P1031" s="386"/>
      <c r="Q1031" s="386"/>
      <c r="R1031" s="386"/>
      <c r="S1031" s="386"/>
      <c r="T1031" s="386"/>
      <c r="U1031" s="386"/>
      <c r="V1031" s="386"/>
      <c r="W1031" s="431"/>
      <c r="X1031" s="431"/>
    </row>
    <row r="1032" spans="1:30" s="439" customFormat="1" ht="12.75" hidden="1" customHeight="1" x14ac:dyDescent="0.2">
      <c r="A1032" s="24"/>
      <c r="B1032" s="536"/>
      <c r="C1032" s="26"/>
      <c r="D1032" s="26"/>
      <c r="E1032" s="26"/>
      <c r="F1032" s="26"/>
      <c r="G1032" s="25"/>
      <c r="H1032" s="25"/>
      <c r="I1032" s="25"/>
      <c r="J1032" s="25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431"/>
      <c r="X1032" s="431"/>
    </row>
    <row r="1033" spans="1:30" s="439" customFormat="1" ht="12.75" hidden="1" customHeight="1" x14ac:dyDescent="0.2">
      <c r="A1033" s="24"/>
      <c r="B1033" s="53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386"/>
      <c r="O1033" s="386"/>
      <c r="P1033" s="386"/>
      <c r="Q1033" s="386"/>
      <c r="R1033" s="386"/>
      <c r="S1033" s="386"/>
      <c r="T1033" s="386"/>
      <c r="U1033" s="386"/>
      <c r="V1033" s="386"/>
      <c r="W1033" s="431"/>
      <c r="X1033" s="431"/>
    </row>
    <row r="1034" spans="1:30" s="439" customFormat="1" ht="12.75" hidden="1" customHeight="1" x14ac:dyDescent="0.2">
      <c r="A1034" s="24"/>
      <c r="B1034" s="536"/>
      <c r="C1034" s="29"/>
      <c r="D1034" s="29"/>
      <c r="E1034" s="26"/>
      <c r="F1034" s="26"/>
      <c r="G1034" s="26"/>
      <c r="H1034" s="26"/>
      <c r="I1034" s="26"/>
      <c r="J1034" s="26"/>
      <c r="K1034" s="26"/>
      <c r="L1034" s="26"/>
      <c r="M1034" s="26"/>
      <c r="N1034" s="386"/>
      <c r="O1034" s="386"/>
      <c r="P1034" s="386"/>
      <c r="Q1034" s="386"/>
      <c r="R1034" s="386"/>
      <c r="S1034" s="386"/>
      <c r="T1034" s="386"/>
      <c r="U1034" s="386"/>
      <c r="V1034" s="386"/>
      <c r="W1034" s="431"/>
      <c r="X1034" s="431"/>
    </row>
    <row r="1035" spans="1:30" s="439" customFormat="1" ht="12.75" hidden="1" customHeight="1" x14ac:dyDescent="0.2">
      <c r="A1035" s="24"/>
      <c r="B1035" s="536"/>
      <c r="C1035" s="29"/>
      <c r="D1035" s="29"/>
      <c r="E1035" s="26"/>
      <c r="F1035" s="26"/>
      <c r="G1035" s="26"/>
      <c r="H1035" s="26"/>
      <c r="I1035" s="26"/>
      <c r="J1035" s="26"/>
      <c r="K1035" s="26"/>
      <c r="L1035" s="26"/>
      <c r="M1035" s="26"/>
      <c r="N1035" s="386"/>
      <c r="O1035" s="386"/>
      <c r="P1035" s="386"/>
      <c r="Q1035" s="386"/>
      <c r="R1035" s="386"/>
      <c r="S1035" s="386"/>
      <c r="T1035" s="386"/>
      <c r="U1035" s="386"/>
      <c r="V1035" s="386"/>
      <c r="W1035" s="431"/>
      <c r="X1035" s="431"/>
    </row>
    <row r="1036" spans="1:30" s="439" customFormat="1" ht="12.75" hidden="1" customHeight="1" x14ac:dyDescent="0.2">
      <c r="A1036" s="24"/>
      <c r="B1036" s="536"/>
      <c r="C1036" s="27"/>
      <c r="D1036" s="27"/>
      <c r="E1036" s="26"/>
      <c r="F1036" s="26"/>
      <c r="G1036" s="29"/>
      <c r="H1036" s="29"/>
      <c r="I1036" s="29"/>
      <c r="J1036" s="29"/>
      <c r="K1036" s="26"/>
      <c r="L1036" s="26"/>
      <c r="M1036" s="26"/>
      <c r="N1036" s="386"/>
      <c r="O1036" s="386"/>
      <c r="P1036" s="386"/>
      <c r="Q1036" s="386"/>
      <c r="R1036" s="386"/>
      <c r="S1036" s="386"/>
      <c r="T1036" s="386"/>
      <c r="U1036" s="386"/>
      <c r="V1036" s="386"/>
      <c r="W1036" s="431"/>
      <c r="X1036" s="431"/>
    </row>
    <row r="1037" spans="1:30" s="439" customFormat="1" ht="12.75" hidden="1" customHeight="1" x14ac:dyDescent="0.2">
      <c r="A1037" s="24"/>
      <c r="B1037" s="536"/>
      <c r="C1037" s="27"/>
      <c r="D1037" s="27"/>
      <c r="E1037" s="26"/>
      <c r="F1037" s="26"/>
      <c r="G1037" s="29"/>
      <c r="H1037" s="29"/>
      <c r="I1037" s="29"/>
      <c r="J1037" s="29"/>
      <c r="K1037" s="26"/>
      <c r="L1037" s="26"/>
      <c r="M1037" s="26"/>
      <c r="N1037" s="386"/>
      <c r="O1037" s="386"/>
      <c r="P1037" s="386"/>
      <c r="Q1037" s="386"/>
      <c r="R1037" s="386"/>
      <c r="S1037" s="386"/>
      <c r="T1037" s="386"/>
      <c r="U1037" s="386"/>
      <c r="V1037" s="386"/>
      <c r="W1037" s="431"/>
      <c r="X1037" s="431"/>
    </row>
    <row r="1038" spans="1:30" ht="12.75" hidden="1" customHeight="1" x14ac:dyDescent="0.2">
      <c r="B1038" s="27"/>
      <c r="C1038" s="28"/>
      <c r="D1038" s="28"/>
      <c r="E1038" s="27"/>
      <c r="F1038" s="27"/>
      <c r="G1038" s="27"/>
      <c r="H1038" s="27"/>
      <c r="I1038" s="27"/>
      <c r="J1038" s="27"/>
      <c r="K1038" s="26"/>
      <c r="L1038" s="26"/>
      <c r="M1038" s="26"/>
    </row>
    <row r="1039" spans="1:30" ht="12.75" hidden="1" customHeight="1" x14ac:dyDescent="0.2">
      <c r="B1039" s="536"/>
      <c r="C1039" s="26"/>
      <c r="D1039" s="26"/>
      <c r="E1039" s="27"/>
      <c r="F1039" s="27"/>
      <c r="G1039" s="27"/>
      <c r="H1039" s="27"/>
      <c r="I1039" s="27"/>
      <c r="J1039" s="27"/>
      <c r="K1039" s="26"/>
      <c r="L1039" s="26"/>
      <c r="M1039" s="26"/>
    </row>
    <row r="1040" spans="1:30" ht="12.75" hidden="1" customHeight="1" x14ac:dyDescent="0.2">
      <c r="B1040" s="536"/>
      <c r="C1040" s="26"/>
      <c r="D1040" s="26"/>
      <c r="E1040" s="27"/>
      <c r="F1040" s="27"/>
      <c r="G1040" s="28"/>
      <c r="H1040" s="28"/>
      <c r="I1040" s="28"/>
      <c r="J1040" s="28"/>
      <c r="K1040" s="28"/>
      <c r="L1040" s="28"/>
      <c r="M1040" s="28"/>
    </row>
    <row r="1041" spans="1:13" ht="12.75" hidden="1" customHeight="1" x14ac:dyDescent="0.2">
      <c r="B1041" s="536"/>
      <c r="C1041" s="26"/>
      <c r="D1041" s="26"/>
      <c r="E1041" s="27"/>
      <c r="F1041" s="27"/>
      <c r="G1041" s="26"/>
      <c r="H1041" s="26"/>
      <c r="I1041" s="26"/>
      <c r="J1041" s="26"/>
      <c r="K1041" s="28"/>
      <c r="L1041" s="28"/>
      <c r="M1041" s="28"/>
    </row>
    <row r="1042" spans="1:13" ht="12.75" hidden="1" customHeight="1" x14ac:dyDescent="0.2">
      <c r="B1042" s="536"/>
      <c r="C1042" s="26"/>
      <c r="D1042" s="27"/>
      <c r="E1042" s="27"/>
      <c r="F1042" s="27"/>
      <c r="G1042" s="26"/>
      <c r="H1042" s="26"/>
      <c r="I1042" s="26"/>
      <c r="J1042" s="26"/>
      <c r="K1042" s="28"/>
      <c r="L1042" s="28"/>
      <c r="M1042" s="28"/>
    </row>
    <row r="1043" spans="1:13" ht="12.75" hidden="1" customHeight="1" x14ac:dyDescent="0.2">
      <c r="B1043" s="536"/>
      <c r="C1043" s="29"/>
      <c r="D1043" s="26"/>
      <c r="E1043" s="27"/>
      <c r="F1043" s="27"/>
      <c r="G1043" s="26"/>
      <c r="H1043" s="26"/>
      <c r="I1043" s="26"/>
      <c r="J1043" s="26"/>
      <c r="K1043" s="28"/>
      <c r="L1043" s="28"/>
      <c r="M1043" s="28"/>
    </row>
    <row r="1044" spans="1:13" ht="12.75" hidden="1" customHeight="1" x14ac:dyDescent="0.2">
      <c r="B1044" s="536"/>
      <c r="C1044" s="27"/>
      <c r="D1044" s="29"/>
      <c r="E1044" s="27"/>
      <c r="F1044" s="27"/>
      <c r="G1044" s="27"/>
      <c r="H1044" s="27"/>
      <c r="I1044" s="27"/>
      <c r="J1044" s="27"/>
      <c r="K1044" s="28"/>
      <c r="L1044" s="28"/>
      <c r="M1044" s="28"/>
    </row>
    <row r="1045" spans="1:13" ht="12.75" hidden="1" customHeight="1" x14ac:dyDescent="0.2">
      <c r="A1045" s="16"/>
      <c r="B1045" s="536"/>
      <c r="C1045" s="29"/>
      <c r="D1045" s="27"/>
      <c r="E1045" s="27"/>
      <c r="F1045" s="27"/>
      <c r="G1045" s="26"/>
      <c r="H1045" s="26"/>
      <c r="I1045" s="26"/>
      <c r="J1045" s="26"/>
      <c r="K1045" s="28"/>
      <c r="L1045" s="28"/>
      <c r="M1045" s="28"/>
    </row>
    <row r="1046" spans="1:13" ht="12.75" hidden="1" customHeight="1" x14ac:dyDescent="0.2">
      <c r="A1046" s="16"/>
      <c r="B1046" s="536"/>
      <c r="C1046" s="27"/>
      <c r="D1046" s="28"/>
      <c r="E1046" s="27"/>
      <c r="F1046" s="27"/>
      <c r="G1046" s="29"/>
      <c r="H1046" s="29"/>
      <c r="I1046" s="29"/>
      <c r="J1046" s="29"/>
      <c r="K1046" s="28"/>
      <c r="L1046" s="28"/>
      <c r="M1046" s="28"/>
    </row>
    <row r="1047" spans="1:13" ht="12.75" hidden="1" customHeight="1" x14ac:dyDescent="0.2">
      <c r="A1047" s="16"/>
      <c r="G1047" s="27"/>
      <c r="H1047" s="27"/>
      <c r="I1047" s="27"/>
      <c r="J1047" s="27"/>
      <c r="K1047" s="440"/>
      <c r="L1047" s="440"/>
      <c r="M1047" s="440"/>
    </row>
    <row r="1048" spans="1:13" ht="12.75" hidden="1" customHeight="1" x14ac:dyDescent="0.2">
      <c r="A1048" s="16"/>
      <c r="G1048" s="28"/>
      <c r="H1048" s="28"/>
      <c r="I1048" s="28"/>
      <c r="J1048" s="28"/>
      <c r="K1048" s="440"/>
      <c r="L1048" s="440"/>
      <c r="M1048" s="440"/>
    </row>
    <row r="1049" spans="1:13" ht="12.75" hidden="1" customHeight="1" x14ac:dyDescent="0.2">
      <c r="A1049" s="16"/>
    </row>
    <row r="1050" spans="1:13" ht="12.75" hidden="1" customHeight="1" x14ac:dyDescent="0.2">
      <c r="A1050" s="16"/>
    </row>
    <row r="1051" spans="1:13" ht="12.75" hidden="1" customHeight="1" x14ac:dyDescent="0.2">
      <c r="A1051" s="16"/>
    </row>
    <row r="1052" spans="1:13" ht="12.75" hidden="1" customHeight="1" x14ac:dyDescent="0.2">
      <c r="A1052" s="16"/>
    </row>
    <row r="1053" spans="1:13" ht="12.75" hidden="1" customHeight="1" x14ac:dyDescent="0.2">
      <c r="A1053" s="16"/>
    </row>
    <row r="1054" spans="1:13" ht="12.75" hidden="1" customHeight="1" x14ac:dyDescent="0.2">
      <c r="A1054" s="16"/>
    </row>
    <row r="1055" spans="1:13" ht="12.75" hidden="1" customHeight="1" x14ac:dyDescent="0.2">
      <c r="A1055" s="16"/>
    </row>
    <row r="1056" spans="1:13" hidden="1" x14ac:dyDescent="0.2"/>
    <row r="1057" spans="1:10" hidden="1" x14ac:dyDescent="0.2">
      <c r="G1057" s="287" t="e">
        <f>#REF!+#REF!+#REF!+#REF!+#REF!+#REF!+#REF!+#REF!+#REF!+#REF!+#REF!+#REF!+#REF!+#REF!+#REF!+#REF!</f>
        <v>#REF!</v>
      </c>
      <c r="H1057" s="287"/>
      <c r="I1057" s="287" t="s">
        <v>714</v>
      </c>
      <c r="J1057" s="287">
        <v>378982.07</v>
      </c>
    </row>
    <row r="1058" spans="1:10" hidden="1" x14ac:dyDescent="0.2">
      <c r="G1058" s="287" t="e">
        <f>#REF!+#REF!+#REF!+#REF!+#REF!</f>
        <v>#REF!</v>
      </c>
      <c r="H1058" s="287"/>
      <c r="I1058" s="287" t="s">
        <v>713</v>
      </c>
      <c r="J1058" s="287">
        <f>J1057*3/100</f>
        <v>11369.462099999999</v>
      </c>
    </row>
    <row r="1059" spans="1:10" hidden="1" x14ac:dyDescent="0.2">
      <c r="I1059" s="463" t="s">
        <v>715</v>
      </c>
      <c r="J1059" s="463" t="e">
        <f>J1057-J1025</f>
        <v>#REF!</v>
      </c>
    </row>
    <row r="1060" spans="1:10" hidden="1" x14ac:dyDescent="0.2">
      <c r="A1060" s="16"/>
      <c r="C1060" s="463"/>
      <c r="D1060" s="463"/>
      <c r="E1060" s="463"/>
      <c r="F1060" s="463"/>
      <c r="G1060" s="287" t="e">
        <f>G1057+G1058</f>
        <v>#REF!</v>
      </c>
      <c r="H1060" s="287"/>
      <c r="I1060" s="287"/>
      <c r="J1060" s="287"/>
    </row>
    <row r="1061" spans="1:10" hidden="1" x14ac:dyDescent="0.2">
      <c r="A1061" s="16"/>
      <c r="C1061" s="463"/>
      <c r="D1061" s="463"/>
      <c r="E1061" s="463"/>
      <c r="F1061" s="463"/>
      <c r="G1061" s="287" t="e">
        <f>#REF!-G1060</f>
        <v>#REF!</v>
      </c>
      <c r="H1061" s="287"/>
      <c r="I1061" s="287"/>
      <c r="J1061" s="287"/>
    </row>
    <row r="1062" spans="1:10" hidden="1" x14ac:dyDescent="0.2">
      <c r="A1062" s="16"/>
      <c r="C1062" s="463"/>
      <c r="D1062" s="463"/>
      <c r="E1062" s="463"/>
      <c r="F1062" s="463"/>
    </row>
    <row r="1063" spans="1:10" hidden="1" x14ac:dyDescent="0.2">
      <c r="A1063" s="16"/>
      <c r="C1063" s="463"/>
      <c r="D1063" s="463"/>
      <c r="E1063" s="463"/>
      <c r="F1063" s="463"/>
    </row>
    <row r="1064" spans="1:10" hidden="1" x14ac:dyDescent="0.2">
      <c r="A1064" s="16"/>
      <c r="C1064" s="463"/>
      <c r="D1064" s="463"/>
      <c r="E1064" s="463"/>
      <c r="F1064" s="463"/>
    </row>
    <row r="1065" spans="1:10" hidden="1" x14ac:dyDescent="0.2"/>
    <row r="1066" spans="1:10" hidden="1" x14ac:dyDescent="0.2">
      <c r="G1066" s="463">
        <v>178599.7</v>
      </c>
    </row>
    <row r="1067" spans="1:10" hidden="1" x14ac:dyDescent="0.2">
      <c r="G1067" s="287" t="e">
        <f>G1060-G1066</f>
        <v>#REF!</v>
      </c>
      <c r="H1067" s="287"/>
      <c r="I1067" s="287"/>
      <c r="J1067" s="287"/>
    </row>
    <row r="1068" spans="1:10" hidden="1" x14ac:dyDescent="0.2"/>
    <row r="1069" spans="1:10" hidden="1" x14ac:dyDescent="0.2">
      <c r="A1069" s="16"/>
      <c r="C1069" s="463"/>
      <c r="D1069" s="463"/>
      <c r="E1069" s="463"/>
      <c r="F1069" s="463"/>
      <c r="J1069" s="463" t="e">
        <f>J1070-J1025</f>
        <v>#REF!</v>
      </c>
    </row>
    <row r="1070" spans="1:10" hidden="1" x14ac:dyDescent="0.2">
      <c r="A1070" s="16"/>
      <c r="C1070" s="463"/>
      <c r="D1070" s="463"/>
      <c r="E1070" s="463"/>
      <c r="F1070" s="463"/>
      <c r="J1070" s="463">
        <v>373454.01</v>
      </c>
    </row>
    <row r="1071" spans="1:10" hidden="1" x14ac:dyDescent="0.2">
      <c r="A1071" s="16"/>
      <c r="C1071" s="463"/>
      <c r="D1071" s="463"/>
      <c r="E1071" s="463"/>
      <c r="F1071" s="463"/>
      <c r="J1071" s="463">
        <v>0.05</v>
      </c>
    </row>
    <row r="1072" spans="1:10" hidden="1" x14ac:dyDescent="0.2">
      <c r="A1072" s="16"/>
      <c r="C1072" s="463"/>
      <c r="D1072" s="463"/>
      <c r="E1072" s="463"/>
      <c r="F1072" s="463"/>
      <c r="J1072" s="463">
        <f>J1070*J1071</f>
        <v>18672.700500000003</v>
      </c>
    </row>
    <row r="1073" spans="1:10" hidden="1" x14ac:dyDescent="0.2"/>
    <row r="1074" spans="1:10" hidden="1" x14ac:dyDescent="0.2"/>
    <row r="1075" spans="1:10" hidden="1" x14ac:dyDescent="0.2"/>
    <row r="1076" spans="1:10" hidden="1" x14ac:dyDescent="0.2"/>
    <row r="1077" spans="1:10" hidden="1" x14ac:dyDescent="0.2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hidden="1" x14ac:dyDescent="0.2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hidden="1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idden="1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idden="1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idden="1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idden="1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idden="1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idden="1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idden="1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hidden="1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hidden="1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hidden="1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</sheetData>
  <mergeCells count="29">
    <mergeCell ref="A862:F862"/>
    <mergeCell ref="A990:E990"/>
    <mergeCell ref="A1016:F1016"/>
    <mergeCell ref="B1031:B1037"/>
    <mergeCell ref="B1039:B1046"/>
    <mergeCell ref="A908:F908"/>
    <mergeCell ref="A917:F917"/>
    <mergeCell ref="A955:F955"/>
    <mergeCell ref="A969:F969"/>
    <mergeCell ref="A983:F983"/>
    <mergeCell ref="A134:F134"/>
    <mergeCell ref="Y2:Z2"/>
    <mergeCell ref="A326:F326"/>
    <mergeCell ref="A467:F467"/>
    <mergeCell ref="A520:F520"/>
    <mergeCell ref="A6:F6"/>
    <mergeCell ref="A10:F10"/>
    <mergeCell ref="U2:V2"/>
    <mergeCell ref="AC2:AD2"/>
    <mergeCell ref="AC1:AD1"/>
    <mergeCell ref="A4:AD4"/>
    <mergeCell ref="A5:AD5"/>
    <mergeCell ref="AA2:AB2"/>
    <mergeCell ref="W2:X2"/>
    <mergeCell ref="W1:X1"/>
    <mergeCell ref="U1:V1"/>
    <mergeCell ref="E1:M1"/>
    <mergeCell ref="O1:P1"/>
    <mergeCell ref="R1:T1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2"/>
      <c r="F1" s="522"/>
      <c r="G1" s="453"/>
      <c r="H1" s="522"/>
      <c r="I1" s="522"/>
      <c r="K1" s="553"/>
      <c r="L1" s="553"/>
      <c r="O1" s="16" t="s">
        <v>1207</v>
      </c>
    </row>
    <row r="2" spans="1:15" ht="56.25" customHeight="1" x14ac:dyDescent="0.2">
      <c r="E2" s="370"/>
      <c r="F2" s="370"/>
      <c r="G2" s="370"/>
      <c r="H2" s="531"/>
      <c r="I2" s="531"/>
      <c r="J2" s="552"/>
      <c r="K2" s="552"/>
      <c r="L2" s="552"/>
      <c r="M2" s="551" t="s">
        <v>1210</v>
      </c>
      <c r="N2" s="551"/>
      <c r="O2" s="551"/>
    </row>
    <row r="4" spans="1:15" ht="18.75" x14ac:dyDescent="0.2">
      <c r="A4" s="523" t="s">
        <v>293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ht="18.75" customHeight="1" x14ac:dyDescent="0.2">
      <c r="A5" s="523" t="s">
        <v>1222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</row>
    <row r="6" spans="1:15" ht="15.75" x14ac:dyDescent="0.2">
      <c r="A6" s="532"/>
      <c r="B6" s="532"/>
      <c r="C6" s="532"/>
      <c r="D6" s="532"/>
      <c r="E6" s="532"/>
      <c r="F6" s="532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1152</v>
      </c>
      <c r="J7" s="449" t="s">
        <v>1010</v>
      </c>
      <c r="K7" s="449" t="s">
        <v>1186</v>
      </c>
      <c r="L7" s="254" t="s">
        <v>1186</v>
      </c>
      <c r="M7" s="449" t="s">
        <v>1010</v>
      </c>
      <c r="N7" s="449" t="s">
        <v>1186</v>
      </c>
      <c r="O7" s="254" t="s">
        <v>1223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1167</v>
      </c>
      <c r="B22" s="253" t="s">
        <v>73</v>
      </c>
      <c r="C22" s="253" t="s">
        <v>202</v>
      </c>
      <c r="D22" s="253" t="s">
        <v>194</v>
      </c>
      <c r="E22" s="253" t="s">
        <v>1166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1166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1166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1167</v>
      </c>
      <c r="B29" s="253" t="s">
        <v>73</v>
      </c>
      <c r="C29" s="253" t="s">
        <v>202</v>
      </c>
      <c r="D29" s="253" t="s">
        <v>194</v>
      </c>
      <c r="E29" s="253" t="s">
        <v>1166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1247</v>
      </c>
      <c r="B45" s="253" t="s">
        <v>73</v>
      </c>
      <c r="C45" s="253" t="s">
        <v>233</v>
      </c>
      <c r="D45" s="253" t="s">
        <v>190</v>
      </c>
      <c r="E45" s="252" t="s">
        <v>1248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1248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1248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1194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1194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1195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1172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1178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4" t="s">
        <v>911</v>
      </c>
      <c r="B96" s="554"/>
      <c r="C96" s="554"/>
      <c r="D96" s="554"/>
      <c r="E96" s="554"/>
      <c r="F96" s="554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1154</v>
      </c>
      <c r="B142" s="253" t="s">
        <v>130</v>
      </c>
      <c r="C142" s="253" t="s">
        <v>202</v>
      </c>
      <c r="D142" s="253" t="s">
        <v>192</v>
      </c>
      <c r="E142" s="252" t="s">
        <v>1155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1155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1155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1164</v>
      </c>
      <c r="B150" s="253" t="s">
        <v>130</v>
      </c>
      <c r="C150" s="253" t="s">
        <v>202</v>
      </c>
      <c r="D150" s="253" t="s">
        <v>192</v>
      </c>
      <c r="E150" s="252" t="s">
        <v>1180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1180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1173</v>
      </c>
      <c r="B152" s="253" t="s">
        <v>130</v>
      </c>
      <c r="C152" s="253" t="s">
        <v>202</v>
      </c>
      <c r="D152" s="253" t="s">
        <v>192</v>
      </c>
      <c r="E152" s="252" t="s">
        <v>1174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1174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1174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1176</v>
      </c>
      <c r="B155" s="253" t="s">
        <v>130</v>
      </c>
      <c r="C155" s="253" t="s">
        <v>202</v>
      </c>
      <c r="D155" s="253" t="s">
        <v>192</v>
      </c>
      <c r="E155" s="252" t="s">
        <v>1177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1177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1250</v>
      </c>
      <c r="B159" s="253" t="s">
        <v>130</v>
      </c>
      <c r="C159" s="253" t="s">
        <v>202</v>
      </c>
      <c r="D159" s="253" t="s">
        <v>192</v>
      </c>
      <c r="E159" s="252" t="s">
        <v>1249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1249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1249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1251</v>
      </c>
      <c r="B162" s="253" t="s">
        <v>130</v>
      </c>
      <c r="C162" s="253" t="s">
        <v>202</v>
      </c>
      <c r="D162" s="253" t="s">
        <v>192</v>
      </c>
      <c r="E162" s="252" t="s">
        <v>1249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1249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1249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1182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4" t="s">
        <v>413</v>
      </c>
      <c r="B258" s="555"/>
      <c r="C258" s="555"/>
      <c r="D258" s="555"/>
      <c r="E258" s="555"/>
      <c r="F258" s="555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1202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1202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1202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1184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1182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1156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1231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6" t="s">
        <v>308</v>
      </c>
      <c r="B381" s="557"/>
      <c r="C381" s="557"/>
      <c r="D381" s="557"/>
      <c r="E381" s="557"/>
      <c r="F381" s="557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8" t="s">
        <v>311</v>
      </c>
      <c r="B433" s="557"/>
      <c r="C433" s="557"/>
      <c r="D433" s="557"/>
      <c r="E433" s="557"/>
      <c r="F433" s="557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1183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1182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1168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1169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1170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1169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1170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1169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1170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1169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1170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1169</v>
      </c>
      <c r="B546" s="272">
        <v>801</v>
      </c>
      <c r="C546" s="253" t="s">
        <v>190</v>
      </c>
      <c r="D546" s="253" t="s">
        <v>207</v>
      </c>
      <c r="E546" s="253" t="s">
        <v>1171</v>
      </c>
      <c r="F546" s="253" t="s">
        <v>1170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1181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1160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1161</v>
      </c>
      <c r="B655" s="272">
        <v>801</v>
      </c>
      <c r="C655" s="253" t="s">
        <v>196</v>
      </c>
      <c r="D655" s="253" t="s">
        <v>200</v>
      </c>
      <c r="E655" s="253" t="s">
        <v>1198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1159</v>
      </c>
      <c r="B686" s="253" t="s">
        <v>146</v>
      </c>
      <c r="C686" s="253" t="s">
        <v>198</v>
      </c>
      <c r="D686" s="253" t="s">
        <v>190</v>
      </c>
      <c r="E686" s="253" t="s">
        <v>1157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1158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1156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1164</v>
      </c>
      <c r="B728" s="272">
        <v>801</v>
      </c>
      <c r="C728" s="253" t="s">
        <v>198</v>
      </c>
      <c r="D728" s="253" t="s">
        <v>192</v>
      </c>
      <c r="E728" s="253" t="s">
        <v>1165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1165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1165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1162</v>
      </c>
      <c r="B732" s="272">
        <v>801</v>
      </c>
      <c r="C732" s="253" t="s">
        <v>198</v>
      </c>
      <c r="D732" s="253" t="s">
        <v>194</v>
      </c>
      <c r="E732" s="253" t="s">
        <v>1163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1163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1163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1182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1150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1150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1150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1191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34" t="s">
        <v>6</v>
      </c>
      <c r="B763" s="535"/>
      <c r="C763" s="535"/>
      <c r="D763" s="535"/>
      <c r="E763" s="535"/>
      <c r="F763" s="535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34" t="s">
        <v>36</v>
      </c>
      <c r="B809" s="535"/>
      <c r="C809" s="535"/>
      <c r="D809" s="535"/>
      <c r="E809" s="535"/>
      <c r="F809" s="535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34" t="s">
        <v>40</v>
      </c>
      <c r="B818" s="535"/>
      <c r="C818" s="535"/>
      <c r="D818" s="535"/>
      <c r="E818" s="535"/>
      <c r="F818" s="535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34" t="s">
        <v>49</v>
      </c>
      <c r="B856" s="535"/>
      <c r="C856" s="535"/>
      <c r="D856" s="535"/>
      <c r="E856" s="535"/>
      <c r="F856" s="535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34" t="s">
        <v>55</v>
      </c>
      <c r="B870" s="535"/>
      <c r="C870" s="535"/>
      <c r="D870" s="535"/>
      <c r="E870" s="535"/>
      <c r="F870" s="535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34" t="s">
        <v>56</v>
      </c>
      <c r="B884" s="535"/>
      <c r="C884" s="535"/>
      <c r="D884" s="535"/>
      <c r="E884" s="535"/>
      <c r="F884" s="535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34" t="s">
        <v>58</v>
      </c>
      <c r="B891" s="535"/>
      <c r="C891" s="535"/>
      <c r="D891" s="535"/>
      <c r="E891" s="535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37" t="s">
        <v>149</v>
      </c>
      <c r="B917" s="535"/>
      <c r="C917" s="535"/>
      <c r="D917" s="535"/>
      <c r="E917" s="535"/>
      <c r="F917" s="535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36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36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36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36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36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36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36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36"/>
      <c r="C940" s="26"/>
      <c r="D940" s="26"/>
      <c r="E940" s="27"/>
      <c r="F940" s="27"/>
    </row>
    <row r="941" spans="1:12" ht="12.75" hidden="1" customHeight="1" x14ac:dyDescent="0.2">
      <c r="B941" s="536"/>
      <c r="C941" s="26"/>
      <c r="D941" s="26"/>
      <c r="E941" s="27"/>
      <c r="F941" s="27"/>
    </row>
    <row r="942" spans="1:12" ht="12.75" hidden="1" customHeight="1" x14ac:dyDescent="0.2">
      <c r="B942" s="536"/>
      <c r="C942" s="26"/>
      <c r="D942" s="26"/>
      <c r="E942" s="27"/>
      <c r="F942" s="27"/>
    </row>
    <row r="943" spans="1:12" ht="12.75" hidden="1" customHeight="1" x14ac:dyDescent="0.2">
      <c r="B943" s="536"/>
      <c r="C943" s="26"/>
      <c r="D943" s="27"/>
      <c r="E943" s="27"/>
      <c r="F943" s="27"/>
    </row>
    <row r="944" spans="1:12" ht="12.75" hidden="1" customHeight="1" x14ac:dyDescent="0.2">
      <c r="B944" s="536"/>
      <c r="C944" s="29"/>
      <c r="D944" s="26"/>
      <c r="E944" s="27"/>
      <c r="F944" s="27"/>
    </row>
    <row r="945" spans="1:6" ht="12.75" hidden="1" customHeight="1" x14ac:dyDescent="0.2">
      <c r="B945" s="536"/>
      <c r="C945" s="27"/>
      <c r="D945" s="29"/>
      <c r="E945" s="27"/>
      <c r="F945" s="27"/>
    </row>
    <row r="946" spans="1:6" ht="12.75" hidden="1" customHeight="1" x14ac:dyDescent="0.2">
      <c r="A946" s="16"/>
      <c r="B946" s="536"/>
      <c r="C946" s="29"/>
      <c r="D946" s="27"/>
      <c r="E946" s="27"/>
      <c r="F946" s="27"/>
    </row>
    <row r="947" spans="1:6" ht="12.75" hidden="1" customHeight="1" x14ac:dyDescent="0.2">
      <c r="A947" s="16"/>
      <c r="B947" s="536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A856:F856"/>
    <mergeCell ref="A10:F10"/>
    <mergeCell ref="J2:L2"/>
    <mergeCell ref="A6:F6"/>
    <mergeCell ref="A96:F96"/>
    <mergeCell ref="A258:F258"/>
    <mergeCell ref="A381:F381"/>
    <mergeCell ref="A433:F433"/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9" t="s">
        <v>718</v>
      </c>
      <c r="L1" s="569"/>
      <c r="O1" s="569" t="s">
        <v>957</v>
      </c>
      <c r="P1" s="56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70" t="s">
        <v>1210</v>
      </c>
      <c r="L2" s="570"/>
      <c r="O2" s="470" t="s">
        <v>446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71" t="s">
        <v>1224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65" t="s">
        <v>567</v>
      </c>
      <c r="B7" s="56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66" t="s">
        <v>1051</v>
      </c>
      <c r="J7" s="567"/>
      <c r="K7" s="567"/>
      <c r="L7" s="568"/>
      <c r="M7" s="566" t="s">
        <v>958</v>
      </c>
      <c r="N7" s="567"/>
      <c r="O7" s="567"/>
      <c r="P7" s="568"/>
    </row>
    <row r="8" spans="1:17" s="239" customFormat="1" ht="63" customHeight="1" x14ac:dyDescent="0.2">
      <c r="A8" s="565"/>
      <c r="B8" s="56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9" t="s">
        <v>1253</v>
      </c>
      <c r="G1" s="489"/>
      <c r="J1" s="490" t="s">
        <v>962</v>
      </c>
      <c r="K1" s="490"/>
    </row>
    <row r="2" spans="1:11" ht="37.5" customHeight="1" x14ac:dyDescent="0.3">
      <c r="A2" s="491"/>
      <c r="B2" s="491"/>
      <c r="C2" s="491"/>
      <c r="E2" s="492" t="s">
        <v>1210</v>
      </c>
      <c r="F2" s="492"/>
      <c r="G2" s="492"/>
      <c r="I2" s="43"/>
      <c r="J2" s="470" t="s">
        <v>446</v>
      </c>
      <c r="K2" s="470"/>
    </row>
    <row r="3" spans="1:11" s="294" customFormat="1" ht="49.5" customHeight="1" x14ac:dyDescent="0.3">
      <c r="A3" s="473" t="s">
        <v>1211</v>
      </c>
      <c r="B3" s="473"/>
      <c r="C3" s="473"/>
      <c r="D3" s="473"/>
      <c r="E3" s="473"/>
      <c r="F3" s="473"/>
      <c r="G3" s="473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3" t="s">
        <v>549</v>
      </c>
      <c r="H4" s="493"/>
      <c r="I4" s="494" t="s">
        <v>549</v>
      </c>
      <c r="J4" s="494"/>
      <c r="K4" s="494"/>
    </row>
    <row r="5" spans="1:11" s="297" customFormat="1" ht="12.75" customHeight="1" x14ac:dyDescent="0.2">
      <c r="A5" s="495" t="s">
        <v>674</v>
      </c>
      <c r="B5" s="495" t="s">
        <v>675</v>
      </c>
      <c r="C5" s="495" t="s">
        <v>676</v>
      </c>
      <c r="D5" s="497" t="s">
        <v>1246</v>
      </c>
      <c r="E5" s="497"/>
      <c r="F5" s="497"/>
      <c r="G5" s="497"/>
      <c r="H5" s="498" t="s">
        <v>963</v>
      </c>
      <c r="I5" s="499"/>
      <c r="J5" s="499"/>
      <c r="K5" s="500"/>
    </row>
    <row r="6" spans="1:11" s="297" customFormat="1" ht="12.75" x14ac:dyDescent="0.2">
      <c r="A6" s="496"/>
      <c r="B6" s="495"/>
      <c r="C6" s="495"/>
      <c r="D6" s="497" t="s">
        <v>555</v>
      </c>
      <c r="E6" s="497" t="s">
        <v>677</v>
      </c>
      <c r="F6" s="497"/>
      <c r="G6" s="497"/>
      <c r="H6" s="501" t="s">
        <v>555</v>
      </c>
      <c r="I6" s="498" t="s">
        <v>677</v>
      </c>
      <c r="J6" s="499"/>
      <c r="K6" s="500"/>
    </row>
    <row r="7" spans="1:11" s="297" customFormat="1" ht="25.5" x14ac:dyDescent="0.2">
      <c r="A7" s="496"/>
      <c r="B7" s="495"/>
      <c r="C7" s="495"/>
      <c r="D7" s="497"/>
      <c r="E7" s="427" t="s">
        <v>678</v>
      </c>
      <c r="F7" s="427" t="s">
        <v>679</v>
      </c>
      <c r="G7" s="427" t="s">
        <v>680</v>
      </c>
      <c r="H7" s="502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6" t="s">
        <v>555</v>
      </c>
      <c r="B9" s="487"/>
      <c r="C9" s="488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2"/>
      <c r="L1" s="572"/>
      <c r="O1" s="569" t="s">
        <v>1208</v>
      </c>
      <c r="P1" s="56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0" t="s">
        <v>1210</v>
      </c>
      <c r="P2" s="470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71" t="s">
        <v>1225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73" t="s">
        <v>567</v>
      </c>
      <c r="B7" s="57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74" t="s">
        <v>1189</v>
      </c>
      <c r="J7" s="575"/>
      <c r="K7" s="575"/>
      <c r="L7" s="576"/>
      <c r="M7" s="574" t="s">
        <v>1226</v>
      </c>
      <c r="N7" s="575"/>
      <c r="O7" s="575"/>
      <c r="P7" s="576"/>
    </row>
    <row r="8" spans="1:17" ht="55.5" customHeight="1" x14ac:dyDescent="0.2">
      <c r="A8" s="573"/>
      <c r="B8" s="57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1209</v>
      </c>
    </row>
    <row r="3" spans="1:244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</row>
    <row r="4" spans="1:244" ht="15.75" x14ac:dyDescent="0.2">
      <c r="A4" s="67"/>
      <c r="B4" s="578" t="s">
        <v>1151</v>
      </c>
      <c r="C4" s="578"/>
      <c r="D4" s="578"/>
      <c r="E4" s="578"/>
      <c r="F4" s="578"/>
      <c r="G4" s="578"/>
      <c r="H4" s="578"/>
      <c r="I4" s="578"/>
      <c r="J4" s="578"/>
      <c r="K4" s="57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1231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1252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1254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  <c r="L3" s="577"/>
      <c r="M3" s="577"/>
      <c r="N3" s="67"/>
      <c r="O3" s="67"/>
    </row>
    <row r="4" spans="1:255" ht="15.75" x14ac:dyDescent="0.2">
      <c r="A4" s="67"/>
      <c r="B4" s="578" t="s">
        <v>1190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1231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77" t="s">
        <v>1210</v>
      </c>
      <c r="J3" s="577"/>
      <c r="K3" s="577"/>
      <c r="L3" s="577"/>
      <c r="M3" s="577"/>
      <c r="N3" s="67"/>
      <c r="O3" s="67"/>
    </row>
    <row r="4" spans="1:255" ht="15.75" x14ac:dyDescent="0.2">
      <c r="A4" s="67"/>
      <c r="B4" s="578" t="s">
        <v>1227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1231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1185</v>
      </c>
    </row>
    <row r="32" spans="1:255" x14ac:dyDescent="0.2">
      <c r="T32" s="63" t="s">
        <v>1185</v>
      </c>
    </row>
    <row r="33" spans="5:20" x14ac:dyDescent="0.2">
      <c r="T33" s="63" t="s">
        <v>1185</v>
      </c>
    </row>
    <row r="34" spans="5:20" x14ac:dyDescent="0.2">
      <c r="T34" s="63" t="s">
        <v>1185</v>
      </c>
    </row>
    <row r="35" spans="5:20" x14ac:dyDescent="0.2">
      <c r="T35" s="63" t="s">
        <v>1185</v>
      </c>
    </row>
    <row r="36" spans="5:20" x14ac:dyDescent="0.2">
      <c r="E36" s="73" t="s">
        <v>1185</v>
      </c>
      <c r="T36" s="63" t="s">
        <v>1185</v>
      </c>
    </row>
    <row r="37" spans="5:20" x14ac:dyDescent="0.2">
      <c r="T37" s="63" t="s">
        <v>1185</v>
      </c>
    </row>
    <row r="38" spans="5:20" x14ac:dyDescent="0.2">
      <c r="T38" s="63" t="s">
        <v>1185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6" t="s">
        <v>1205</v>
      </c>
      <c r="K1" s="506"/>
    </row>
    <row r="2" spans="1:11" ht="51.75" customHeight="1" x14ac:dyDescent="0.3">
      <c r="A2" s="491"/>
      <c r="B2" s="491"/>
      <c r="C2" s="491"/>
      <c r="I2" s="492" t="s">
        <v>1210</v>
      </c>
      <c r="J2" s="492"/>
      <c r="K2" s="492"/>
    </row>
    <row r="3" spans="1:11" s="294" customFormat="1" ht="48" customHeight="1" x14ac:dyDescent="0.3">
      <c r="A3" s="473" t="s">
        <v>1212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4" t="s">
        <v>549</v>
      </c>
      <c r="J4" s="494"/>
      <c r="K4" s="494"/>
    </row>
    <row r="5" spans="1:11" s="297" customFormat="1" ht="12.75" customHeight="1" x14ac:dyDescent="0.2">
      <c r="A5" s="507" t="s">
        <v>674</v>
      </c>
      <c r="B5" s="507" t="s">
        <v>675</v>
      </c>
      <c r="C5" s="495" t="s">
        <v>676</v>
      </c>
      <c r="D5" s="498" t="s">
        <v>1213</v>
      </c>
      <c r="E5" s="499"/>
      <c r="F5" s="499"/>
      <c r="G5" s="500"/>
      <c r="H5" s="498" t="s">
        <v>1214</v>
      </c>
      <c r="I5" s="499"/>
      <c r="J5" s="499"/>
      <c r="K5" s="500"/>
    </row>
    <row r="6" spans="1:11" s="297" customFormat="1" ht="12.75" x14ac:dyDescent="0.2">
      <c r="A6" s="508"/>
      <c r="B6" s="510"/>
      <c r="C6" s="495"/>
      <c r="D6" s="501" t="s">
        <v>555</v>
      </c>
      <c r="E6" s="498" t="s">
        <v>677</v>
      </c>
      <c r="F6" s="499"/>
      <c r="G6" s="500"/>
      <c r="H6" s="501" t="s">
        <v>555</v>
      </c>
      <c r="I6" s="498" t="s">
        <v>677</v>
      </c>
      <c r="J6" s="499"/>
      <c r="K6" s="500"/>
    </row>
    <row r="7" spans="1:11" s="297" customFormat="1" ht="57" customHeight="1" x14ac:dyDescent="0.2">
      <c r="A7" s="509"/>
      <c r="B7" s="511"/>
      <c r="C7" s="495"/>
      <c r="D7" s="502"/>
      <c r="E7" s="325" t="s">
        <v>678</v>
      </c>
      <c r="F7" s="298" t="s">
        <v>679</v>
      </c>
      <c r="G7" s="298" t="s">
        <v>680</v>
      </c>
      <c r="H7" s="502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503" t="s">
        <v>555</v>
      </c>
      <c r="B9" s="504"/>
      <c r="C9" s="505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1206</v>
      </c>
      <c r="D1" s="409"/>
    </row>
    <row r="2" spans="1:9" ht="63.75" x14ac:dyDescent="0.25">
      <c r="A2" s="309"/>
      <c r="B2" s="43"/>
      <c r="C2" s="415" t="s">
        <v>1210</v>
      </c>
      <c r="D2" s="43"/>
    </row>
    <row r="3" spans="1:9" ht="15.75" x14ac:dyDescent="0.25">
      <c r="A3" s="309"/>
      <c r="B3" s="512"/>
      <c r="C3" s="512"/>
      <c r="D3" s="410"/>
    </row>
    <row r="4" spans="1:9" ht="38.25" customHeight="1" x14ac:dyDescent="0.2">
      <c r="A4" s="513" t="s">
        <v>1215</v>
      </c>
      <c r="B4" s="513"/>
      <c r="C4" s="513"/>
      <c r="D4" s="513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1153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70" t="s">
        <v>1210</v>
      </c>
      <c r="D2" s="470"/>
      <c r="E2" s="43"/>
    </row>
    <row r="3" spans="1:7" ht="15.75" x14ac:dyDescent="0.25">
      <c r="A3" s="309"/>
      <c r="B3" s="512"/>
      <c r="C3" s="512"/>
      <c r="D3" s="512"/>
      <c r="E3" s="310"/>
    </row>
    <row r="4" spans="1:7" ht="38.25" customHeight="1" x14ac:dyDescent="0.2">
      <c r="A4" s="513" t="s">
        <v>1216</v>
      </c>
      <c r="B4" s="513"/>
      <c r="C4" s="513"/>
      <c r="D4" s="513"/>
      <c r="E4" s="513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1187</v>
      </c>
      <c r="D6" s="315" t="s">
        <v>1217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topLeftCell="A48" zoomScaleNormal="100" workbookViewId="0">
      <selection activeCell="P54" sqref="P54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1289</v>
      </c>
      <c r="E1" s="210" t="s">
        <v>718</v>
      </c>
    </row>
    <row r="2" spans="1:6" ht="50.25" customHeight="1" x14ac:dyDescent="0.2">
      <c r="B2" s="470" t="s">
        <v>1291</v>
      </c>
      <c r="C2" s="470"/>
      <c r="D2" s="470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4" t="s">
        <v>1218</v>
      </c>
      <c r="B4" s="514"/>
      <c r="C4" s="514"/>
      <c r="D4" s="514"/>
      <c r="E4" s="514"/>
      <c r="F4" s="152"/>
    </row>
    <row r="5" spans="1:6" s="52" customFormat="1" ht="18.75" x14ac:dyDescent="0.3">
      <c r="A5" s="101"/>
      <c r="B5" s="148"/>
      <c r="C5" s="101"/>
      <c r="D5" s="493" t="s">
        <v>549</v>
      </c>
      <c r="E5" s="49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1188</v>
      </c>
      <c r="D6" s="38" t="s">
        <v>1152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10026.8815</v>
      </c>
      <c r="D9" s="213">
        <f>D10+D11+D12+D13+D14+D15+D16+D17</f>
        <v>90993.992499999993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'4 Вед'!AC522</f>
        <v>-520.54</v>
      </c>
      <c r="D10" s="207">
        <f>'4 Вед'!AD522</f>
        <v>1472.46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'4 Вед'!AC469</f>
        <v>402.02550000000002</v>
      </c>
      <c r="D11" s="207">
        <f>'4 Вед'!AD469</f>
        <v>6188.0254999999997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'4 Вед'!AC533+'4 Вед'!AC328</f>
        <v>2047.2800000000002</v>
      </c>
      <c r="D12" s="207">
        <f>'4 Вед'!AD533+'4 Вед'!AD328</f>
        <v>26265.388999999999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'4 Вед'!AC590</f>
        <v>0</v>
      </c>
      <c r="D13" s="207">
        <f>'4 Вед'!AD590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'4 Вед'!AC506+'4 Вед'!AC355</f>
        <v>677.13999999999987</v>
      </c>
      <c r="D14" s="207">
        <f>'4 Вед'!AD506+'4 Вед'!AD355</f>
        <v>9075.14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'4 Вед'!AC421+'4 Вед'!AC593</f>
        <v>-367.85</v>
      </c>
      <c r="D15" s="207">
        <f>'4 Вед'!AD421+'4 Вед'!AD593</f>
        <v>3196.36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'4 Вед'!AC596</f>
        <v>-626.30999999999995</v>
      </c>
      <c r="D16" s="207">
        <f>'4 Вед'!AD596</f>
        <v>1.1368683772161603E-13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'4 Вед'!AC397+'4 Вед'!AC601</f>
        <v>8415.1360000000004</v>
      </c>
      <c r="D17" s="207">
        <f>'4 Вед'!AD397+'4 Вед'!AD601</f>
        <v>44795.317999999992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'4 Вед'!AC425</f>
        <v>0</v>
      </c>
      <c r="D19" s="207">
        <f>'4 Вед'!AD425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C24+C26+C25</f>
        <v>-2029.0900000000001</v>
      </c>
      <c r="D21" s="208">
        <f>D24+D26+D25</f>
        <v>10111.543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1181</v>
      </c>
      <c r="B24" s="33" t="s">
        <v>618</v>
      </c>
      <c r="C24" s="207">
        <f>'4 Вед'!AC643+'4 Вед'!AC429</f>
        <v>-1114.0900000000001</v>
      </c>
      <c r="D24" s="207">
        <f>'4 Вед'!AD643+'4 Вед'!AD429</f>
        <v>8791.5429999999997</v>
      </c>
      <c r="E24" s="207" t="e">
        <f>'2018'!#REF!</f>
        <v>#REF!</v>
      </c>
    </row>
    <row r="25" spans="1:5" s="418" customFormat="1" ht="29.25" customHeight="1" x14ac:dyDescent="0.2">
      <c r="A25" s="31" t="s">
        <v>213</v>
      </c>
      <c r="B25" s="11" t="s">
        <v>619</v>
      </c>
      <c r="C25" s="207">
        <f>'4 Вед'!AC690</f>
        <v>-915</v>
      </c>
      <c r="D25" s="207">
        <f>'4 Вед'!AD690</f>
        <v>1320</v>
      </c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'4 Вед'!AC684</f>
        <v>0</v>
      </c>
      <c r="D26" s="207">
        <f>'4 Вед'!AD684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C28+C32+C34+C29+C31</f>
        <v>12990.660000000005</v>
      </c>
      <c r="D27" s="208">
        <f>D28+D32+D34+D29+D31</f>
        <v>109750.122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'4 Вед'!AC694</f>
        <v>-106.52000000000001</v>
      </c>
      <c r="D28" s="207">
        <f>'4 Вед'!AD694</f>
        <v>3478.88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'4 Вед'!AC730</f>
        <v>-3.9999999993597157E-2</v>
      </c>
      <c r="D29" s="207">
        <f>'4 Вед'!AD730</f>
        <v>74836.36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x14ac:dyDescent="0.3">
      <c r="A31" s="31" t="s">
        <v>38</v>
      </c>
      <c r="B31" s="33" t="s">
        <v>625</v>
      </c>
      <c r="C31" s="207">
        <f>'4 Вед'!AC733</f>
        <v>8100</v>
      </c>
      <c r="D31" s="207">
        <f>'4 Вед'!AD733</f>
        <v>8100</v>
      </c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'4 Вед'!AC736+'4 Вед'!AC434</f>
        <v>5170.2999999999993</v>
      </c>
      <c r="D32" s="207">
        <f>'4 Вед'!AD736+'4 Вед'!AD434</f>
        <v>16895.261999999999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'4 Вед'!AC741+'4 Вед'!AC405</f>
        <v>-173.07999999999998</v>
      </c>
      <c r="D34" s="207">
        <f>'4 Вед'!AD741+'4 Вед'!AD405</f>
        <v>6439.62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-3750.0799999999981</v>
      </c>
      <c r="D35" s="208">
        <f>D36+D37+D38</f>
        <v>123710.29000000001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7">
        <f>'4 Вед'!AC766</f>
        <v>-19563.12</v>
      </c>
      <c r="D36" s="207">
        <f>'4 Вед'!AD766</f>
        <v>59983.512999999999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'4 Вед'!AC773</f>
        <v>15863.04</v>
      </c>
      <c r="D37" s="207">
        <f>'4 Вед'!AD773</f>
        <v>62874.643000000004</v>
      </c>
      <c r="E37" s="20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7">
        <f>'4 Вед'!AC441</f>
        <v>-50</v>
      </c>
      <c r="D38" s="207">
        <f>'4 Вед'!AD441</f>
        <v>852.13400000000001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34242.655999999995</v>
      </c>
      <c r="D42" s="208">
        <f>D43+D44+D45+D46+D47</f>
        <v>765878.75099999993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'4 Вед'!AC152</f>
        <v>2832.53</v>
      </c>
      <c r="D43" s="207">
        <f>'4 Вед'!AD152</f>
        <v>145410.522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'4 Вед'!AC171+'4 Вед'!AC821</f>
        <v>31822.17</v>
      </c>
      <c r="D44" s="207">
        <f>'4 Вед'!AD171+'4 Вед'!AD821</f>
        <v>508136.49599999998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'4 Вед'!AC16+'4 Вед'!AC215</f>
        <v>-2352.14</v>
      </c>
      <c r="D45" s="207">
        <f>'4 Вед'!AD16+'4 Вед'!AD215</f>
        <v>77110.946000000011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'4 Вед'!AC40+'4 Вед'!AC253</f>
        <v>-179</v>
      </c>
      <c r="D46" s="207">
        <f>'4 Вед'!AD40+'4 Вед'!AD253</f>
        <v>171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'4 Вед'!AC263</f>
        <v>2119.096</v>
      </c>
      <c r="D47" s="207">
        <f>'4 Вед'!AD263</f>
        <v>35049.787000000004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2756.6040000000003</v>
      </c>
      <c r="D48" s="208">
        <f>D49+D50</f>
        <v>73360.870699999999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'4 Вед'!AC47</f>
        <v>1371.0540000000001</v>
      </c>
      <c r="D49" s="207">
        <f>'4 Вед'!AD47</f>
        <v>58164.320699999997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'4 Вед'!AC90</f>
        <v>1385.5500000000002</v>
      </c>
      <c r="D50" s="207">
        <f>'4 Вед'!AD90</f>
        <v>15196.550000000003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-13208.48</v>
      </c>
      <c r="D51" s="208">
        <f>D52+D54+D55</f>
        <v>25335.460699999996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'4 Вед'!AC824</f>
        <v>13.76</v>
      </c>
      <c r="D52" s="207">
        <f>'4 Вед'!AD824</f>
        <v>450.76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'4 Вед'!AC828+'4 Вед'!AC118</f>
        <v>-13171.94</v>
      </c>
      <c r="D54" s="207">
        <f>'4 Вед'!AD828+'4 Вед'!AD118</f>
        <v>20575.4437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'4 Вед'!AC318+'4 Вед'!AC122</f>
        <v>-50.3</v>
      </c>
      <c r="D55" s="207">
        <f>'4 Вед'!AD318+'4 Вед'!AD122</f>
        <v>4309.2569999999996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-1744.67</v>
      </c>
      <c r="D57" s="208">
        <f>D58+D59</f>
        <v>1994.422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'4 Вед'!AC127</f>
        <v>0</v>
      </c>
      <c r="D58" s="207">
        <f>'4 Вед'!AD127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'4 Вед'!AC130+'4 Вед'!AC322+'4 Вед'!AC853</f>
        <v>-1744.67</v>
      </c>
      <c r="D59" s="207">
        <f>'4 Вед'!AD130+'4 Вед'!AD322+'4 Вед'!AD853</f>
        <v>1994.422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'4 Вед'!#REF!</f>
        <v>#REF!</v>
      </c>
      <c r="D60" s="207" t="e">
        <f>'4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167.8</v>
      </c>
      <c r="D62" s="208">
        <f>D63+D64</f>
        <v>5396.8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'4 Вед'!AC858</f>
        <v>167.8</v>
      </c>
      <c r="D64" s="207">
        <f>'4 Вед'!AD858</f>
        <v>5396.8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'4 Вед'!AC416</f>
        <v>0</v>
      </c>
      <c r="D66" s="207">
        <f>'4 Вед'!AD416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4699.58</v>
      </c>
      <c r="D67" s="208">
        <f>D68+D70</f>
        <v>54257.07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'4 Вед'!AC446</f>
        <v>0</v>
      </c>
      <c r="D68" s="207">
        <f>'4 Вед'!AD446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'4 Вед'!AC450</f>
        <v>4699.58</v>
      </c>
      <c r="D70" s="207">
        <f>'4 Вед'!AD450</f>
        <v>18898.97</v>
      </c>
      <c r="E70" s="9"/>
    </row>
    <row r="71" spans="1:5" s="44" customFormat="1" ht="18.75" hidden="1" x14ac:dyDescent="0.3">
      <c r="A71" s="8" t="s">
        <v>696</v>
      </c>
      <c r="B71" s="151" t="s">
        <v>697</v>
      </c>
      <c r="C71" s="207">
        <f>'4 Вед'!AC1024</f>
        <v>0</v>
      </c>
      <c r="D71" s="207">
        <f>'4 Вед'!AD1024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44151.861499999999</v>
      </c>
      <c r="D72" s="208">
        <f>D9+D18+D21+D27+D35+D42+D48+D51+D57+D62+D65+D67+D71</f>
        <v>1260789.3191500001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44151.861499999999</v>
      </c>
      <c r="D77" s="209">
        <f>D72-D76</f>
        <v>1260789.3191500001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5" t="s">
        <v>599</v>
      </c>
      <c r="F1" s="515"/>
      <c r="G1" s="515"/>
    </row>
    <row r="2" spans="1:256" ht="58.5" customHeight="1" x14ac:dyDescent="0.2">
      <c r="F2" s="470" t="s">
        <v>446</v>
      </c>
      <c r="G2" s="470"/>
      <c r="H2" s="43"/>
    </row>
    <row r="3" spans="1:256" ht="51" customHeight="1" x14ac:dyDescent="0.3">
      <c r="A3" s="516" t="s">
        <v>688</v>
      </c>
      <c r="B3" s="516"/>
      <c r="C3" s="516"/>
      <c r="D3" s="516"/>
      <c r="E3" s="516"/>
      <c r="F3" s="516"/>
      <c r="G3" s="516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7" t="s">
        <v>549</v>
      </c>
      <c r="G4" s="51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8" t="s">
        <v>292</v>
      </c>
      <c r="C19" s="518"/>
      <c r="D19" s="518"/>
      <c r="E19" s="518"/>
      <c r="F19" s="518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9" t="s">
        <v>600</v>
      </c>
      <c r="B22" s="519"/>
      <c r="C22" s="519"/>
      <c r="D22" s="519"/>
      <c r="E22" s="519"/>
      <c r="F22" s="519"/>
      <c r="G22" s="51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5" t="s">
        <v>588</v>
      </c>
      <c r="H1" s="515"/>
    </row>
    <row r="2" spans="1:256" ht="59.25" customHeight="1" x14ac:dyDescent="0.2">
      <c r="G2" s="470" t="s">
        <v>446</v>
      </c>
      <c r="H2" s="470"/>
      <c r="I2" s="43"/>
    </row>
    <row r="3" spans="1:256" ht="50.25" customHeight="1" x14ac:dyDescent="0.3">
      <c r="A3" s="516" t="s">
        <v>687</v>
      </c>
      <c r="B3" s="516"/>
      <c r="C3" s="516"/>
      <c r="D3" s="516"/>
      <c r="E3" s="516"/>
      <c r="F3" s="516"/>
      <c r="G3" s="516"/>
      <c r="H3" s="51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7" t="s">
        <v>589</v>
      </c>
      <c r="G4" s="517"/>
      <c r="H4" s="51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20" t="s">
        <v>292</v>
      </c>
      <c r="C22" s="520"/>
      <c r="D22" s="520"/>
      <c r="E22" s="520"/>
      <c r="F22" s="520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21" t="s">
        <v>598</v>
      </c>
      <c r="B25" s="521"/>
      <c r="C25" s="521"/>
      <c r="D25" s="521"/>
      <c r="E25" s="521"/>
      <c r="F25" s="521"/>
      <c r="G25" s="521"/>
      <c r="H25" s="52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70" t="s">
        <v>1210</v>
      </c>
      <c r="E2" s="470"/>
    </row>
    <row r="3" spans="1:6" ht="24" customHeight="1" x14ac:dyDescent="0.2">
      <c r="D3" s="5"/>
    </row>
    <row r="4" spans="1:6" s="44" customFormat="1" ht="49.5" customHeight="1" x14ac:dyDescent="0.3">
      <c r="A4" s="514" t="s">
        <v>1219</v>
      </c>
      <c r="B4" s="514"/>
      <c r="C4" s="514"/>
      <c r="D4" s="514"/>
      <c r="E4" s="514"/>
      <c r="F4" s="152"/>
    </row>
    <row r="5" spans="1:6" s="52" customFormat="1" ht="18.75" x14ac:dyDescent="0.3">
      <c r="A5" s="101"/>
      <c r="B5" s="148"/>
      <c r="C5" s="148"/>
      <c r="D5" s="493" t="s">
        <v>549</v>
      </c>
      <c r="E5" s="493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1220</v>
      </c>
      <c r="D6" s="38" t="s">
        <v>1187</v>
      </c>
      <c r="E6" s="38" t="s">
        <v>1217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3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'3 РПр '!Область_печати</vt:lpstr>
      <vt:lpstr>'4 Вед'!Область_печати</vt:lpstr>
      <vt:lpstr>'7 МП '!Область_печати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2023-09-14T11:24:54Z</cp:lastPrinted>
  <dcterms:created xsi:type="dcterms:W3CDTF">2008-11-09T14:04:37Z</dcterms:created>
  <dcterms:modified xsi:type="dcterms:W3CDTF">2024-01-10T05:33:42Z</dcterms:modified>
</cp:coreProperties>
</file>