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0" yWindow="1716" windowWidth="15480" windowHeight="11040" tabRatio="488" firstSheet="1" activeTab="1"/>
  </bookViews>
  <sheets>
    <sheet name="источ.фин.деф пр1,2" sheetId="1" state="hidden" r:id="rId1"/>
    <sheet name="приложение 2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</sheets>
  <externalReferences>
    <externalReference r:id="rId10"/>
  </externalReferences>
  <definedNames>
    <definedName name="_xlnm.Print_Area" localSheetId="0">'источ.фин.деф пр1,2'!$A$1:$F$87</definedName>
    <definedName name="_xlnm.Print_Area" localSheetId="5">'прил 4'!$A$1:$D$25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<sst xmlns="http://schemas.openxmlformats.org/spreadsheetml/2006/main" count="1466" uniqueCount="841">
  <si>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</si>
  <si>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</si>
  <si>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</si>
  <si>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</si>
  <si>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</si>
  <si>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</si>
  <si>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</si>
  <si>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</si>
  <si>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</si>
  <si>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</si>
  <si>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</si>
  <si>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</si>
  <si>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</si>
  <si>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</si>
  <si>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</si>
  <si>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</si>
  <si>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</si>
  <si>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</si>
  <si>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</si>
  <si>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</si>
  <si>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</si>
  <si>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</si>
  <si>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</si>
  <si>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</si>
  <si>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</si>
  <si>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</si>
  <si>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</si>
  <si>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</si>
  <si>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</si>
  <si>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</si>
  <si>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</si>
  <si>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</si>
  <si>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</si>
  <si>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</si>
  <si>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</si>
  <si>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</si>
  <si>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</si>
  <si>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</si>
  <si>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</si>
  <si>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</si>
  <si>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</si>
  <si>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</si>
  <si>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</si>
  <si>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</si>
  <si>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</si>
  <si>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</si>
  <si>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</si>
  <si>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</si>
  <si>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</si>
  <si>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</si>
  <si>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</si>
  <si>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</si>
  <si>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</si>
  <si>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</si>
  <si>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</si>
  <si>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</si>
  <si>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</si>
  <si>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</si>
  <si>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</si>
  <si>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</si>
  <si>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</si>
  <si>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</si>
  <si>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</si>
  <si>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</si>
  <si>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</si>
  <si>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</si>
  <si>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</si>
  <si>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</si>
  <si>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</si>
  <si>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</si>
  <si>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</si>
  <si>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</si>
  <si>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</si>
  <si>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</si>
  <si>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</si>
  <si>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</si>
  <si>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</si>
  <si>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</si>
  <si>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</si>
  <si>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</si>
  <si>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</si>
  <si>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</si>
  <si>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</si>
  <si>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</si>
  <si>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</si>
  <si>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</si>
  <si>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</si>
  <si>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</si>
  <si>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</si>
  <si>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</si>
  <si>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</si>
  <si>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</si>
  <si>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</si>
  <si>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</si>
  <si>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</si>
  <si>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</si>
  <si>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</si>
  <si>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</si>
  <si>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</si>
  <si>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</si>
  <si>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</si>
  <si>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</si>
  <si>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</si>
  <si>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</si>
  <si>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</si>
  <si>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</si>
  <si>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</si>
  <si>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</si>
  <si>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</si>
  <si>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</si>
  <si>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</si>
  <si>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</si>
  <si>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</si>
  <si>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</si>
  <si>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</si>
  <si>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</si>
  <si>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</si>
  <si>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</si>
  <si>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</si>
  <si>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</si>
  <si>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</si>
  <si>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</si>
  <si>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</si>
  <si>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</si>
  <si>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</si>
  <si>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</si>
  <si>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</si>
  <si>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</si>
  <si>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</si>
  <si>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</si>
  <si>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</si>
  <si>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</si>
  <si>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</si>
  <si>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</si>
  <si>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</si>
  <si>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</si>
  <si>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</si>
  <si>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</si>
  <si>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</si>
  <si>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</si>
  <si>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</si>
  <si>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</si>
  <si>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</si>
  <si>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</si>
  <si>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</si>
  <si>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</si>
  <si>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</si>
  <si>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</si>
  <si>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</si>
  <si>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</si>
  <si>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</si>
  <si>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</si>
  <si>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</si>
  <si>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</si>
  <si>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</si>
  <si>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</si>
  <si>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</si>
  <si>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</si>
  <si>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</si>
  <si>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</si>
  <si>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</si>
  <si>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</si>
  <si>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</si>
  <si>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</si>
  <si>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</si>
  <si>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</si>
  <si>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</si>
  <si>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</si>
  <si>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</si>
  <si>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</si>
  <si>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</si>
  <si>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</si>
  <si>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</si>
  <si>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</si>
  <si>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</si>
  <si>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</si>
  <si>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</si>
  <si>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</si>
  <si>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</si>
  <si>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</si>
  <si>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</si>
  <si>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</si>
  <si>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</si>
  <si>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</si>
  <si>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</si>
  <si>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</si>
  <si>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</si>
  <si>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</si>
  <si>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</si>
  <si>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</si>
  <si>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</si>
  <si>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</si>
  <si>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</si>
  <si>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</si>
  <si>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</si>
  <si>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</si>
  <si>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</si>
  <si>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</si>
  <si>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</si>
  <si>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</si>
  <si>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</si>
  <si>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</si>
  <si>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</si>
  <si>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</si>
  <si>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</si>
  <si>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</si>
  <si>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</si>
  <si>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</si>
  <si>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</si>
  <si>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</si>
  <si>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</si>
  <si>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</si>
  <si>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</si>
  <si>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</si>
  <si>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</si>
  <si>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</si>
  <si>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</si>
  <si>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</si>
  <si>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</si>
  <si>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</si>
  <si>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</si>
  <si>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</si>
  <si>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</si>
  <si>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</si>
  <si>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</si>
  <si>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</si>
  <si>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</si>
  <si>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</si>
  <si>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</si>
  <si>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</si>
  <si>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</si>
  <si>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</si>
  <si>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</si>
  <si>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</si>
  <si>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</si>
  <si>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</si>
  <si>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</si>
  <si>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</si>
  <si>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</si>
  <si>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</si>
  <si>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</si>
  <si>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</si>
  <si>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</si>
  <si>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</si>
  <si>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</si>
  <si>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</si>
  <si>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</si>
  <si>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</si>
  <si>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</si>
  <si>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</si>
  <si>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</si>
  <si>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</si>
  <si>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</si>
  <si>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</si>
  <si>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</si>
  <si>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</si>
  <si>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</si>
  <si>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</si>
  <si>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</si>
  <si>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</si>
  <si>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</si>
  <si>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</si>
  <si>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</si>
  <si>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</si>
  <si>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</si>
  <si>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</si>
  <si>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</si>
  <si>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</si>
  <si>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</si>
  <si>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</si>
  <si>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</si>
  <si>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</si>
  <si>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</si>
  <si>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</si>
  <si>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</si>
  <si>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</si>
  <si>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</si>
  <si>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</si>
  <si>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</si>
  <si>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</si>
  <si>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</si>
  <si>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</si>
  <si>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</si>
  <si>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</si>
  <si>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</si>
  <si>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</si>
  <si>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</si>
  <si>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</si>
  <si>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</si>
  <si>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</si>
  <si>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</si>
  <si>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</si>
  <si>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</si>
  <si>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</si>
  <si>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</si>
  <si>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</si>
  <si>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</si>
  <si>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</si>
  <si>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</si>
  <si>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</si>
  <si>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</si>
  <si>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</si>
  <si>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</si>
  <si>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</si>
  <si>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</si>
  <si>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</si>
  <si>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</si>
  <si>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</si>
  <si>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</si>
  <si>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</si>
  <si>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</si>
  <si>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</si>
  <si>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</si>
  <si>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</si>
  <si>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</si>
  <si>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</si>
  <si>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</si>
  <si>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</si>
  <si>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</si>
  <si>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</si>
  <si>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</si>
  <si>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</si>
  <si>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</si>
  <si>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</si>
  <si>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</si>
  <si>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</si>
  <si>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</si>
  <si>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</si>
  <si>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</si>
  <si>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</si>
  <si>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</si>
  <si>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</si>
  <si>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</si>
  <si>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</si>
  <si>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</si>
  <si>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</si>
  <si>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</si>
  <si>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</si>
  <si>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</si>
  <si>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</si>
  <si>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</si>
  <si>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</si>
  <si>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</si>
  <si>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</si>
  <si>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</si>
  <si>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</si>
  <si>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</si>
  <si>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</si>
  <si>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</si>
  <si>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</si>
  <si>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</si>
  <si>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</si>
  <si>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</si>
  <si>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</si>
  <si>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</si>
  <si>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</si>
  <si>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</si>
  <si>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</si>
  <si>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</si>
  <si>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</si>
  <si>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</si>
  <si>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</si>
  <si>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</si>
  <si>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</si>
  <si>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</si>
  <si>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</si>
  <si>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</si>
  <si>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</si>
  <si>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</si>
  <si>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</si>
  <si>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</si>
  <si>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</si>
  <si>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</si>
  <si>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</si>
  <si>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</si>
  <si>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</si>
  <si>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</si>
  <si>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</si>
  <si>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</si>
  <si>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</si>
  <si>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</si>
  <si>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</si>
  <si>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</si>
  <si>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</si>
  <si>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</si>
  <si>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</si>
  <si>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</si>
  <si>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</si>
  <si>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</si>
  <si>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</si>
  <si>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</si>
  <si>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</si>
  <si>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</si>
  <si>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</si>
  <si>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</si>
  <si>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</si>
  <si>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</si>
  <si>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</si>
  <si>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</si>
  <si>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</si>
  <si>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</si>
  <si>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</si>
  <si>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</si>
  <si>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</si>
  <si>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</si>
  <si>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</si>
  <si>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</si>
  <si>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</si>
  <si>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</si>
  <si>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</si>
  <si>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</si>
  <si>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</si>
  <si>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</si>
  <si>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</si>
  <si>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</si>
  <si>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</si>
  <si>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</si>
  <si>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</si>
  <si>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</si>
  <si>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</si>
  <si>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</si>
  <si>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</si>
  <si>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</si>
  <si>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</si>
  <si>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</si>
  <si>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</si>
  <si>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</si>
  <si>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</si>
  <si>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</si>
  <si>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</si>
  <si>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</si>
  <si>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</si>
  <si>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</si>
  <si>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</si>
  <si>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</si>
  <si>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</si>
  <si>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</si>
  <si>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</si>
  <si>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</si>
  <si>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</si>
  <si>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</si>
  <si>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</si>
  <si>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</si>
  <si>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</si>
  <si>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</si>
  <si>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</si>
  <si>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</si>
  <si>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</si>
  <si>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</si>
  <si>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</si>
  <si>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</si>
  <si>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</si>
  <si>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</si>
  <si>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</si>
  <si>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</si>
  <si>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</si>
  <si>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</si>
  <si>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</si>
  <si>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</si>
  <si>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</si>
  <si>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</si>
  <si>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</si>
  <si>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</si>
  <si>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</si>
  <si>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</si>
  <si>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</si>
  <si>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</si>
  <si>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</si>
  <si>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</si>
  <si>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</si>
  <si>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</si>
  <si>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</si>
  <si>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</si>
  <si>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</si>
  <si>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</si>
  <si>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</si>
  <si>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</si>
  <si>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</si>
  <si>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</si>
  <si>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</si>
  <si>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</si>
  <si>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</si>
  <si>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</si>
  <si>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</si>
  <si>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</si>
  <si>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</si>
  <si>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</si>
  <si>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</si>
  <si>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</si>
  <si>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</si>
  <si>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</si>
  <si>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</si>
  <si>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</si>
  <si>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</si>
  <si>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</si>
  <si>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</si>
  <si>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</si>
  <si>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</si>
  <si>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</si>
  <si>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</si>
  <si>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</si>
  <si>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</si>
  <si>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</si>
  <si>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</si>
  <si>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</si>
  <si>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</si>
  <si>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</si>
  <si>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</si>
  <si>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</si>
  <si>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</si>
  <si>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</si>
  <si>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</si>
  <si>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</si>
  <si>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</si>
  <si>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</si>
  <si>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</si>
  <si>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</si>
  <si>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</si>
  <si>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</si>
  <si>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</si>
  <si>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</si>
  <si>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</si>
  <si>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</si>
  <si>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</si>
  <si>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</si>
  <si>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</si>
  <si>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</si>
  <si>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</si>
  <si>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</si>
  <si>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</si>
  <si>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</si>
  <si>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</si>
  <si>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</si>
  <si>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</si>
  <si>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</si>
  <si>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</si>
  <si>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</si>
  <si>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</si>
  <si>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</si>
  <si>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</si>
  <si>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</si>
  <si>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</si>
  <si>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</si>
  <si>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</si>
  <si>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</si>
  <si>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</si>
  <si>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</si>
  <si>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</si>
  <si>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</si>
  <si>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</si>
  <si>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</si>
  <si>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</si>
  <si>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</si>
  <si>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</si>
  <si>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</si>
  <si>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</si>
  <si>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</si>
  <si>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</si>
  <si>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</si>
  <si>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</si>
  <si>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</si>
  <si>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</si>
  <si>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</si>
  <si>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</si>
  <si>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</si>
  <si>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</si>
  <si>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092</t>
  </si>
  <si>
    <t>1 03 02230 01 0000 110</t>
  </si>
  <si>
    <t>1 03 02240 01 0000 110</t>
  </si>
  <si>
    <t>1 03 02250 01 0000 110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</si>
  <si>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</si>
  <si>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</si>
  <si>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</si>
  <si>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</si>
  <si>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Код главы администратора</t>
  </si>
  <si>
    <t xml:space="preserve">  1  00  00000  00  0000  000</t>
  </si>
  <si>
    <t xml:space="preserve">  1  01  00000  00  0000  000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</si>
  <si>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</si>
  <si>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</si>
  <si>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</si>
  <si>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1  05  00000  00  0000  000</t>
  </si>
  <si>
    <t xml:space="preserve">  1  05  01000  00  0000  110</t>
  </si>
  <si>
    <t xml:space="preserve">  1  05  01010  01  0000  110</t>
  </si>
  <si>
    <t xml:space="preserve">  1   05 01011  01  0000 110</t>
  </si>
  <si>
    <t xml:space="preserve">  1  05  01020  01  0000  110</t>
  </si>
  <si>
    <t xml:space="preserve">  1  05  01021  01  0000  110</t>
  </si>
  <si>
    <t xml:space="preserve">  1  05  03000  01  0000  110</t>
  </si>
  <si>
    <t xml:space="preserve">  1 05   03010   01  0000 110</t>
  </si>
  <si>
    <t xml:space="preserve">  1  06  00000  00  0000  000</t>
  </si>
  <si>
    <t xml:space="preserve">  1  06  02000  02  0000  110</t>
  </si>
  <si>
    <t xml:space="preserve">  1  06  02010  02  0000  110</t>
  </si>
  <si>
    <t xml:space="preserve">  1  08  00000  00  0000  000</t>
  </si>
  <si>
    <t xml:space="preserve">  1  08  03000  01  0000  110</t>
  </si>
  <si>
    <t xml:space="preserve">  1  08  03010  01  0000  110</t>
  </si>
  <si>
    <t xml:space="preserve">  1  08  07000  01  0000  110</t>
  </si>
  <si>
    <t xml:space="preserve"> 1  08  07080  01   0000 110</t>
  </si>
  <si>
    <t xml:space="preserve"> 1  11  00000  00  0000  000</t>
  </si>
  <si>
    <t xml:space="preserve"> 1  11  05000  00  0000  120</t>
  </si>
  <si>
    <t xml:space="preserve"> 1  11  05010  00  0000  120</t>
  </si>
  <si>
    <t xml:space="preserve"> 1  11  05035  05  0000  120</t>
  </si>
  <si>
    <t xml:space="preserve"> 1  11  05030  00  0000  120</t>
  </si>
  <si>
    <t xml:space="preserve"> 1  12  00000  00  0000  000</t>
  </si>
  <si>
    <t xml:space="preserve">  1  12  01000  01  0000  120</t>
  </si>
  <si>
    <t xml:space="preserve">  1  13  00000  00  0000  000</t>
  </si>
  <si>
    <t xml:space="preserve">  1  13  03000  00  0000  130</t>
  </si>
  <si>
    <t xml:space="preserve"> 1 13 01995 05 0000 130</t>
  </si>
  <si>
    <t xml:space="preserve">  1  16  00000  00  0000  000</t>
  </si>
  <si>
    <t xml:space="preserve">  2  00  00000  00  0000  000</t>
  </si>
  <si>
    <t xml:space="preserve">  2  02  00000  00  0000  000</t>
  </si>
  <si>
    <t>000</t>
  </si>
  <si>
    <t>182</t>
  </si>
  <si>
    <t>1  12  01010  01  0000  120</t>
  </si>
  <si>
    <t>1 01  02000  01  0000  110</t>
  </si>
  <si>
    <t>в тыс.руб.</t>
  </si>
  <si>
    <t>2016 год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</si>
  <si>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</si>
  <si>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</si>
  <si>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  1 05   04000   02  0000 110</t>
  </si>
  <si>
    <t xml:space="preserve">  1 05   04020   02  0000 110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</si>
  <si>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</si>
  <si>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</si>
  <si>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</si>
  <si>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</si>
  <si>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</si>
  <si>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</si>
  <si>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1  12  01040  01  0000  120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</si>
  <si>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</si>
  <si>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</si>
  <si>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2  02  25467  00  0000  150</t>
  </si>
  <si>
    <t>2  02  25467  05  0000  150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</si>
  <si>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</si>
  <si>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</si>
  <si>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2  02  25497  00  0000  150</t>
  </si>
  <si>
    <t>2  02  25497  05  0000  150</t>
  </si>
  <si>
    <t>2  02  30024  05  0000  150</t>
  </si>
  <si>
    <t>2  02  30000  00  0000  150</t>
  </si>
  <si>
    <t>2  02  29999  05  0000  150</t>
  </si>
  <si>
    <t>2  02  29999  00  0000  150</t>
  </si>
  <si>
    <t xml:space="preserve"> 1 11 05013 05 0000 120</t>
  </si>
  <si>
    <t xml:space="preserve">  2  02  01000  00  0000  150</t>
  </si>
  <si>
    <t>2   02  15001  05  0000  150</t>
  </si>
  <si>
    <t xml:space="preserve">  2  02  15001  00  0000  150</t>
  </si>
  <si>
    <t xml:space="preserve">  2  02  20000  00  0000  150</t>
  </si>
  <si>
    <t>2  02  30029  00  0000  150</t>
  </si>
  <si>
    <t>2  02  30029  05  0000  150</t>
  </si>
  <si>
    <t>2 02  35120  00  0000 150</t>
  </si>
  <si>
    <t>2  02 35120  05  0000 150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</si>
  <si>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</si>
  <si>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Межбюджетные трансферты, передаваемые бюджетам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</si>
  <si>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2  02  40000 00 0000  150</t>
  </si>
  <si>
    <t>2  02 45321  05 0000  150</t>
  </si>
  <si>
    <t>2  02 45321 00  0000  150</t>
  </si>
  <si>
    <t>2  02  30024  00  0000  150</t>
  </si>
  <si>
    <t>Субсидии бюджетам муниципальных районов на поддержку отрасли культуры</t>
  </si>
  <si>
    <t>2 02 25519 05 0000 150</t>
  </si>
  <si>
    <t>Субсидии бюджетам на поддержку отрасли культуры</t>
  </si>
  <si>
    <t>2 02 25519 00 0000 150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</si>
  <si>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</si>
  <si>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</si>
  <si>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</si>
  <si>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</si>
  <si>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</si>
  <si>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</si>
  <si>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</si>
  <si>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</si>
  <si>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</si>
  <si>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</si>
  <si>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</si>
  <si>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</si>
  <si>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</si>
  <si>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</si>
  <si>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</si>
  <si>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</si>
  <si>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</si>
  <si>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</si>
  <si>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</si>
  <si>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</si>
  <si>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</si>
  <si>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</si>
  <si>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11601000010000140</t>
  </si>
  <si>
    <t>11601050010000140</t>
  </si>
  <si>
    <t>11601053010000140</t>
  </si>
  <si>
    <t>11601060010000140</t>
  </si>
  <si>
    <t>11601063010000140</t>
  </si>
  <si>
    <t>11601130010000140</t>
  </si>
  <si>
    <t>11601133010000140</t>
  </si>
  <si>
    <t>11601140010000140</t>
  </si>
  <si>
    <t>11601143010000140</t>
  </si>
  <si>
    <t>11601150010000140</t>
  </si>
  <si>
    <t>11601153010000140</t>
  </si>
  <si>
    <t>11601170010000140</t>
  </si>
  <si>
    <t>11601173010000140</t>
  </si>
  <si>
    <t>11601200010000140</t>
  </si>
  <si>
    <t>11601203010000140</t>
  </si>
  <si>
    <t>11602000020000140</t>
  </si>
  <si>
    <t>11602010020000140</t>
  </si>
  <si>
    <t>11610000000000140</t>
  </si>
  <si>
    <t>11610120000000140</t>
  </si>
  <si>
    <t>11610123010000140</t>
  </si>
  <si>
    <t>11611000010000140</t>
  </si>
  <si>
    <t>11611050010000140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</si>
  <si>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</si>
  <si>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</si>
  <si>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</t>
  </si>
  <si>
    <t>20225304050000150</t>
  </si>
  <si>
    <t>20225304000000150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</si>
  <si>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</si>
  <si>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</si>
  <si>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</si>
  <si>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</si>
  <si>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</si>
  <si>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</si>
  <si>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</si>
  <si>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801</t>
  </si>
  <si>
    <t>2  02  25576  00  0000  150</t>
  </si>
  <si>
    <t>Субсидии бюджетам на обеспечение комплексного развития сельских территорий</t>
  </si>
  <si>
    <t>2  02  25576  05  0000  150</t>
  </si>
  <si>
    <t>Субсидии бюджетам муниципальных районов на обеспечение комплексного развития сельских территорий</t>
  </si>
  <si>
    <t>057</t>
  </si>
  <si>
    <t>Объем поступлений доходов в местный бюджет в 2023 году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</si>
  <si>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</si>
  <si>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1  01  02040  01  0000  110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</si>
  <si>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</si>
  <si>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</si>
  <si>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</si>
  <si>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</si>
  <si>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</si>
  <si>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2  02  20299  00  0000  150</t>
  </si>
  <si>
    <t>2  02  20299  05  0000  150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</si>
  <si>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</si>
  <si>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</si>
  <si>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2  02  20302  05  0000  150</t>
  </si>
  <si>
    <t>2  02  20302  00  0000  150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</si>
  <si>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</si>
  <si>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</si>
  <si>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2  02 35176  05  0000 150</t>
  </si>
  <si>
    <t>2  02 35176  00  0000 150</t>
  </si>
  <si>
    <t>1 03 02251 01 0000 110</t>
  </si>
  <si>
    <t>2   02  15002  05  0000  150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</si>
  <si>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 же доходов от долевого участия в организации, полученных в виде дивидентов
</t>
  </si>
  <si>
    <t>Государственная пошлина за выдачу разрешения на установку рекламной конструкции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</si>
  <si>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</si>
  <si>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</si>
  <si>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</si>
  <si>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1  13 02000 00 0000 130</t>
  </si>
  <si>
    <t>1  17 05050 05 0000  180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</si>
  <si>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</si>
  <si>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</si>
  <si>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</si>
  <si>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</si>
  <si>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</si>
  <si>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1  11  09000 00 0000  120</t>
  </si>
  <si>
    <t>1  11  09040  00  0000  120</t>
  </si>
  <si>
    <t>1  11  09045  05  0000  120</t>
  </si>
  <si>
    <t>1  11  09080 00  0000  120</t>
  </si>
  <si>
    <t>1  11  09080  05  0000  120</t>
  </si>
  <si>
    <t>1  13  02995 05 0000 130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</si>
  <si>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</si>
  <si>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</si>
  <si>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</si>
  <si>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1 14 06000 00 0000 430</t>
  </si>
  <si>
    <t>1 14 06010 00 0000 430</t>
  </si>
  <si>
    <t>1 14 06013 05 0000 430</t>
  </si>
  <si>
    <t>1  13 02990 00 0000 130</t>
  </si>
  <si>
    <t>1 14 00000 00 0000  000</t>
  </si>
  <si>
    <t>1  17 05000 00 0000  180</t>
  </si>
  <si>
    <t>1  17 05000 00  0000 180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</si>
  <si>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</si>
  <si>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</si>
  <si>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</si>
  <si>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</si>
  <si>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</si>
  <si>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</si>
  <si>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</si>
  <si>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</si>
  <si>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</si>
  <si>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</si>
  <si>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</si>
  <si>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2  02  25098  00  0000  150</t>
  </si>
  <si>
    <t>2  02  25098  05  0000  150</t>
  </si>
  <si>
    <t>Уточненный план</t>
  </si>
  <si>
    <t>Изменение  (+,-)</t>
  </si>
  <si>
    <t xml:space="preserve">   2  02 45179 00 0000  150</t>
  </si>
  <si>
    <t>2  02 45303 00  0000 150</t>
  </si>
  <si>
    <t xml:space="preserve">   2  02 45179 05  0000  150</t>
  </si>
  <si>
    <t>2  02 45303 05  0000 150</t>
  </si>
  <si>
    <t xml:space="preserve">    2  18 00000  00 0000  000</t>
  </si>
  <si>
    <t xml:space="preserve">    2 18 00000 00  0000  150</t>
  </si>
  <si>
    <t xml:space="preserve">    2 18 00000  05  0000  150</t>
  </si>
  <si>
    <t xml:space="preserve">    2 18 05000  05  0000  150</t>
  </si>
  <si>
    <t xml:space="preserve">   2  18 05010  05  0000  150</t>
  </si>
  <si>
    <t xml:space="preserve">   2  19 00000  00  0000  000</t>
  </si>
  <si>
    <t xml:space="preserve">   2  19 00000 05  0000 150</t>
  </si>
  <si>
    <t xml:space="preserve">    2  19 25304 05 0000 150</t>
  </si>
  <si>
    <t xml:space="preserve">    2 19 45303 05 0000 150</t>
  </si>
  <si>
    <t xml:space="preserve">    2 19 60010 05 0000 150</t>
  </si>
  <si>
    <t xml:space="preserve">Приложение 2
к  Решению  «О внесении изменений и дополнений в бюджет муниципального образования "Улаганский район" на 2023 год и на плановый период 2024 и 2025 годов»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</si>
  <si>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</si>
  <si>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</si>
  <si>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11601070010000140</t>
  </si>
  <si>
    <t>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</si>
  <si>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</si>
  <si>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</si>
  <si>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11601080010000140</t>
  </si>
  <si>
    <t>11601083010000140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</si>
  <si>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</si>
  <si>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11601123010000140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</si>
  <si>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</si>
  <si>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</si>
  <si>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</si>
  <si>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</si>
  <si>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</si>
  <si>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</si>
  <si>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</si>
  <si>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</si>
  <si>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</si>
  <si>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</si>
  <si>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</si>
  <si>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</si>
  <si>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</si>
  <si>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</si>
  <si>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11601090010000140</t>
  </si>
  <si>
    <t>11601093010000140</t>
  </si>
  <si>
    <t>11601120010000140</t>
  </si>
  <si>
    <t>11601190010000140</t>
  </si>
  <si>
    <t>11601193010000140</t>
  </si>
  <si>
    <t>11607000000000140</t>
  </si>
  <si>
    <t>11607010000000140</t>
  </si>
  <si>
    <t>11607010050000140</t>
  </si>
  <si>
    <t>11609000000000140</t>
  </si>
  <si>
    <t>11609040050000140</t>
  </si>
  <si>
    <t>11610030050000140</t>
  </si>
  <si>
    <t>11610032050000140</t>
  </si>
  <si>
    <t>11610100000000140</t>
  </si>
  <si>
    <t>11610100050000140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</si>
  <si>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</si>
  <si>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</si>
  <si>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</si>
  <si>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</si>
  <si>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20249999000000150</t>
  </si>
  <si>
    <t>20249999050000150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</si>
</sst>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  <numFmt numFmtId="209" formatCode="#,##0.00\ _₽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5" fillId="0" borderId="43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justify" vertical="center" wrapText="1"/>
    </xf>
    <xf numFmtId="0" fontId="12" fillId="0" borderId="47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4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4" fontId="60" fillId="0" borderId="6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12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2" fontId="15" fillId="0" borderId="18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0" fontId="12" fillId="0" borderId="19" xfId="0" applyNumberFormat="1" applyFont="1" applyFill="1" applyBorder="1" applyAlignment="1">
      <alignment horizontal="center" vertical="center"/>
    </xf>
    <xf numFmtId="49" fontId="12" fillId="0" borderId="12" xfId="54" applyNumberFormat="1" applyFont="1" applyFill="1" applyBorder="1" applyAlignment="1">
      <alignment horizontal="center" vertical="center"/>
      <protection/>
    </xf>
    <xf numFmtId="0" fontId="12" fillId="0" borderId="10" xfId="54" applyFont="1" applyFill="1" applyBorder="1" applyAlignment="1">
      <alignment wrapText="1"/>
      <protection/>
    </xf>
    <xf numFmtId="0" fontId="12" fillId="0" borderId="10" xfId="54" applyNumberFormat="1" applyFont="1" applyFill="1" applyBorder="1" applyAlignment="1">
      <alignment wrapText="1"/>
      <protection/>
    </xf>
    <xf numFmtId="49" fontId="15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2" fillId="0" borderId="12" xfId="0" applyNumberFormat="1" applyFont="1" applyFill="1" applyBorder="1" applyAlignment="1">
      <alignment wrapText="1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9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2" fontId="6" fillId="0" borderId="0" xfId="0" applyNumberFormat="1" applyFont="1" applyFill="1" applyAlignment="1">
      <alignment wrapText="1"/>
    </xf>
    <xf numFmtId="0" fontId="0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\Desktop\&#1056;&#1045;&#1064;&#1045;&#1053;&#1048;&#1071;%20&#1086;%20&#1073;&#1102;&#1076;&#1078;&#1077;&#1090;&#1077;\&#1041;&#1070;&#1044;&#1046;&#1045;&#1058;%202017-2019%20&#1087;&#1088;&#1086;&#1077;&#1082;&#1090;&#1099;%20&#1074;%20&#1084;&#1080;&#1085;&#1092;&#1080;&#1085;\&#1080;&#1079;&#1084;%20&#1080;&#1102;&#1085;&#1100;\&#1087;&#1088;&#1080;&#108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фин.деф пр1,2"/>
      <sheetName val="прил 1"/>
      <sheetName val="прил 2"/>
      <sheetName val="черн"/>
      <sheetName val="прил 3"/>
      <sheetName val="продолжение прил 3"/>
      <sheetName val="прил 4"/>
      <sheetName val="продолжение прил 4"/>
    </sheetNames>
    <sheetDataSet>
      <sheetData sheetId="3">
        <row r="105">
          <cell r="Z105">
            <v>67232.5</v>
          </cell>
        </row>
        <row r="106">
          <cell r="Z106">
            <v>67232.5</v>
          </cell>
        </row>
        <row r="107">
          <cell r="Z107">
            <v>67232.5</v>
          </cell>
        </row>
        <row r="150">
          <cell r="Z150" t="str">
            <v> </v>
          </cell>
        </row>
        <row r="151">
          <cell r="Z151" t="str">
            <v> </v>
          </cell>
        </row>
        <row r="154">
          <cell r="Y154" t="str">
            <v> </v>
          </cell>
        </row>
        <row r="155">
          <cell r="Y15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50390625" style="0" customWidth="1"/>
    <col min="2" max="2" width="48.00390625" style="0" customWidth="1"/>
    <col min="3" max="3" width="15.625" style="0" hidden="1" customWidth="1"/>
    <col min="4" max="4" width="0.12890625" style="0" hidden="1" customWidth="1"/>
    <col min="5" max="5" width="16.625" style="0" customWidth="1"/>
    <col min="6" max="6" width="23.125" style="0" customWidth="1"/>
    <col min="7" max="7" width="26.37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74" t="s">
        <v>25</v>
      </c>
      <c r="C6" s="274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6.25" hidden="1">
      <c r="A17" s="4" t="s">
        <v>260</v>
      </c>
      <c r="B17" s="11" t="s">
        <v>261</v>
      </c>
      <c r="C17" s="6">
        <v>0</v>
      </c>
    </row>
    <row r="18" spans="1:3" ht="66" hidden="1">
      <c r="A18" s="4" t="s">
        <v>262</v>
      </c>
      <c r="B18" s="8" t="s">
        <v>263</v>
      </c>
      <c r="C18" s="6">
        <v>2404</v>
      </c>
    </row>
    <row r="19" spans="1:5" ht="78.7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9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6.25" hidden="1">
      <c r="A23" s="4" t="s">
        <v>271</v>
      </c>
      <c r="B23" s="11" t="s">
        <v>272</v>
      </c>
      <c r="C23" s="6">
        <v>6962</v>
      </c>
    </row>
    <row r="24" spans="1:3" ht="26.25" hidden="1">
      <c r="A24" s="17" t="s">
        <v>273</v>
      </c>
      <c r="B24" s="11" t="s">
        <v>274</v>
      </c>
      <c r="C24" s="6">
        <v>6962</v>
      </c>
    </row>
    <row r="25" spans="1:3" ht="78.7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9" hidden="1">
      <c r="A27" s="4" t="s">
        <v>279</v>
      </c>
      <c r="B27" s="12" t="s">
        <v>280</v>
      </c>
      <c r="C27" s="14">
        <v>8558</v>
      </c>
    </row>
    <row r="28" spans="1:3" ht="26.25" hidden="1">
      <c r="A28" s="4" t="s">
        <v>281</v>
      </c>
      <c r="B28" s="11" t="s">
        <v>272</v>
      </c>
      <c r="C28" s="14">
        <v>0</v>
      </c>
    </row>
    <row r="29" spans="1:3" ht="26.25" hidden="1">
      <c r="A29" s="4" t="s">
        <v>365</v>
      </c>
      <c r="B29" s="11" t="s">
        <v>274</v>
      </c>
      <c r="C29" s="14">
        <v>0</v>
      </c>
    </row>
    <row r="30" spans="1:3" ht="39" hidden="1">
      <c r="A30" s="20" t="s">
        <v>366</v>
      </c>
      <c r="B30" s="21" t="s">
        <v>367</v>
      </c>
      <c r="C30" s="14">
        <v>0</v>
      </c>
    </row>
    <row r="31" spans="1:3" ht="39" hidden="1">
      <c r="A31" s="4" t="s">
        <v>368</v>
      </c>
      <c r="B31" s="12" t="s">
        <v>369</v>
      </c>
      <c r="C31" s="14">
        <v>0</v>
      </c>
    </row>
    <row r="32" spans="1:3" ht="39" hidden="1">
      <c r="A32" s="4" t="s">
        <v>370</v>
      </c>
      <c r="B32" s="12" t="s">
        <v>7</v>
      </c>
      <c r="C32" s="14">
        <v>0</v>
      </c>
    </row>
    <row r="33" spans="1:3" ht="39" hidden="1">
      <c r="A33" s="20" t="s">
        <v>8</v>
      </c>
      <c r="B33" s="21" t="s">
        <v>9</v>
      </c>
      <c r="C33" s="14">
        <v>0</v>
      </c>
    </row>
    <row r="34" spans="1:3" ht="39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6" hidden="1">
      <c r="A36" s="4" t="s">
        <v>14</v>
      </c>
      <c r="B36" s="12" t="s">
        <v>15</v>
      </c>
      <c r="C36" s="14">
        <v>0</v>
      </c>
    </row>
    <row r="37" spans="1:3" ht="26.25" hidden="1">
      <c r="A37" s="4" t="s">
        <v>16</v>
      </c>
      <c r="B37" s="12" t="s">
        <v>17</v>
      </c>
      <c r="C37" s="14"/>
    </row>
    <row r="38" spans="1:3" ht="66" hidden="1">
      <c r="A38" s="4" t="s">
        <v>18</v>
      </c>
      <c r="B38" s="12" t="s">
        <v>19</v>
      </c>
      <c r="C38" s="14">
        <v>0</v>
      </c>
    </row>
    <row r="39" spans="1:3" ht="26.2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75"/>
      <c r="C41" s="275"/>
      <c r="D41" s="275"/>
      <c r="E41" s="275"/>
      <c r="F41" s="275"/>
    </row>
    <row r="42" spans="5:6" ht="111" customHeight="1">
      <c r="E42" s="278" t="s">
        <v>122</v>
      </c>
      <c r="F42" s="278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">
      <c r="A45" s="276" t="s">
        <v>374</v>
      </c>
      <c r="B45" s="276"/>
      <c r="C45" s="276"/>
      <c r="D45" s="276"/>
      <c r="E45" s="276"/>
      <c r="F45" s="276"/>
    </row>
    <row r="46" ht="12.75">
      <c r="B46" t="s">
        <v>388</v>
      </c>
    </row>
    <row r="47" spans="1:5" ht="26.2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6.25">
      <c r="A50" s="25"/>
      <c r="B50" s="27" t="s">
        <v>389</v>
      </c>
      <c r="C50" s="6">
        <v>3312</v>
      </c>
      <c r="E50" s="4">
        <v>3207.4</v>
      </c>
    </row>
    <row r="51" spans="1:5" ht="26.25">
      <c r="A51" s="28" t="s">
        <v>390</v>
      </c>
      <c r="B51" s="29" t="s">
        <v>391</v>
      </c>
      <c r="C51" s="30"/>
      <c r="E51" s="4">
        <v>3207.4</v>
      </c>
    </row>
    <row r="52" spans="1:5" ht="26.25">
      <c r="A52" s="31" t="s">
        <v>392</v>
      </c>
      <c r="B52" s="32" t="s">
        <v>489</v>
      </c>
      <c r="C52" s="30"/>
      <c r="E52" s="4">
        <v>3207.4</v>
      </c>
    </row>
    <row r="53" spans="1:5" ht="39">
      <c r="A53" s="31" t="s">
        <v>490</v>
      </c>
      <c r="B53" s="32" t="s">
        <v>491</v>
      </c>
      <c r="E53" s="4">
        <v>3207.4</v>
      </c>
    </row>
    <row r="54" spans="1:5" ht="26.25">
      <c r="A54" s="31" t="s">
        <v>492</v>
      </c>
      <c r="B54" s="32" t="s">
        <v>493</v>
      </c>
      <c r="E54" s="4">
        <v>0</v>
      </c>
    </row>
    <row r="55" spans="1:5" ht="26.25">
      <c r="A55" s="31" t="s">
        <v>494</v>
      </c>
      <c r="B55" s="32" t="s">
        <v>495</v>
      </c>
      <c r="E55" s="33">
        <v>0</v>
      </c>
    </row>
    <row r="56" spans="1:5" ht="26.25">
      <c r="A56" s="28" t="s">
        <v>496</v>
      </c>
      <c r="B56" s="34" t="s">
        <v>497</v>
      </c>
      <c r="E56" s="4">
        <v>0</v>
      </c>
    </row>
    <row r="57" spans="1:5" ht="39">
      <c r="A57" s="31" t="s">
        <v>498</v>
      </c>
      <c r="B57" s="32" t="s">
        <v>513</v>
      </c>
      <c r="E57" s="4">
        <v>5000</v>
      </c>
    </row>
    <row r="58" spans="1:5" ht="39">
      <c r="A58" s="31" t="s">
        <v>514</v>
      </c>
      <c r="B58" s="32" t="s">
        <v>515</v>
      </c>
      <c r="E58" s="4">
        <v>5000</v>
      </c>
    </row>
    <row r="59" spans="1:5" ht="39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6.25">
      <c r="A61" s="75" t="s">
        <v>193</v>
      </c>
      <c r="B61" s="76" t="s">
        <v>194</v>
      </c>
      <c r="C61" s="20"/>
      <c r="D61" s="20"/>
      <c r="E61" s="26">
        <v>0</v>
      </c>
    </row>
    <row r="62" spans="1:5" ht="26.25">
      <c r="A62" s="25" t="s">
        <v>195</v>
      </c>
      <c r="B62" s="38" t="s">
        <v>196</v>
      </c>
      <c r="C62" s="25"/>
      <c r="D62" s="25"/>
      <c r="E62" s="25">
        <v>3000</v>
      </c>
    </row>
    <row r="63" spans="1:5" ht="52.5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78" t="s">
        <v>202</v>
      </c>
      <c r="F69" s="278"/>
    </row>
    <row r="70" ht="12.75" hidden="1"/>
    <row r="71" spans="1:6" ht="12.75" hidden="1">
      <c r="A71" s="277" t="s">
        <v>372</v>
      </c>
      <c r="B71" s="277"/>
      <c r="C71" s="277"/>
      <c r="D71" s="277"/>
      <c r="E71" s="277"/>
      <c r="F71" s="277"/>
    </row>
    <row r="72" ht="12.75" hidden="1">
      <c r="B72" t="s">
        <v>388</v>
      </c>
    </row>
    <row r="73" spans="1:6" ht="26.2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6.2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6.2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6.2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9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6.25" hidden="1">
      <c r="A81" s="31" t="s">
        <v>492</v>
      </c>
      <c r="B81" s="32" t="s">
        <v>493</v>
      </c>
      <c r="E81" s="4"/>
      <c r="F81" s="4"/>
    </row>
    <row r="82" spans="1:6" ht="26.25" hidden="1">
      <c r="A82" s="31" t="s">
        <v>494</v>
      </c>
      <c r="B82" s="32" t="s">
        <v>495</v>
      </c>
      <c r="E82" s="4"/>
      <c r="F82" s="4"/>
    </row>
    <row r="83" spans="1:6" ht="26.2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9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39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9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.75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T167"/>
  <sheetViews>
    <sheetView tabSelected="1" zoomScale="85" zoomScaleNormal="85" zoomScalePageLayoutView="0" workbookViewId="0" topLeftCell="A1">
      <selection activeCell="E64" sqref="E64"/>
    </sheetView>
  </sheetViews>
  <sheetFormatPr defaultColWidth="9.125" defaultRowHeight="12.75"/>
  <cols>
    <col min="1" max="1" width="0.875" style="237" customWidth="1"/>
    <col min="2" max="2" width="0.5" style="237" customWidth="1"/>
    <col min="3" max="3" width="8.625" style="358" customWidth="1"/>
    <col min="4" max="4" width="35.375" style="359" customWidth="1"/>
    <col min="5" max="5" width="67.875" style="364" customWidth="1"/>
    <col min="6" max="6" width="0.12890625" style="237" hidden="1" customWidth="1"/>
    <col min="7" max="7" width="13.50390625" style="237" hidden="1" customWidth="1"/>
    <col min="8" max="8" width="0.12890625" style="237" hidden="1" customWidth="1"/>
    <col min="9" max="9" width="6.50390625" style="237" hidden="1" customWidth="1"/>
    <col min="10" max="10" width="11.125" style="237" hidden="1" customWidth="1"/>
    <col min="11" max="11" width="17.125" style="237" hidden="1" customWidth="1"/>
    <col min="12" max="12" width="18.375" style="411" hidden="1" customWidth="1"/>
    <col min="13" max="13" width="18.375" style="368" customWidth="1"/>
    <col min="14" max="15" width="16.375" style="368" customWidth="1"/>
    <col min="16" max="16" width="0.12890625" style="368" customWidth="1"/>
    <col min="17" max="17" width="8.125" style="237" customWidth="1"/>
    <col min="18" max="18" width="24.00390625" style="237" hidden="1" customWidth="1"/>
    <col min="19" max="16384" width="9.125" style="237" customWidth="1"/>
  </cols>
  <sheetData>
    <row r="1" spans="3:15" s="364" customFormat="1" ht="15">
      <c r="C1" s="358"/>
      <c r="D1" s="359"/>
      <c r="E1" s="48"/>
      <c r="F1" s="302"/>
      <c r="G1" s="302"/>
      <c r="H1" s="360"/>
      <c r="I1" s="302"/>
      <c r="J1" s="302"/>
      <c r="K1" s="361"/>
      <c r="L1" s="362"/>
      <c r="M1" s="363"/>
      <c r="N1" s="418" t="s">
        <v>796</v>
      </c>
      <c r="O1" s="419"/>
    </row>
    <row r="2" spans="3:15" s="364" customFormat="1" ht="72.75" customHeight="1">
      <c r="C2" s="358"/>
      <c r="D2" s="359"/>
      <c r="E2" s="48"/>
      <c r="F2" s="365" t="s">
        <v>388</v>
      </c>
      <c r="G2" s="365"/>
      <c r="H2" s="365"/>
      <c r="I2" s="365"/>
      <c r="J2" s="365"/>
      <c r="K2" s="366"/>
      <c r="L2" s="366"/>
      <c r="M2" s="363"/>
      <c r="N2" s="419"/>
      <c r="O2" s="419"/>
    </row>
    <row r="3" spans="3:16" s="364" customFormat="1" ht="18">
      <c r="C3" s="358"/>
      <c r="D3" s="359" t="s">
        <v>388</v>
      </c>
      <c r="E3" s="48"/>
      <c r="L3" s="367"/>
      <c r="M3" s="368"/>
      <c r="N3" s="368"/>
      <c r="O3" s="368"/>
      <c r="P3" s="368"/>
    </row>
    <row r="4" spans="3:16" s="364" customFormat="1" ht="18">
      <c r="C4" s="358"/>
      <c r="D4" s="359"/>
      <c r="E4" s="48"/>
      <c r="L4" s="367"/>
      <c r="M4" s="368"/>
      <c r="N4" s="368"/>
      <c r="O4" s="368"/>
      <c r="P4" s="368"/>
    </row>
    <row r="5" spans="3:16" s="364" customFormat="1" ht="18">
      <c r="C5" s="358"/>
      <c r="D5" s="359"/>
      <c r="E5" s="48"/>
      <c r="L5" s="367"/>
      <c r="M5" s="368"/>
      <c r="N5" s="368"/>
      <c r="O5" s="368"/>
      <c r="P5" s="368"/>
    </row>
    <row r="6" spans="3:15" s="364" customFormat="1" ht="40.5" customHeight="1">
      <c r="C6" s="415" t="s">
        <v>719</v>
      </c>
      <c r="D6" s="416"/>
      <c r="E6" s="416"/>
      <c r="F6" s="416"/>
      <c r="G6" s="416"/>
      <c r="H6" s="416"/>
      <c r="I6" s="416"/>
      <c r="J6" s="417"/>
      <c r="K6" s="417"/>
      <c r="L6" s="417"/>
      <c r="M6" s="417"/>
      <c r="N6" s="281"/>
      <c r="O6" s="281"/>
    </row>
    <row r="7" spans="3:16" s="364" customFormat="1" ht="18">
      <c r="C7" s="358"/>
      <c r="D7" s="359"/>
      <c r="K7" s="369"/>
      <c r="M7" s="370" t="s">
        <v>613</v>
      </c>
      <c r="N7" s="371"/>
      <c r="O7" s="370"/>
      <c r="P7" s="370"/>
    </row>
    <row r="8" spans="3:16" s="381" customFormat="1" ht="18">
      <c r="C8" s="372" t="s">
        <v>574</v>
      </c>
      <c r="D8" s="372" t="s">
        <v>562</v>
      </c>
      <c r="E8" s="372" t="s">
        <v>563</v>
      </c>
      <c r="F8" s="373" t="s">
        <v>614</v>
      </c>
      <c r="G8" s="374"/>
      <c r="H8" s="375" t="s">
        <v>85</v>
      </c>
      <c r="I8" s="376"/>
      <c r="J8" s="377"/>
      <c r="K8" s="378"/>
      <c r="L8" s="379" t="s">
        <v>781</v>
      </c>
      <c r="M8" s="380" t="s">
        <v>85</v>
      </c>
      <c r="N8" s="380" t="s">
        <v>84</v>
      </c>
      <c r="O8" s="380" t="s">
        <v>780</v>
      </c>
      <c r="P8" s="380"/>
    </row>
    <row r="9" spans="3:16" s="381" customFormat="1" ht="90.75" customHeight="1">
      <c r="C9" s="382"/>
      <c r="D9" s="382"/>
      <c r="E9" s="382"/>
      <c r="F9" s="383" t="s">
        <v>564</v>
      </c>
      <c r="G9" s="383" t="s">
        <v>565</v>
      </c>
      <c r="H9" s="384"/>
      <c r="I9" s="385"/>
      <c r="J9" s="385"/>
      <c r="K9" s="386"/>
      <c r="L9" s="387"/>
      <c r="M9" s="388"/>
      <c r="N9" s="388"/>
      <c r="O9" s="388"/>
      <c r="P9" s="388"/>
    </row>
    <row r="10" spans="3:16" ht="18">
      <c r="C10" s="355" t="s">
        <v>609</v>
      </c>
      <c r="D10" s="268" t="s">
        <v>575</v>
      </c>
      <c r="E10" s="273" t="s">
        <v>453</v>
      </c>
      <c r="F10" s="264" t="e">
        <f>G10-черн!Z8</f>
        <v>#REF!</v>
      </c>
      <c r="G10" s="264" t="e">
        <f>G11+G25+G35+#REF!+G38+G43+G54+G58+G68+#REF!+G17</f>
        <v>#REF!</v>
      </c>
      <c r="K10" s="354" t="e">
        <f>K11+K17+K25+K35+K38+K43+K54+K58+K68</f>
        <v>#VALUE!</v>
      </c>
      <c r="L10" s="389" t="e">
        <f>L11+L17+L25+L35+L38+L43+L54+L58+L64+L68+L110</f>
        <v>#VALUE!</v>
      </c>
      <c r="M10" s="354">
        <f>M11+M17+M25+M35+M38+M43+M54+M58+M64+M68+M110</f>
        <v>125128.54</v>
      </c>
      <c r="N10" s="354">
        <f>N11+N17+N25+N35+N38+N43+N54+N58+N64+N68+N110</f>
        <v>5310.249999999997</v>
      </c>
      <c r="O10" s="354">
        <f>O11+O17+O25+O35+O38+O43+O54+O58+O64+O68+O110</f>
        <v>130438.79</v>
      </c>
      <c r="P10" s="354"/>
    </row>
    <row r="11" spans="3:16" ht="18">
      <c r="C11" s="355" t="s">
        <v>610</v>
      </c>
      <c r="D11" s="268" t="s">
        <v>576</v>
      </c>
      <c r="E11" s="267" t="s">
        <v>525</v>
      </c>
      <c r="F11" s="264" t="e">
        <f>G11-черн!Z10</f>
        <v>#REF!</v>
      </c>
      <c r="G11" s="264" t="e">
        <f>G12</f>
        <v>#REF!</v>
      </c>
      <c r="K11" s="354">
        <f>K12</f>
        <v>76445.79</v>
      </c>
      <c r="L11" s="389">
        <f>L12</f>
        <v>6287.05</v>
      </c>
      <c r="M11" s="354">
        <f>K11+L11</f>
        <v>82732.84</v>
      </c>
      <c r="N11" s="354">
        <v>0</v>
      </c>
      <c r="O11" s="354">
        <f>M11+N11</f>
        <v>82732.84</v>
      </c>
      <c r="P11" s="354"/>
    </row>
    <row r="12" spans="3:16" ht="18">
      <c r="C12" s="355" t="s">
        <v>610</v>
      </c>
      <c r="D12" s="269" t="s">
        <v>612</v>
      </c>
      <c r="E12" s="273" t="s">
        <v>527</v>
      </c>
      <c r="F12" s="264" t="e">
        <f>G12-черн!Z13</f>
        <v>#REF!</v>
      </c>
      <c r="G12" s="264" t="e">
        <f>G13+G14+G15+#REF!</f>
        <v>#REF!</v>
      </c>
      <c r="K12" s="354">
        <f>K13+K14+K15+K16</f>
        <v>76445.79</v>
      </c>
      <c r="L12" s="389">
        <f>L13+L14+L15+L16</f>
        <v>6287.05</v>
      </c>
      <c r="M12" s="354">
        <f>K12+L12</f>
        <v>82732.84</v>
      </c>
      <c r="N12" s="354">
        <v>0</v>
      </c>
      <c r="O12" s="354">
        <f>M12+N12</f>
        <v>82732.84</v>
      </c>
      <c r="P12" s="354"/>
    </row>
    <row r="13" spans="3:16" ht="144">
      <c r="C13" s="355" t="s">
        <v>610</v>
      </c>
      <c r="D13" s="269" t="s">
        <v>577</v>
      </c>
      <c r="E13" s="390" t="s">
        <v>739</v>
      </c>
      <c r="F13" s="264" t="e">
        <f>G13-черн!Z14</f>
        <v>#REF!</v>
      </c>
      <c r="G13" s="264" t="e">
        <f>43625-G14-G15-#REF!</f>
        <v>#REF!</v>
      </c>
      <c r="K13" s="354">
        <v>75586.54</v>
      </c>
      <c r="L13" s="391">
        <v>4950</v>
      </c>
      <c r="M13" s="354">
        <f>K13+L13</f>
        <v>80536.54</v>
      </c>
      <c r="N13" s="354">
        <v>0</v>
      </c>
      <c r="O13" s="354">
        <f>M13+N13</f>
        <v>80536.54</v>
      </c>
      <c r="P13" s="354"/>
    </row>
    <row r="14" spans="3:16" ht="144">
      <c r="C14" s="355" t="s">
        <v>610</v>
      </c>
      <c r="D14" s="269" t="s">
        <v>578</v>
      </c>
      <c r="E14" s="270" t="s">
        <v>501</v>
      </c>
      <c r="F14" s="264">
        <f>G14-черн!Z15</f>
        <v>-70</v>
      </c>
      <c r="G14" s="264">
        <v>60</v>
      </c>
      <c r="K14" s="354">
        <v>22.95</v>
      </c>
      <c r="L14" s="391">
        <v>687.05</v>
      </c>
      <c r="M14" s="354">
        <f>K14+L14</f>
        <v>710</v>
      </c>
      <c r="N14" s="354">
        <v>0</v>
      </c>
      <c r="O14" s="354">
        <f>M14+N14</f>
        <v>710</v>
      </c>
      <c r="P14" s="354"/>
    </row>
    <row r="15" spans="3:16" ht="54">
      <c r="C15" s="355" t="s">
        <v>610</v>
      </c>
      <c r="D15" s="392" t="s">
        <v>579</v>
      </c>
      <c r="E15" s="393" t="s">
        <v>502</v>
      </c>
      <c r="F15" s="264">
        <f>G15-черн!Z16</f>
        <v>0</v>
      </c>
      <c r="G15" s="264">
        <v>110</v>
      </c>
      <c r="K15" s="354">
        <v>830</v>
      </c>
      <c r="L15" s="389">
        <v>650</v>
      </c>
      <c r="M15" s="354">
        <f>K15+L15</f>
        <v>1480</v>
      </c>
      <c r="N15" s="354">
        <v>0</v>
      </c>
      <c r="O15" s="354">
        <f>M15+N15</f>
        <v>1480</v>
      </c>
      <c r="P15" s="354"/>
    </row>
    <row r="16" spans="3:16" ht="108">
      <c r="C16" s="355" t="s">
        <v>610</v>
      </c>
      <c r="D16" s="392" t="s">
        <v>721</v>
      </c>
      <c r="E16" s="394" t="s">
        <v>720</v>
      </c>
      <c r="F16" s="264"/>
      <c r="G16" s="264"/>
      <c r="K16" s="354">
        <v>6.3</v>
      </c>
      <c r="L16" s="389">
        <v>0</v>
      </c>
      <c r="M16" s="354">
        <f>K16+L16</f>
        <v>6.3</v>
      </c>
      <c r="N16" s="354">
        <v>0</v>
      </c>
      <c r="O16" s="354">
        <f>M16+N16</f>
        <v>6.3</v>
      </c>
      <c r="P16" s="354"/>
    </row>
    <row r="17" spans="3:16" s="396" customFormat="1" ht="51.75">
      <c r="C17" s="395" t="s">
        <v>610</v>
      </c>
      <c r="D17" s="383" t="s">
        <v>573</v>
      </c>
      <c r="E17" s="267" t="s">
        <v>572</v>
      </c>
      <c r="F17" s="265" t="e">
        <f>G17</f>
        <v>#REF!</v>
      </c>
      <c r="G17" s="265" t="e">
        <f>G18</f>
        <v>#REF!</v>
      </c>
      <c r="K17" s="354">
        <f>K18</f>
        <v>10027.060000000001</v>
      </c>
      <c r="L17" s="389">
        <v>0</v>
      </c>
      <c r="M17" s="354">
        <f>K17+L17</f>
        <v>10027.060000000001</v>
      </c>
      <c r="N17" s="354">
        <f>O17-M17</f>
        <v>1349.739999999998</v>
      </c>
      <c r="O17" s="354">
        <f>O18</f>
        <v>11376.8</v>
      </c>
      <c r="P17" s="354"/>
    </row>
    <row r="18" spans="3:16" ht="36">
      <c r="C18" s="397" t="s">
        <v>610</v>
      </c>
      <c r="D18" s="398" t="s">
        <v>570</v>
      </c>
      <c r="E18" s="273" t="s">
        <v>571</v>
      </c>
      <c r="F18" s="265" t="e">
        <f>G18</f>
        <v>#REF!</v>
      </c>
      <c r="G18" s="264" t="e">
        <f>G19+G21+G23+#REF!</f>
        <v>#REF!</v>
      </c>
      <c r="K18" s="354">
        <f>K19+K21+K23</f>
        <v>10027.060000000001</v>
      </c>
      <c r="L18" s="389">
        <v>0</v>
      </c>
      <c r="M18" s="354">
        <f>K18+L18</f>
        <v>10027.060000000001</v>
      </c>
      <c r="N18" s="354">
        <f>O18-M18</f>
        <v>1349.739999999998</v>
      </c>
      <c r="O18" s="354">
        <f>O19+O22+O24</f>
        <v>11376.8</v>
      </c>
      <c r="P18" s="354"/>
    </row>
    <row r="19" spans="3:19" ht="90">
      <c r="C19" s="355" t="s">
        <v>610</v>
      </c>
      <c r="D19" s="399" t="s">
        <v>567</v>
      </c>
      <c r="E19" s="273" t="s">
        <v>708</v>
      </c>
      <c r="F19" s="265">
        <f>G19</f>
        <v>1306</v>
      </c>
      <c r="G19" s="264">
        <v>1306</v>
      </c>
      <c r="K19" s="354">
        <v>4474.06</v>
      </c>
      <c r="L19" s="389">
        <v>0</v>
      </c>
      <c r="M19" s="354">
        <f>K19+L19</f>
        <v>4474.06</v>
      </c>
      <c r="N19" s="354">
        <f aca="true" t="shared" si="0" ref="N19:N24">O19-M19</f>
        <v>1349.7399999999998</v>
      </c>
      <c r="O19" s="354">
        <f>O20</f>
        <v>5823.8</v>
      </c>
      <c r="P19" s="354"/>
      <c r="Q19" s="68"/>
      <c r="R19" s="68"/>
      <c r="S19" s="68"/>
    </row>
    <row r="20" spans="3:19" ht="144">
      <c r="C20" s="355" t="s">
        <v>610</v>
      </c>
      <c r="D20" s="399" t="s">
        <v>726</v>
      </c>
      <c r="E20" s="270" t="s">
        <v>725</v>
      </c>
      <c r="F20" s="265"/>
      <c r="G20" s="264"/>
      <c r="K20" s="354">
        <v>4474.06</v>
      </c>
      <c r="L20" s="389">
        <v>0</v>
      </c>
      <c r="M20" s="354">
        <f>K20+L20</f>
        <v>4474.06</v>
      </c>
      <c r="N20" s="354">
        <f t="shared" si="0"/>
        <v>1349.7399999999998</v>
      </c>
      <c r="O20" s="354">
        <v>5823.8</v>
      </c>
      <c r="P20" s="354"/>
      <c r="Q20" s="68"/>
      <c r="R20" s="68"/>
      <c r="S20" s="68"/>
    </row>
    <row r="21" spans="3:19" ht="126">
      <c r="C21" s="355" t="s">
        <v>610</v>
      </c>
      <c r="D21" s="399" t="s">
        <v>568</v>
      </c>
      <c r="E21" s="273" t="s">
        <v>709</v>
      </c>
      <c r="F21" s="265">
        <f>G21</f>
        <v>53.8</v>
      </c>
      <c r="G21" s="264">
        <v>53.8</v>
      </c>
      <c r="K21" s="354">
        <v>31</v>
      </c>
      <c r="L21" s="389">
        <v>0</v>
      </c>
      <c r="M21" s="354">
        <f>K21+L21</f>
        <v>31</v>
      </c>
      <c r="N21" s="354">
        <f t="shared" si="0"/>
        <v>0</v>
      </c>
      <c r="O21" s="354">
        <v>31</v>
      </c>
      <c r="P21" s="354"/>
      <c r="Q21" s="68"/>
      <c r="R21" s="68"/>
      <c r="S21" s="68"/>
    </row>
    <row r="22" spans="3:19" ht="162">
      <c r="C22" s="355" t="s">
        <v>610</v>
      </c>
      <c r="D22" s="399" t="s">
        <v>724</v>
      </c>
      <c r="E22" s="273" t="s">
        <v>723</v>
      </c>
      <c r="F22" s="265"/>
      <c r="G22" s="264"/>
      <c r="K22" s="354">
        <v>31</v>
      </c>
      <c r="L22" s="389">
        <v>0</v>
      </c>
      <c r="M22" s="354">
        <f>K22+L22</f>
        <v>31</v>
      </c>
      <c r="N22" s="354">
        <f t="shared" si="0"/>
        <v>0</v>
      </c>
      <c r="O22" s="354">
        <v>31</v>
      </c>
      <c r="P22" s="354"/>
      <c r="Q22" s="68"/>
      <c r="R22" s="68"/>
      <c r="S22" s="68"/>
    </row>
    <row r="23" spans="3:16" ht="90">
      <c r="C23" s="355" t="s">
        <v>610</v>
      </c>
      <c r="D23" s="399" t="s">
        <v>569</v>
      </c>
      <c r="E23" s="273" t="s">
        <v>710</v>
      </c>
      <c r="F23" s="265">
        <f>G23</f>
        <v>2062</v>
      </c>
      <c r="G23" s="264">
        <v>2062</v>
      </c>
      <c r="K23" s="354">
        <v>5522</v>
      </c>
      <c r="L23" s="389">
        <v>0</v>
      </c>
      <c r="M23" s="354">
        <f>K23+L23</f>
        <v>5522</v>
      </c>
      <c r="N23" s="354">
        <f t="shared" si="0"/>
        <v>0</v>
      </c>
      <c r="O23" s="354">
        <v>5522</v>
      </c>
      <c r="P23" s="354"/>
    </row>
    <row r="24" spans="3:16" ht="144">
      <c r="C24" s="355" t="s">
        <v>610</v>
      </c>
      <c r="D24" s="399" t="s">
        <v>737</v>
      </c>
      <c r="E24" s="270" t="s">
        <v>722</v>
      </c>
      <c r="F24" s="265"/>
      <c r="G24" s="264"/>
      <c r="K24" s="354">
        <v>5522</v>
      </c>
      <c r="L24" s="389">
        <v>0</v>
      </c>
      <c r="M24" s="354">
        <f>K24+L24</f>
        <v>5522</v>
      </c>
      <c r="N24" s="354">
        <f t="shared" si="0"/>
        <v>0</v>
      </c>
      <c r="O24" s="354">
        <v>5522</v>
      </c>
      <c r="P24" s="354"/>
    </row>
    <row r="25" spans="3:16" ht="18">
      <c r="C25" s="355" t="s">
        <v>610</v>
      </c>
      <c r="D25" s="268" t="s">
        <v>580</v>
      </c>
      <c r="E25" s="267" t="s">
        <v>528</v>
      </c>
      <c r="F25" s="264" t="e">
        <f>G25-черн!Z19</f>
        <v>#REF!</v>
      </c>
      <c r="G25" s="264" t="e">
        <f>G26+#REF!+G31</f>
        <v>#REF!</v>
      </c>
      <c r="K25" s="354">
        <f>K26+K31+K33</f>
        <v>13121.48</v>
      </c>
      <c r="L25" s="389">
        <f>L26</f>
        <v>2113.1</v>
      </c>
      <c r="M25" s="354">
        <f>K25+L25</f>
        <v>15234.58</v>
      </c>
      <c r="N25" s="354">
        <f>N26+N31+N33</f>
        <v>70.31999999999982</v>
      </c>
      <c r="O25" s="354">
        <f>O26+O31+O33</f>
        <v>15304.9</v>
      </c>
      <c r="P25" s="354"/>
    </row>
    <row r="26" spans="3:16" ht="35.25">
      <c r="C26" s="355" t="s">
        <v>610</v>
      </c>
      <c r="D26" s="268" t="s">
        <v>581</v>
      </c>
      <c r="E26" s="267" t="s">
        <v>529</v>
      </c>
      <c r="F26" s="264" t="e">
        <f>G26-черн!Z20</f>
        <v>#REF!</v>
      </c>
      <c r="G26" s="264" t="e">
        <f>G27+G29+#REF!</f>
        <v>#REF!</v>
      </c>
      <c r="K26" s="354">
        <f>K27+K29</f>
        <v>10989.9</v>
      </c>
      <c r="L26" s="389">
        <f>L27</f>
        <v>2113.1</v>
      </c>
      <c r="M26" s="354">
        <f>K26+L26</f>
        <v>13103</v>
      </c>
      <c r="N26" s="354">
        <f>O26-M26</f>
        <v>701.8999999999996</v>
      </c>
      <c r="O26" s="354">
        <f>O28+O29</f>
        <v>13804.9</v>
      </c>
      <c r="P26" s="354"/>
    </row>
    <row r="27" spans="3:16" ht="36">
      <c r="C27" s="355" t="s">
        <v>610</v>
      </c>
      <c r="D27" s="269" t="s">
        <v>582</v>
      </c>
      <c r="E27" s="273" t="s">
        <v>530</v>
      </c>
      <c r="F27" s="264" t="e">
        <f>G27-черн!Z21</f>
        <v>#REF!</v>
      </c>
      <c r="G27" s="264">
        <v>850</v>
      </c>
      <c r="K27" s="354">
        <f>K28</f>
        <v>7570</v>
      </c>
      <c r="L27" s="389">
        <v>2113.1</v>
      </c>
      <c r="M27" s="354">
        <f>K27+L27</f>
        <v>9683.1</v>
      </c>
      <c r="N27" s="354">
        <f>O27-M27</f>
        <v>701.8999999999996</v>
      </c>
      <c r="O27" s="354">
        <v>10385</v>
      </c>
      <c r="P27" s="354"/>
    </row>
    <row r="28" spans="3:16" ht="36">
      <c r="C28" s="355" t="s">
        <v>610</v>
      </c>
      <c r="D28" s="400" t="s">
        <v>583</v>
      </c>
      <c r="E28" s="273" t="s">
        <v>86</v>
      </c>
      <c r="F28" s="264" t="e">
        <f>G28-черн!Z22</f>
        <v>#REF!</v>
      </c>
      <c r="G28" s="264">
        <v>850</v>
      </c>
      <c r="K28" s="354">
        <v>7570</v>
      </c>
      <c r="L28" s="391">
        <v>2113.1</v>
      </c>
      <c r="M28" s="354">
        <f>K28+L28</f>
        <v>9683.1</v>
      </c>
      <c r="N28" s="354">
        <f>O28-M28</f>
        <v>701.8999999999996</v>
      </c>
      <c r="O28" s="354">
        <v>10385</v>
      </c>
      <c r="P28" s="354"/>
    </row>
    <row r="29" spans="3:16" ht="54">
      <c r="C29" s="395" t="s">
        <v>610</v>
      </c>
      <c r="D29" s="269" t="s">
        <v>584</v>
      </c>
      <c r="E29" s="273" t="s">
        <v>0</v>
      </c>
      <c r="F29" s="264" t="e">
        <f>G29-черн!Z24</f>
        <v>#REF!</v>
      </c>
      <c r="G29" s="264">
        <v>1660</v>
      </c>
      <c r="K29" s="354">
        <f>K30</f>
        <v>3419.9</v>
      </c>
      <c r="L29" s="389">
        <v>0</v>
      </c>
      <c r="M29" s="354">
        <f>K29+L29</f>
        <v>3419.9</v>
      </c>
      <c r="N29" s="354">
        <v>0</v>
      </c>
      <c r="O29" s="354">
        <f>M29+N29</f>
        <v>3419.9</v>
      </c>
      <c r="P29" s="354"/>
    </row>
    <row r="30" spans="3:16" ht="90">
      <c r="C30" s="397" t="s">
        <v>610</v>
      </c>
      <c r="D30" s="398" t="s">
        <v>585</v>
      </c>
      <c r="E30" s="401" t="s">
        <v>711</v>
      </c>
      <c r="F30" s="264" t="e">
        <f>G30-черн!Z25</f>
        <v>#REF!</v>
      </c>
      <c r="G30" s="264">
        <v>1650</v>
      </c>
      <c r="K30" s="354">
        <v>3419.9</v>
      </c>
      <c r="L30" s="389">
        <v>0</v>
      </c>
      <c r="M30" s="354">
        <f>K30+L30</f>
        <v>3419.9</v>
      </c>
      <c r="N30" s="354">
        <v>0</v>
      </c>
      <c r="O30" s="354">
        <f>M30+N30</f>
        <v>3419.9</v>
      </c>
      <c r="P30" s="354"/>
    </row>
    <row r="31" spans="3:16" ht="18">
      <c r="C31" s="355" t="s">
        <v>610</v>
      </c>
      <c r="D31" s="268" t="s">
        <v>586</v>
      </c>
      <c r="E31" s="267" t="s">
        <v>2</v>
      </c>
      <c r="F31" s="264">
        <f>G31-черн!Z31</f>
        <v>92</v>
      </c>
      <c r="G31" s="265">
        <f>G32+G34</f>
        <v>106</v>
      </c>
      <c r="K31" s="354">
        <v>1.13</v>
      </c>
      <c r="L31" s="389">
        <v>0</v>
      </c>
      <c r="M31" s="354">
        <f>K31+L31</f>
        <v>1.13</v>
      </c>
      <c r="N31" s="354">
        <f>O31-M31</f>
        <v>-1.13</v>
      </c>
      <c r="O31" s="354">
        <v>0</v>
      </c>
      <c r="P31" s="354"/>
    </row>
    <row r="32" spans="3:16" ht="18">
      <c r="C32" s="355" t="s">
        <v>610</v>
      </c>
      <c r="D32" s="400" t="s">
        <v>587</v>
      </c>
      <c r="E32" s="401" t="s">
        <v>2</v>
      </c>
      <c r="F32" s="264">
        <f>G32-черн!Z32</f>
        <v>92</v>
      </c>
      <c r="G32" s="264">
        <v>106</v>
      </c>
      <c r="K32" s="354">
        <v>1.13</v>
      </c>
      <c r="L32" s="389">
        <v>0</v>
      </c>
      <c r="M32" s="354">
        <f>K32+L32</f>
        <v>1.13</v>
      </c>
      <c r="N32" s="354">
        <f>O32-M32</f>
        <v>-1.13</v>
      </c>
      <c r="O32" s="354">
        <v>0</v>
      </c>
      <c r="P32" s="354"/>
    </row>
    <row r="33" spans="3:16" ht="34.5">
      <c r="C33" s="355" t="s">
        <v>610</v>
      </c>
      <c r="D33" s="402" t="s">
        <v>617</v>
      </c>
      <c r="E33" s="403" t="s">
        <v>615</v>
      </c>
      <c r="F33" s="264"/>
      <c r="G33" s="264"/>
      <c r="K33" s="354">
        <v>2130.45</v>
      </c>
      <c r="L33" s="389">
        <v>0</v>
      </c>
      <c r="M33" s="354">
        <f>K33+L33</f>
        <v>2130.45</v>
      </c>
      <c r="N33" s="354">
        <f>O33-M33</f>
        <v>-630.4499999999998</v>
      </c>
      <c r="O33" s="354">
        <v>1500</v>
      </c>
      <c r="P33" s="354"/>
    </row>
    <row r="34" spans="3:16" ht="54">
      <c r="C34" s="355" t="s">
        <v>610</v>
      </c>
      <c r="D34" s="400" t="s">
        <v>618</v>
      </c>
      <c r="E34" s="401" t="s">
        <v>616</v>
      </c>
      <c r="F34" s="264">
        <f>G34-черн!Z33</f>
        <v>0</v>
      </c>
      <c r="G34" s="264"/>
      <c r="K34" s="354">
        <v>2130.45</v>
      </c>
      <c r="L34" s="389">
        <v>0</v>
      </c>
      <c r="M34" s="354">
        <f>K34+L34</f>
        <v>2130.45</v>
      </c>
      <c r="N34" s="354">
        <f>O34-M34</f>
        <v>-630.4499999999998</v>
      </c>
      <c r="O34" s="354">
        <v>1500</v>
      </c>
      <c r="P34" s="354"/>
    </row>
    <row r="35" spans="3:16" ht="18">
      <c r="C35" s="355" t="s">
        <v>610</v>
      </c>
      <c r="D35" s="268" t="s">
        <v>588</v>
      </c>
      <c r="E35" s="267" t="s">
        <v>3</v>
      </c>
      <c r="F35" s="264">
        <f>G35-черн!Z34</f>
        <v>0</v>
      </c>
      <c r="G35" s="265">
        <v>2282.2</v>
      </c>
      <c r="K35" s="354">
        <v>9352.75</v>
      </c>
      <c r="L35" s="389">
        <v>0</v>
      </c>
      <c r="M35" s="354">
        <f>K35+L35</f>
        <v>9352.75</v>
      </c>
      <c r="N35" s="354">
        <f>O35-M35</f>
        <v>-3502.75</v>
      </c>
      <c r="O35" s="354">
        <v>5850</v>
      </c>
      <c r="P35" s="354"/>
    </row>
    <row r="36" spans="3:16" ht="18">
      <c r="C36" s="355" t="s">
        <v>610</v>
      </c>
      <c r="D36" s="268" t="s">
        <v>589</v>
      </c>
      <c r="E36" s="267" t="s">
        <v>4</v>
      </c>
      <c r="F36" s="264">
        <f>G36-черн!Z35</f>
        <v>0</v>
      </c>
      <c r="G36" s="265">
        <v>2282.2</v>
      </c>
      <c r="K36" s="354">
        <v>9352.75</v>
      </c>
      <c r="L36" s="389">
        <v>0</v>
      </c>
      <c r="M36" s="354">
        <f>K36+L36</f>
        <v>9352.75</v>
      </c>
      <c r="N36" s="354">
        <f>O36-M36</f>
        <v>-3502.75</v>
      </c>
      <c r="O36" s="354">
        <v>5850</v>
      </c>
      <c r="P36" s="354"/>
    </row>
    <row r="37" spans="3:16" ht="36">
      <c r="C37" s="355" t="s">
        <v>610</v>
      </c>
      <c r="D37" s="269" t="s">
        <v>590</v>
      </c>
      <c r="E37" s="273" t="s">
        <v>5</v>
      </c>
      <c r="F37" s="264">
        <f>G37-черн!Z36</f>
        <v>0</v>
      </c>
      <c r="G37" s="264">
        <v>2282.2</v>
      </c>
      <c r="K37" s="354">
        <v>9352.75</v>
      </c>
      <c r="L37" s="389">
        <v>0</v>
      </c>
      <c r="M37" s="354">
        <f>K37+L37</f>
        <v>9352.75</v>
      </c>
      <c r="N37" s="354">
        <f>O37-M37</f>
        <v>-3502.75</v>
      </c>
      <c r="O37" s="354">
        <v>5850</v>
      </c>
      <c r="P37" s="354"/>
    </row>
    <row r="38" spans="3:16" ht="18">
      <c r="C38" s="355" t="s">
        <v>609</v>
      </c>
      <c r="D38" s="268" t="s">
        <v>591</v>
      </c>
      <c r="E38" s="267" t="s">
        <v>377</v>
      </c>
      <c r="F38" s="264" t="e">
        <f>G38-черн!Z43</f>
        <v>#REF!</v>
      </c>
      <c r="G38" s="264" t="e">
        <f>G39+G41</f>
        <v>#REF!</v>
      </c>
      <c r="K38" s="354">
        <f>K39+K41</f>
        <v>2094.04</v>
      </c>
      <c r="L38" s="389">
        <v>500</v>
      </c>
      <c r="M38" s="354">
        <f>K38+L38</f>
        <v>2594.04</v>
      </c>
      <c r="N38" s="354">
        <f>O38-M38</f>
        <v>100</v>
      </c>
      <c r="O38" s="354">
        <f>O39+O41</f>
        <v>2694.04</v>
      </c>
      <c r="P38" s="354"/>
    </row>
    <row r="39" spans="3:16" ht="36">
      <c r="C39" s="355" t="s">
        <v>610</v>
      </c>
      <c r="D39" s="269" t="s">
        <v>592</v>
      </c>
      <c r="E39" s="273" t="s">
        <v>378</v>
      </c>
      <c r="F39" s="264" t="e">
        <f>G39-черн!Z44</f>
        <v>#REF!</v>
      </c>
      <c r="G39" s="264">
        <v>1540</v>
      </c>
      <c r="K39" s="354">
        <v>2025.54</v>
      </c>
      <c r="L39" s="389">
        <v>500</v>
      </c>
      <c r="M39" s="354">
        <f>K39+L39</f>
        <v>2525.54</v>
      </c>
      <c r="N39" s="354">
        <f>O39-M39</f>
        <v>103.5</v>
      </c>
      <c r="O39" s="354">
        <f>O40</f>
        <v>2629.04</v>
      </c>
      <c r="P39" s="354"/>
    </row>
    <row r="40" spans="3:16" ht="54">
      <c r="C40" s="355" t="s">
        <v>610</v>
      </c>
      <c r="D40" s="269" t="s">
        <v>593</v>
      </c>
      <c r="E40" s="273" t="s">
        <v>379</v>
      </c>
      <c r="F40" s="264" t="e">
        <f>G40-черн!Z45</f>
        <v>#REF!</v>
      </c>
      <c r="G40" s="264">
        <v>1540</v>
      </c>
      <c r="K40" s="354">
        <v>2025.54</v>
      </c>
      <c r="L40" s="389">
        <v>500</v>
      </c>
      <c r="M40" s="354">
        <f>K40+L40</f>
        <v>2525.54</v>
      </c>
      <c r="N40" s="354">
        <f>O40-M40</f>
        <v>103.5</v>
      </c>
      <c r="O40" s="354">
        <v>2629.04</v>
      </c>
      <c r="P40" s="354"/>
    </row>
    <row r="41" spans="3:16" ht="54">
      <c r="C41" s="355" t="s">
        <v>566</v>
      </c>
      <c r="D41" s="269" t="s">
        <v>594</v>
      </c>
      <c r="E41" s="273" t="s">
        <v>380</v>
      </c>
      <c r="F41" s="264" t="e">
        <f>G41-черн!Z46</f>
        <v>#REF!</v>
      </c>
      <c r="G41" s="264" t="e">
        <f>G42+#REF!</f>
        <v>#REF!</v>
      </c>
      <c r="K41" s="354">
        <v>68.5</v>
      </c>
      <c r="L41" s="389">
        <v>0</v>
      </c>
      <c r="M41" s="354">
        <f>K41+L41</f>
        <v>68.5</v>
      </c>
      <c r="N41" s="354">
        <f>O41-M41</f>
        <v>-3.5</v>
      </c>
      <c r="O41" s="354">
        <v>65</v>
      </c>
      <c r="P41" s="354"/>
    </row>
    <row r="42" spans="3:16" ht="36">
      <c r="C42" s="355" t="s">
        <v>566</v>
      </c>
      <c r="D42" s="404" t="s">
        <v>595</v>
      </c>
      <c r="E42" s="273" t="s">
        <v>740</v>
      </c>
      <c r="F42" s="264" t="e">
        <f>G42-черн!Z47</f>
        <v>#REF!</v>
      </c>
      <c r="G42" s="264" t="e">
        <f>#REF!</f>
        <v>#REF!</v>
      </c>
      <c r="K42" s="354">
        <v>68.5</v>
      </c>
      <c r="L42" s="389">
        <v>0</v>
      </c>
      <c r="M42" s="354">
        <f aca="true" t="shared" si="1" ref="M42:O67">K42+L42</f>
        <v>68.5</v>
      </c>
      <c r="N42" s="354">
        <f>O42-M42</f>
        <v>-3.5</v>
      </c>
      <c r="O42" s="354">
        <v>65</v>
      </c>
      <c r="P42" s="354"/>
    </row>
    <row r="43" spans="3:16" ht="52.5">
      <c r="C43" s="355" t="s">
        <v>566</v>
      </c>
      <c r="D43" s="268" t="s">
        <v>596</v>
      </c>
      <c r="E43" s="267" t="s">
        <v>382</v>
      </c>
      <c r="F43" s="264" t="e">
        <f>G43-черн!Z58</f>
        <v>#REF!</v>
      </c>
      <c r="G43" s="264">
        <f>G44</f>
        <v>1533</v>
      </c>
      <c r="K43" s="354">
        <f>K44</f>
        <v>1441.81</v>
      </c>
      <c r="L43" s="389">
        <f>L44+L49</f>
        <v>90</v>
      </c>
      <c r="M43" s="354">
        <f t="shared" si="1"/>
        <v>1531.81</v>
      </c>
      <c r="N43" s="354">
        <f>O43-M43</f>
        <v>803.1700000000001</v>
      </c>
      <c r="O43" s="354">
        <f>O44+O49</f>
        <v>2334.98</v>
      </c>
      <c r="P43" s="354"/>
    </row>
    <row r="44" spans="3:20" ht="122.25">
      <c r="C44" s="355" t="s">
        <v>566</v>
      </c>
      <c r="D44" s="268" t="s">
        <v>597</v>
      </c>
      <c r="E44" s="267" t="s">
        <v>96</v>
      </c>
      <c r="F44" s="264" t="e">
        <f>G44-черн!Z59</f>
        <v>#REF!</v>
      </c>
      <c r="G44" s="264">
        <f>G45+G47</f>
        <v>1533</v>
      </c>
      <c r="H44" s="237" t="s">
        <v>388</v>
      </c>
      <c r="K44" s="354">
        <f>K45+K47</f>
        <v>1441.81</v>
      </c>
      <c r="L44" s="389">
        <v>0</v>
      </c>
      <c r="M44" s="354">
        <f t="shared" si="1"/>
        <v>1441.81</v>
      </c>
      <c r="N44" s="354">
        <f>O44-M44</f>
        <v>803.1700000000001</v>
      </c>
      <c r="O44" s="354">
        <f>O45+O47</f>
        <v>2244.98</v>
      </c>
      <c r="P44" s="354"/>
      <c r="T44" s="237" t="s">
        <v>388</v>
      </c>
    </row>
    <row r="45" spans="3:16" ht="87">
      <c r="C45" s="355" t="s">
        <v>566</v>
      </c>
      <c r="D45" s="268" t="s">
        <v>598</v>
      </c>
      <c r="E45" s="267" t="s">
        <v>383</v>
      </c>
      <c r="F45" s="264" t="e">
        <f>G45-черн!Z60</f>
        <v>#REF!</v>
      </c>
      <c r="G45" s="264">
        <v>1378</v>
      </c>
      <c r="K45" s="354">
        <v>1401.83</v>
      </c>
      <c r="L45" s="389">
        <v>0</v>
      </c>
      <c r="M45" s="354">
        <f t="shared" si="1"/>
        <v>1401.83</v>
      </c>
      <c r="N45" s="354">
        <f>O45-M45</f>
        <v>803.1700000000001</v>
      </c>
      <c r="O45" s="354">
        <v>2205</v>
      </c>
      <c r="P45" s="354"/>
    </row>
    <row r="46" spans="3:16" ht="126">
      <c r="C46" s="355" t="s">
        <v>566</v>
      </c>
      <c r="D46" s="405" t="s">
        <v>638</v>
      </c>
      <c r="E46" s="273" t="s">
        <v>712</v>
      </c>
      <c r="F46" s="264" t="e">
        <f>G46-черн!Z61</f>
        <v>#REF!</v>
      </c>
      <c r="G46" s="264">
        <v>1378</v>
      </c>
      <c r="K46" s="354">
        <v>1401.83</v>
      </c>
      <c r="L46" s="389">
        <v>0</v>
      </c>
      <c r="M46" s="354">
        <f t="shared" si="1"/>
        <v>1401.83</v>
      </c>
      <c r="N46" s="354">
        <f>O46-M46</f>
        <v>803.1700000000001</v>
      </c>
      <c r="O46" s="354">
        <v>2205</v>
      </c>
      <c r="P46" s="354"/>
    </row>
    <row r="47" spans="3:16" ht="105">
      <c r="C47" s="355" t="s">
        <v>566</v>
      </c>
      <c r="D47" s="268" t="s">
        <v>600</v>
      </c>
      <c r="E47" s="267" t="s">
        <v>97</v>
      </c>
      <c r="F47" s="264" t="e">
        <f>G47-черн!Z64</f>
        <v>#REF!</v>
      </c>
      <c r="G47" s="264">
        <v>155</v>
      </c>
      <c r="K47" s="354">
        <v>39.98</v>
      </c>
      <c r="L47" s="389">
        <v>0</v>
      </c>
      <c r="M47" s="354">
        <f t="shared" si="1"/>
        <v>39.98</v>
      </c>
      <c r="N47" s="354">
        <v>0</v>
      </c>
      <c r="O47" s="354">
        <f t="shared" si="1"/>
        <v>39.98</v>
      </c>
      <c r="P47" s="354"/>
    </row>
    <row r="48" spans="3:16" ht="90">
      <c r="C48" s="355" t="s">
        <v>566</v>
      </c>
      <c r="D48" s="269" t="s">
        <v>599</v>
      </c>
      <c r="E48" s="273" t="s">
        <v>98</v>
      </c>
      <c r="F48" s="264" t="e">
        <f>G48-черн!Z65</f>
        <v>#REF!</v>
      </c>
      <c r="G48" s="264">
        <v>155</v>
      </c>
      <c r="K48" s="354">
        <v>39.98</v>
      </c>
      <c r="L48" s="389">
        <v>0</v>
      </c>
      <c r="M48" s="354">
        <f t="shared" si="1"/>
        <v>39.98</v>
      </c>
      <c r="N48" s="354">
        <v>0</v>
      </c>
      <c r="O48" s="354">
        <f t="shared" si="1"/>
        <v>39.98</v>
      </c>
      <c r="P48" s="354"/>
    </row>
    <row r="49" spans="3:16" ht="108">
      <c r="C49" s="355" t="s">
        <v>566</v>
      </c>
      <c r="D49" s="269" t="s">
        <v>751</v>
      </c>
      <c r="E49" s="270" t="s">
        <v>746</v>
      </c>
      <c r="F49" s="264"/>
      <c r="G49" s="264"/>
      <c r="K49" s="354">
        <v>0</v>
      </c>
      <c r="L49" s="389">
        <v>90</v>
      </c>
      <c r="M49" s="354">
        <f t="shared" si="1"/>
        <v>90</v>
      </c>
      <c r="N49" s="354">
        <v>0</v>
      </c>
      <c r="O49" s="354">
        <f t="shared" si="1"/>
        <v>90</v>
      </c>
      <c r="P49" s="354"/>
    </row>
    <row r="50" spans="3:16" ht="108">
      <c r="C50" s="355" t="s">
        <v>566</v>
      </c>
      <c r="D50" s="269" t="s">
        <v>752</v>
      </c>
      <c r="E50" s="270" t="s">
        <v>747</v>
      </c>
      <c r="F50" s="264"/>
      <c r="G50" s="264"/>
      <c r="K50" s="354">
        <v>0</v>
      </c>
      <c r="L50" s="389">
        <v>4</v>
      </c>
      <c r="M50" s="354">
        <f t="shared" si="1"/>
        <v>4</v>
      </c>
      <c r="N50" s="354">
        <v>0</v>
      </c>
      <c r="O50" s="354">
        <f t="shared" si="1"/>
        <v>4</v>
      </c>
      <c r="P50" s="354"/>
    </row>
    <row r="51" spans="3:16" ht="108">
      <c r="C51" s="355" t="s">
        <v>566</v>
      </c>
      <c r="D51" s="269" t="s">
        <v>753</v>
      </c>
      <c r="E51" s="273" t="s">
        <v>748</v>
      </c>
      <c r="F51" s="264"/>
      <c r="G51" s="264"/>
      <c r="K51" s="354">
        <v>0</v>
      </c>
      <c r="L51" s="389">
        <v>4</v>
      </c>
      <c r="M51" s="354">
        <f t="shared" si="1"/>
        <v>4</v>
      </c>
      <c r="N51" s="354">
        <v>0</v>
      </c>
      <c r="O51" s="354">
        <f t="shared" si="1"/>
        <v>4</v>
      </c>
      <c r="P51" s="354"/>
    </row>
    <row r="52" spans="3:16" ht="144">
      <c r="C52" s="355" t="s">
        <v>566</v>
      </c>
      <c r="D52" s="269" t="s">
        <v>754</v>
      </c>
      <c r="E52" s="270" t="s">
        <v>749</v>
      </c>
      <c r="F52" s="264"/>
      <c r="G52" s="264"/>
      <c r="K52" s="354">
        <v>0</v>
      </c>
      <c r="L52" s="389">
        <v>86</v>
      </c>
      <c r="M52" s="354">
        <f t="shared" si="1"/>
        <v>86</v>
      </c>
      <c r="N52" s="354">
        <v>0</v>
      </c>
      <c r="O52" s="354">
        <f t="shared" si="1"/>
        <v>86</v>
      </c>
      <c r="P52" s="354"/>
    </row>
    <row r="53" spans="3:20" ht="126">
      <c r="C53" s="355" t="s">
        <v>566</v>
      </c>
      <c r="D53" s="269" t="s">
        <v>755</v>
      </c>
      <c r="E53" s="270" t="s">
        <v>750</v>
      </c>
      <c r="F53" s="264"/>
      <c r="G53" s="264"/>
      <c r="K53" s="354">
        <v>0</v>
      </c>
      <c r="L53" s="389">
        <v>86</v>
      </c>
      <c r="M53" s="354">
        <f t="shared" si="1"/>
        <v>86</v>
      </c>
      <c r="N53" s="354">
        <v>0</v>
      </c>
      <c r="O53" s="354">
        <f t="shared" si="1"/>
        <v>86</v>
      </c>
      <c r="P53" s="354"/>
      <c r="T53" s="237" t="s">
        <v>388</v>
      </c>
    </row>
    <row r="54" spans="3:16" ht="35.25">
      <c r="C54" s="355">
        <v>498</v>
      </c>
      <c r="D54" s="268" t="s">
        <v>601</v>
      </c>
      <c r="E54" s="267" t="s">
        <v>37</v>
      </c>
      <c r="F54" s="264" t="e">
        <f>G54-черн!Z66</f>
        <v>#REF!</v>
      </c>
      <c r="G54" s="264" t="e">
        <f>G55</f>
        <v>#REF!</v>
      </c>
      <c r="K54" s="354">
        <f>K55</f>
        <v>37.08</v>
      </c>
      <c r="L54" s="391">
        <f>L55</f>
        <v>144.52</v>
      </c>
      <c r="M54" s="354">
        <f t="shared" si="1"/>
        <v>181.60000000000002</v>
      </c>
      <c r="N54" s="354">
        <v>0</v>
      </c>
      <c r="O54" s="354">
        <f t="shared" si="1"/>
        <v>181.60000000000002</v>
      </c>
      <c r="P54" s="354"/>
    </row>
    <row r="55" spans="3:16" ht="18">
      <c r="C55" s="355">
        <v>498</v>
      </c>
      <c r="D55" s="269" t="s">
        <v>602</v>
      </c>
      <c r="E55" s="273" t="s">
        <v>38</v>
      </c>
      <c r="F55" s="264" t="e">
        <f>G55-черн!Z67</f>
        <v>#REF!</v>
      </c>
      <c r="G55" s="264" t="e">
        <f>G56+#REF!+#REF!+G57</f>
        <v>#REF!</v>
      </c>
      <c r="K55" s="354">
        <f>K56+K57</f>
        <v>37.08</v>
      </c>
      <c r="L55" s="391">
        <v>144.52</v>
      </c>
      <c r="M55" s="354">
        <f t="shared" si="1"/>
        <v>181.60000000000002</v>
      </c>
      <c r="N55" s="354">
        <v>0</v>
      </c>
      <c r="O55" s="354">
        <f t="shared" si="1"/>
        <v>181.60000000000002</v>
      </c>
      <c r="P55" s="354"/>
    </row>
    <row r="56" spans="3:16" ht="36">
      <c r="C56" s="355">
        <v>498</v>
      </c>
      <c r="D56" s="269" t="s">
        <v>611</v>
      </c>
      <c r="E56" s="273" t="s">
        <v>169</v>
      </c>
      <c r="F56" s="264">
        <f>G56-черн!Z68</f>
        <v>83</v>
      </c>
      <c r="G56" s="264">
        <v>129</v>
      </c>
      <c r="K56" s="354">
        <v>16.08</v>
      </c>
      <c r="L56" s="389">
        <v>0</v>
      </c>
      <c r="M56" s="354">
        <f t="shared" si="1"/>
        <v>16.08</v>
      </c>
      <c r="N56" s="354">
        <v>0</v>
      </c>
      <c r="O56" s="354">
        <f t="shared" si="1"/>
        <v>16.08</v>
      </c>
      <c r="P56" s="354"/>
    </row>
    <row r="57" spans="3:16" ht="18">
      <c r="C57" s="355">
        <v>498</v>
      </c>
      <c r="D57" s="398" t="s">
        <v>625</v>
      </c>
      <c r="E57" s="406" t="s">
        <v>512</v>
      </c>
      <c r="F57" s="264">
        <f>G57-черн!Z71</f>
        <v>-83.19999999999999</v>
      </c>
      <c r="G57" s="264">
        <v>125</v>
      </c>
      <c r="K57" s="354">
        <v>21</v>
      </c>
      <c r="L57" s="391">
        <v>144.52</v>
      </c>
      <c r="M57" s="354">
        <f t="shared" si="1"/>
        <v>165.52</v>
      </c>
      <c r="N57" s="354">
        <v>0</v>
      </c>
      <c r="O57" s="354">
        <f t="shared" si="1"/>
        <v>165.52</v>
      </c>
      <c r="P57" s="354"/>
    </row>
    <row r="58" spans="3:16" ht="35.25">
      <c r="C58" s="355" t="s">
        <v>566</v>
      </c>
      <c r="D58" s="268" t="s">
        <v>603</v>
      </c>
      <c r="E58" s="267" t="s">
        <v>39</v>
      </c>
      <c r="F58" s="264" t="e">
        <f>G58-черн!Z72</f>
        <v>#REF!</v>
      </c>
      <c r="G58" s="264">
        <v>266</v>
      </c>
      <c r="K58" s="354">
        <v>72.1</v>
      </c>
      <c r="L58" s="391">
        <f>L61</f>
        <v>610.43</v>
      </c>
      <c r="M58" s="354">
        <f t="shared" si="1"/>
        <v>682.53</v>
      </c>
      <c r="N58" s="354">
        <v>0</v>
      </c>
      <c r="O58" s="354">
        <f t="shared" si="1"/>
        <v>682.53</v>
      </c>
      <c r="P58" s="354"/>
    </row>
    <row r="59" spans="3:15" ht="35.25">
      <c r="C59" s="355" t="s">
        <v>566</v>
      </c>
      <c r="D59" s="268" t="s">
        <v>604</v>
      </c>
      <c r="E59" s="267" t="s">
        <v>44</v>
      </c>
      <c r="F59" s="264" t="e">
        <f>G59-черн!Z76</f>
        <v>#REF!</v>
      </c>
      <c r="G59" s="264">
        <v>266</v>
      </c>
      <c r="K59" s="354">
        <v>72.1</v>
      </c>
      <c r="L59" s="389">
        <v>0</v>
      </c>
      <c r="M59" s="354">
        <f t="shared" si="1"/>
        <v>72.1</v>
      </c>
      <c r="N59" s="354">
        <v>0</v>
      </c>
      <c r="O59" s="354">
        <f t="shared" si="1"/>
        <v>72.1</v>
      </c>
    </row>
    <row r="60" spans="3:16" ht="36">
      <c r="C60" s="355" t="s">
        <v>566</v>
      </c>
      <c r="D60" s="269" t="s">
        <v>605</v>
      </c>
      <c r="E60" s="273" t="s">
        <v>172</v>
      </c>
      <c r="F60" s="264" t="e">
        <f>G60-черн!Z77</f>
        <v>#REF!</v>
      </c>
      <c r="G60" s="264">
        <v>266</v>
      </c>
      <c r="K60" s="354">
        <v>72.1</v>
      </c>
      <c r="L60" s="389">
        <v>0</v>
      </c>
      <c r="M60" s="354">
        <f t="shared" si="1"/>
        <v>72.1</v>
      </c>
      <c r="N60" s="354">
        <v>0</v>
      </c>
      <c r="O60" s="354">
        <f t="shared" si="1"/>
        <v>72.1</v>
      </c>
      <c r="P60" s="354"/>
    </row>
    <row r="61" spans="3:16" ht="18">
      <c r="C61" s="355" t="s">
        <v>713</v>
      </c>
      <c r="D61" s="269" t="s">
        <v>744</v>
      </c>
      <c r="E61" s="273" t="s">
        <v>741</v>
      </c>
      <c r="F61" s="264"/>
      <c r="G61" s="264"/>
      <c r="K61" s="354">
        <v>0</v>
      </c>
      <c r="L61" s="391">
        <v>610.43</v>
      </c>
      <c r="M61" s="354">
        <f t="shared" si="1"/>
        <v>610.43</v>
      </c>
      <c r="N61" s="354">
        <v>0</v>
      </c>
      <c r="O61" s="354">
        <f t="shared" si="1"/>
        <v>610.43</v>
      </c>
      <c r="P61" s="354"/>
    </row>
    <row r="62" spans="3:16" ht="18">
      <c r="C62" s="355" t="s">
        <v>713</v>
      </c>
      <c r="D62" s="269" t="s">
        <v>763</v>
      </c>
      <c r="E62" s="273" t="s">
        <v>742</v>
      </c>
      <c r="F62" s="264"/>
      <c r="G62" s="264"/>
      <c r="K62" s="354">
        <v>0</v>
      </c>
      <c r="L62" s="391">
        <v>610.43</v>
      </c>
      <c r="M62" s="354">
        <f t="shared" si="1"/>
        <v>610.43</v>
      </c>
      <c r="N62" s="354">
        <v>0</v>
      </c>
      <c r="O62" s="354">
        <f t="shared" si="1"/>
        <v>610.43</v>
      </c>
      <c r="P62" s="354"/>
    </row>
    <row r="63" spans="3:16" ht="36">
      <c r="C63" s="355" t="s">
        <v>713</v>
      </c>
      <c r="D63" s="269" t="s">
        <v>756</v>
      </c>
      <c r="E63" s="273" t="s">
        <v>743</v>
      </c>
      <c r="F63" s="264"/>
      <c r="G63" s="264"/>
      <c r="K63" s="354">
        <v>0</v>
      </c>
      <c r="L63" s="391">
        <v>610.43</v>
      </c>
      <c r="M63" s="354">
        <f t="shared" si="1"/>
        <v>610.43</v>
      </c>
      <c r="N63" s="354">
        <v>0</v>
      </c>
      <c r="O63" s="354">
        <f t="shared" si="1"/>
        <v>610.43</v>
      </c>
      <c r="P63" s="354"/>
    </row>
    <row r="64" spans="3:16" ht="34.5">
      <c r="C64" s="395" t="s">
        <v>566</v>
      </c>
      <c r="D64" s="268" t="s">
        <v>764</v>
      </c>
      <c r="E64" s="267" t="s">
        <v>429</v>
      </c>
      <c r="F64" s="265"/>
      <c r="G64" s="265"/>
      <c r="H64" s="396"/>
      <c r="I64" s="396"/>
      <c r="J64" s="396"/>
      <c r="K64" s="407">
        <v>0</v>
      </c>
      <c r="L64" s="408">
        <v>751</v>
      </c>
      <c r="M64" s="407">
        <f t="shared" si="1"/>
        <v>751</v>
      </c>
      <c r="N64" s="354">
        <v>5310.25</v>
      </c>
      <c r="O64" s="407">
        <f t="shared" si="1"/>
        <v>6061.25</v>
      </c>
      <c r="P64" s="407"/>
    </row>
    <row r="65" spans="3:16" ht="36">
      <c r="C65" s="355" t="s">
        <v>566</v>
      </c>
      <c r="D65" s="269" t="s">
        <v>760</v>
      </c>
      <c r="E65" s="273" t="s">
        <v>757</v>
      </c>
      <c r="F65" s="264"/>
      <c r="G65" s="264"/>
      <c r="K65" s="354">
        <v>0</v>
      </c>
      <c r="L65" s="389">
        <v>751</v>
      </c>
      <c r="M65" s="354">
        <f t="shared" si="1"/>
        <v>751</v>
      </c>
      <c r="N65" s="354">
        <v>5310.25</v>
      </c>
      <c r="O65" s="354">
        <f t="shared" si="1"/>
        <v>6061.25</v>
      </c>
      <c r="P65" s="354"/>
    </row>
    <row r="66" spans="3:16" ht="36">
      <c r="C66" s="355" t="s">
        <v>566</v>
      </c>
      <c r="D66" s="269" t="s">
        <v>761</v>
      </c>
      <c r="E66" s="273" t="s">
        <v>758</v>
      </c>
      <c r="F66" s="264"/>
      <c r="G66" s="264"/>
      <c r="K66" s="354">
        <v>0</v>
      </c>
      <c r="L66" s="389">
        <v>751</v>
      </c>
      <c r="M66" s="354">
        <f t="shared" si="1"/>
        <v>751</v>
      </c>
      <c r="N66" s="354">
        <v>5310.25</v>
      </c>
      <c r="O66" s="354">
        <f t="shared" si="1"/>
        <v>6061.25</v>
      </c>
      <c r="P66" s="354"/>
    </row>
    <row r="67" spans="3:16" ht="72">
      <c r="C67" s="355" t="s">
        <v>566</v>
      </c>
      <c r="D67" s="269" t="s">
        <v>762</v>
      </c>
      <c r="E67" s="273" t="s">
        <v>759</v>
      </c>
      <c r="F67" s="264"/>
      <c r="G67" s="264"/>
      <c r="K67" s="354">
        <v>0</v>
      </c>
      <c r="L67" s="389">
        <v>751</v>
      </c>
      <c r="M67" s="354">
        <f t="shared" si="1"/>
        <v>751</v>
      </c>
      <c r="N67" s="354">
        <v>5310.25</v>
      </c>
      <c r="O67" s="354">
        <f t="shared" si="1"/>
        <v>6061.25</v>
      </c>
      <c r="P67" s="354"/>
    </row>
    <row r="68" spans="3:17" ht="18">
      <c r="C68" s="355" t="s">
        <v>609</v>
      </c>
      <c r="D68" s="268" t="s">
        <v>606</v>
      </c>
      <c r="E68" s="267" t="s">
        <v>47</v>
      </c>
      <c r="F68" s="264" t="e">
        <f>G68-черн!Z82</f>
        <v>#REF!</v>
      </c>
      <c r="G68" s="264" t="e">
        <f>#REF!+#REF!+#REF!+#REF!+#REF!</f>
        <v>#REF!</v>
      </c>
      <c r="K68" s="354" t="e">
        <f>K92+K108+#REF!+#REF!</f>
        <v>#VALUE!</v>
      </c>
      <c r="L68" s="389" t="e">
        <f>L92+L108+#REF!+#REF!</f>
        <v>#VALUE!</v>
      </c>
      <c r="M68" s="354">
        <v>1900</v>
      </c>
      <c r="N68" s="354">
        <f>O68-M68</f>
        <v>1062.4900000000002</v>
      </c>
      <c r="O68" s="354">
        <f>O69+O94+O96+O99+O101+O108</f>
        <v>2962.4900000000002</v>
      </c>
      <c r="P68" s="354"/>
      <c r="Q68" s="356"/>
    </row>
    <row r="69" spans="3:17" ht="54">
      <c r="C69" s="355" t="s">
        <v>609</v>
      </c>
      <c r="D69" s="269" t="s">
        <v>679</v>
      </c>
      <c r="E69" s="273" t="s">
        <v>677</v>
      </c>
      <c r="F69" s="264" t="s">
        <v>677</v>
      </c>
      <c r="G69" s="264" t="s">
        <v>677</v>
      </c>
      <c r="H69" s="237" t="s">
        <v>677</v>
      </c>
      <c r="I69" s="237" t="s">
        <v>677</v>
      </c>
      <c r="J69" s="237" t="s">
        <v>677</v>
      </c>
      <c r="K69" s="354" t="s">
        <v>677</v>
      </c>
      <c r="L69" s="389" t="s">
        <v>677</v>
      </c>
      <c r="M69" s="354">
        <f>M70+M72+M74+M76+M78+M80+M82+M84+M86+M88+M90+M92</f>
        <v>554</v>
      </c>
      <c r="N69" s="354">
        <f>N70+N72+N74+N76+N78+N80+N82+N84+N86+N88+N90+N92</f>
        <v>143.5</v>
      </c>
      <c r="O69" s="354">
        <f>O70+O72+O74+O76+O78+O80+O82+O84+O86+O88+O90+O92</f>
        <v>697.5</v>
      </c>
      <c r="P69" s="353"/>
      <c r="Q69" s="356"/>
    </row>
    <row r="70" spans="3:16" ht="72">
      <c r="C70" s="355" t="s">
        <v>609</v>
      </c>
      <c r="D70" s="269" t="s">
        <v>680</v>
      </c>
      <c r="E70" s="273" t="s">
        <v>678</v>
      </c>
      <c r="F70" s="264" t="s">
        <v>678</v>
      </c>
      <c r="G70" s="264" t="s">
        <v>678</v>
      </c>
      <c r="H70" s="237" t="s">
        <v>678</v>
      </c>
      <c r="I70" s="237" t="s">
        <v>678</v>
      </c>
      <c r="J70" s="237" t="s">
        <v>678</v>
      </c>
      <c r="K70" s="354" t="s">
        <v>678</v>
      </c>
      <c r="L70" s="389" t="s">
        <v>678</v>
      </c>
      <c r="M70" s="354">
        <v>20</v>
      </c>
      <c r="N70" s="357">
        <f aca="true" t="shared" si="2" ref="N70:N109">O70-M70</f>
        <v>5</v>
      </c>
      <c r="O70" s="264">
        <v>25</v>
      </c>
      <c r="P70" s="354"/>
    </row>
    <row r="71" spans="3:16" ht="108">
      <c r="C71" s="355" t="s">
        <v>609</v>
      </c>
      <c r="D71" s="269" t="s">
        <v>681</v>
      </c>
      <c r="E71" s="273" t="s">
        <v>658</v>
      </c>
      <c r="F71" s="264" t="s">
        <v>658</v>
      </c>
      <c r="G71" s="264" t="s">
        <v>658</v>
      </c>
      <c r="H71" s="237" t="s">
        <v>658</v>
      </c>
      <c r="I71" s="237" t="s">
        <v>658</v>
      </c>
      <c r="J71" s="237" t="s">
        <v>658</v>
      </c>
      <c r="K71" s="354" t="s">
        <v>658</v>
      </c>
      <c r="L71" s="389" t="s">
        <v>658</v>
      </c>
      <c r="M71" s="354">
        <v>20</v>
      </c>
      <c r="N71" s="357">
        <f t="shared" si="2"/>
        <v>5</v>
      </c>
      <c r="O71" s="264">
        <v>25</v>
      </c>
      <c r="P71" s="354"/>
    </row>
    <row r="72" spans="3:16" ht="90">
      <c r="C72" s="355" t="s">
        <v>609</v>
      </c>
      <c r="D72" s="269" t="s">
        <v>682</v>
      </c>
      <c r="E72" s="273" t="s">
        <v>659</v>
      </c>
      <c r="F72" s="264" t="s">
        <v>659</v>
      </c>
      <c r="G72" s="264" t="s">
        <v>659</v>
      </c>
      <c r="H72" s="237" t="s">
        <v>659</v>
      </c>
      <c r="I72" s="237" t="s">
        <v>659</v>
      </c>
      <c r="J72" s="237" t="s">
        <v>659</v>
      </c>
      <c r="K72" s="354" t="s">
        <v>659</v>
      </c>
      <c r="L72" s="389" t="s">
        <v>659</v>
      </c>
      <c r="M72" s="354">
        <v>128</v>
      </c>
      <c r="N72" s="357">
        <f t="shared" si="2"/>
        <v>-8</v>
      </c>
      <c r="O72" s="264">
        <v>120</v>
      </c>
      <c r="P72" s="354"/>
    </row>
    <row r="73" spans="3:16" ht="126">
      <c r="C73" s="355" t="s">
        <v>609</v>
      </c>
      <c r="D73" s="269" t="s">
        <v>683</v>
      </c>
      <c r="E73" s="273" t="s">
        <v>660</v>
      </c>
      <c r="F73" s="264" t="s">
        <v>660</v>
      </c>
      <c r="G73" s="264" t="s">
        <v>660</v>
      </c>
      <c r="H73" s="237" t="s">
        <v>660</v>
      </c>
      <c r="I73" s="237" t="s">
        <v>660</v>
      </c>
      <c r="J73" s="237" t="s">
        <v>660</v>
      </c>
      <c r="K73" s="354" t="s">
        <v>660</v>
      </c>
      <c r="L73" s="389" t="s">
        <v>660</v>
      </c>
      <c r="M73" s="354">
        <v>128</v>
      </c>
      <c r="N73" s="357">
        <f t="shared" si="2"/>
        <v>-8</v>
      </c>
      <c r="O73" s="264">
        <v>120</v>
      </c>
      <c r="P73" s="354"/>
    </row>
    <row r="74" spans="3:16" ht="72">
      <c r="C74" s="355" t="s">
        <v>609</v>
      </c>
      <c r="D74" s="269" t="s">
        <v>799</v>
      </c>
      <c r="E74" s="273" t="s">
        <v>797</v>
      </c>
      <c r="F74" s="264" t="s">
        <v>797</v>
      </c>
      <c r="G74" s="264" t="s">
        <v>797</v>
      </c>
      <c r="H74" s="237" t="s">
        <v>797</v>
      </c>
      <c r="I74" s="237" t="s">
        <v>797</v>
      </c>
      <c r="J74" s="237" t="s">
        <v>797</v>
      </c>
      <c r="K74" s="354" t="s">
        <v>797</v>
      </c>
      <c r="L74" s="389" t="s">
        <v>797</v>
      </c>
      <c r="M74" s="354">
        <v>0</v>
      </c>
      <c r="N74" s="357">
        <f t="shared" si="2"/>
        <v>0</v>
      </c>
      <c r="O74" s="264">
        <v>0</v>
      </c>
      <c r="P74" s="354"/>
    </row>
    <row r="75" spans="3:16" ht="108">
      <c r="C75" s="355" t="s">
        <v>609</v>
      </c>
      <c r="D75" s="269" t="s">
        <v>800</v>
      </c>
      <c r="E75" s="273" t="s">
        <v>798</v>
      </c>
      <c r="F75" s="264" t="s">
        <v>798</v>
      </c>
      <c r="G75" s="264" t="s">
        <v>798</v>
      </c>
      <c r="H75" s="237" t="s">
        <v>798</v>
      </c>
      <c r="I75" s="237" t="s">
        <v>798</v>
      </c>
      <c r="J75" s="237" t="s">
        <v>798</v>
      </c>
      <c r="K75" s="354" t="s">
        <v>798</v>
      </c>
      <c r="L75" s="389" t="s">
        <v>798</v>
      </c>
      <c r="M75" s="354">
        <v>0</v>
      </c>
      <c r="N75" s="357">
        <f t="shared" si="2"/>
        <v>0</v>
      </c>
      <c r="O75" s="264">
        <v>0</v>
      </c>
      <c r="P75" s="354"/>
    </row>
    <row r="76" spans="3:16" ht="90">
      <c r="C76" s="355" t="s">
        <v>609</v>
      </c>
      <c r="D76" s="269" t="s">
        <v>803</v>
      </c>
      <c r="E76" s="273" t="s">
        <v>801</v>
      </c>
      <c r="F76" s="264" t="s">
        <v>801</v>
      </c>
      <c r="G76" s="264" t="s">
        <v>801</v>
      </c>
      <c r="H76" s="237" t="s">
        <v>801</v>
      </c>
      <c r="I76" s="237" t="s">
        <v>801</v>
      </c>
      <c r="J76" s="237" t="s">
        <v>801</v>
      </c>
      <c r="K76" s="354" t="s">
        <v>801</v>
      </c>
      <c r="L76" s="389" t="s">
        <v>801</v>
      </c>
      <c r="M76" s="354">
        <v>0</v>
      </c>
      <c r="N76" s="357">
        <f t="shared" si="2"/>
        <v>6.5</v>
      </c>
      <c r="O76" s="264">
        <v>6.5</v>
      </c>
      <c r="P76" s="354"/>
    </row>
    <row r="77" spans="3:16" ht="126">
      <c r="C77" s="355" t="s">
        <v>609</v>
      </c>
      <c r="D77" s="269" t="s">
        <v>804</v>
      </c>
      <c r="E77" s="273" t="s">
        <v>802</v>
      </c>
      <c r="F77" s="264" t="s">
        <v>802</v>
      </c>
      <c r="G77" s="264" t="s">
        <v>802</v>
      </c>
      <c r="H77" s="237" t="s">
        <v>802</v>
      </c>
      <c r="I77" s="237" t="s">
        <v>802</v>
      </c>
      <c r="J77" s="237" t="s">
        <v>802</v>
      </c>
      <c r="K77" s="354" t="s">
        <v>802</v>
      </c>
      <c r="L77" s="389" t="s">
        <v>802</v>
      </c>
      <c r="M77" s="354">
        <v>0</v>
      </c>
      <c r="N77" s="357">
        <f t="shared" si="2"/>
        <v>6.5</v>
      </c>
      <c r="O77" s="264">
        <v>6.5</v>
      </c>
      <c r="P77" s="354"/>
    </row>
    <row r="78" spans="3:16" ht="72">
      <c r="C78" s="355" t="s">
        <v>609</v>
      </c>
      <c r="D78" s="269" t="s">
        <v>821</v>
      </c>
      <c r="E78" s="273" t="s">
        <v>807</v>
      </c>
      <c r="F78" s="264" t="s">
        <v>807</v>
      </c>
      <c r="G78" s="264" t="s">
        <v>807</v>
      </c>
      <c r="H78" s="237" t="s">
        <v>807</v>
      </c>
      <c r="I78" s="237" t="s">
        <v>807</v>
      </c>
      <c r="J78" s="237" t="s">
        <v>807</v>
      </c>
      <c r="K78" s="354" t="s">
        <v>807</v>
      </c>
      <c r="L78" s="389" t="s">
        <v>807</v>
      </c>
      <c r="M78" s="354">
        <v>0</v>
      </c>
      <c r="N78" s="357">
        <f t="shared" si="2"/>
        <v>25</v>
      </c>
      <c r="O78" s="264">
        <f>O79</f>
        <v>25</v>
      </c>
      <c r="P78" s="354"/>
    </row>
    <row r="79" spans="3:16" ht="108">
      <c r="C79" s="355" t="s">
        <v>609</v>
      </c>
      <c r="D79" s="269" t="s">
        <v>822</v>
      </c>
      <c r="E79" s="273" t="s">
        <v>808</v>
      </c>
      <c r="F79" s="264" t="s">
        <v>808</v>
      </c>
      <c r="G79" s="264" t="s">
        <v>808</v>
      </c>
      <c r="H79" s="237" t="s">
        <v>808</v>
      </c>
      <c r="I79" s="237" t="s">
        <v>808</v>
      </c>
      <c r="J79" s="237" t="s">
        <v>808</v>
      </c>
      <c r="K79" s="354" t="s">
        <v>808</v>
      </c>
      <c r="L79" s="389" t="s">
        <v>808</v>
      </c>
      <c r="M79" s="354">
        <v>0</v>
      </c>
      <c r="N79" s="357">
        <f t="shared" si="2"/>
        <v>25</v>
      </c>
      <c r="O79" s="264">
        <v>25</v>
      </c>
      <c r="P79" s="354"/>
    </row>
    <row r="80" spans="3:16" ht="72">
      <c r="C80" s="355" t="s">
        <v>609</v>
      </c>
      <c r="D80" s="269" t="s">
        <v>823</v>
      </c>
      <c r="E80" s="273" t="s">
        <v>809</v>
      </c>
      <c r="F80" s="264" t="s">
        <v>809</v>
      </c>
      <c r="G80" s="264" t="s">
        <v>809</v>
      </c>
      <c r="H80" s="237" t="s">
        <v>809</v>
      </c>
      <c r="I80" s="237" t="s">
        <v>809</v>
      </c>
      <c r="J80" s="237" t="s">
        <v>809</v>
      </c>
      <c r="K80" s="354" t="s">
        <v>809</v>
      </c>
      <c r="L80" s="389" t="s">
        <v>809</v>
      </c>
      <c r="M80" s="354">
        <v>0</v>
      </c>
      <c r="N80" s="357">
        <f t="shared" si="2"/>
        <v>340</v>
      </c>
      <c r="O80" s="264">
        <v>340</v>
      </c>
      <c r="P80" s="354"/>
    </row>
    <row r="81" spans="3:16" ht="108">
      <c r="C81" s="355" t="s">
        <v>609</v>
      </c>
      <c r="D81" s="269" t="s">
        <v>806</v>
      </c>
      <c r="E81" s="273" t="s">
        <v>805</v>
      </c>
      <c r="F81" s="264" t="s">
        <v>805</v>
      </c>
      <c r="G81" s="264" t="s">
        <v>805</v>
      </c>
      <c r="H81" s="237" t="s">
        <v>805</v>
      </c>
      <c r="I81" s="237" t="s">
        <v>805</v>
      </c>
      <c r="J81" s="237" t="s">
        <v>805</v>
      </c>
      <c r="K81" s="354" t="s">
        <v>805</v>
      </c>
      <c r="L81" s="389" t="s">
        <v>805</v>
      </c>
      <c r="M81" s="354">
        <v>0</v>
      </c>
      <c r="N81" s="357">
        <f t="shared" si="2"/>
        <v>240</v>
      </c>
      <c r="O81" s="264">
        <v>240</v>
      </c>
      <c r="P81" s="354"/>
    </row>
    <row r="82" spans="3:16" ht="72">
      <c r="C82" s="355" t="s">
        <v>609</v>
      </c>
      <c r="D82" s="269" t="s">
        <v>684</v>
      </c>
      <c r="E82" s="273" t="s">
        <v>661</v>
      </c>
      <c r="F82" s="264" t="s">
        <v>661</v>
      </c>
      <c r="G82" s="264" t="s">
        <v>661</v>
      </c>
      <c r="H82" s="237" t="s">
        <v>661</v>
      </c>
      <c r="I82" s="237" t="s">
        <v>661</v>
      </c>
      <c r="J82" s="237" t="s">
        <v>661</v>
      </c>
      <c r="K82" s="354" t="s">
        <v>661</v>
      </c>
      <c r="L82" s="389" t="s">
        <v>661</v>
      </c>
      <c r="M82" s="354">
        <v>115</v>
      </c>
      <c r="N82" s="357">
        <f t="shared" si="2"/>
        <v>-109</v>
      </c>
      <c r="O82" s="264">
        <v>6</v>
      </c>
      <c r="P82" s="354"/>
    </row>
    <row r="83" spans="3:16" ht="108">
      <c r="C83" s="355" t="s">
        <v>609</v>
      </c>
      <c r="D83" s="269" t="s">
        <v>685</v>
      </c>
      <c r="E83" s="273" t="s">
        <v>662</v>
      </c>
      <c r="F83" s="264" t="s">
        <v>662</v>
      </c>
      <c r="G83" s="264" t="s">
        <v>662</v>
      </c>
      <c r="H83" s="237" t="s">
        <v>662</v>
      </c>
      <c r="I83" s="237" t="s">
        <v>662</v>
      </c>
      <c r="J83" s="237" t="s">
        <v>662</v>
      </c>
      <c r="K83" s="354" t="s">
        <v>662</v>
      </c>
      <c r="L83" s="389" t="s">
        <v>662</v>
      </c>
      <c r="M83" s="354">
        <v>115</v>
      </c>
      <c r="N83" s="357">
        <f t="shared" si="2"/>
        <v>-109</v>
      </c>
      <c r="O83" s="264">
        <v>6</v>
      </c>
      <c r="P83" s="354"/>
    </row>
    <row r="84" spans="3:16" ht="90">
      <c r="C84" s="355" t="s">
        <v>609</v>
      </c>
      <c r="D84" s="269" t="s">
        <v>686</v>
      </c>
      <c r="E84" s="273" t="s">
        <v>663</v>
      </c>
      <c r="F84" s="264" t="s">
        <v>663</v>
      </c>
      <c r="G84" s="264" t="s">
        <v>663</v>
      </c>
      <c r="H84" s="237" t="s">
        <v>663</v>
      </c>
      <c r="I84" s="237" t="s">
        <v>663</v>
      </c>
      <c r="J84" s="237" t="s">
        <v>663</v>
      </c>
      <c r="K84" s="354" t="s">
        <v>663</v>
      </c>
      <c r="L84" s="389" t="s">
        <v>663</v>
      </c>
      <c r="M84" s="354">
        <v>20</v>
      </c>
      <c r="N84" s="357">
        <f t="shared" si="2"/>
        <v>15</v>
      </c>
      <c r="O84" s="264">
        <v>35</v>
      </c>
      <c r="P84" s="354"/>
    </row>
    <row r="85" spans="3:16" ht="126">
      <c r="C85" s="355" t="s">
        <v>609</v>
      </c>
      <c r="D85" s="269" t="s">
        <v>687</v>
      </c>
      <c r="E85" s="273" t="s">
        <v>664</v>
      </c>
      <c r="F85" s="264" t="s">
        <v>664</v>
      </c>
      <c r="G85" s="264" t="s">
        <v>664</v>
      </c>
      <c r="H85" s="237" t="s">
        <v>664</v>
      </c>
      <c r="I85" s="237" t="s">
        <v>664</v>
      </c>
      <c r="J85" s="237" t="s">
        <v>664</v>
      </c>
      <c r="K85" s="354" t="s">
        <v>664</v>
      </c>
      <c r="L85" s="389" t="s">
        <v>664</v>
      </c>
      <c r="M85" s="354">
        <v>20</v>
      </c>
      <c r="N85" s="357">
        <f t="shared" si="2"/>
        <v>15</v>
      </c>
      <c r="O85" s="264">
        <v>35</v>
      </c>
      <c r="P85" s="354"/>
    </row>
    <row r="86" spans="3:16" ht="90">
      <c r="C86" s="355" t="s">
        <v>609</v>
      </c>
      <c r="D86" s="269" t="s">
        <v>688</v>
      </c>
      <c r="E86" s="273" t="s">
        <v>665</v>
      </c>
      <c r="F86" s="264" t="s">
        <v>665</v>
      </c>
      <c r="G86" s="264" t="s">
        <v>665</v>
      </c>
      <c r="H86" s="237" t="s">
        <v>665</v>
      </c>
      <c r="I86" s="237" t="s">
        <v>665</v>
      </c>
      <c r="J86" s="237" t="s">
        <v>665</v>
      </c>
      <c r="K86" s="354" t="s">
        <v>665</v>
      </c>
      <c r="L86" s="389" t="s">
        <v>665</v>
      </c>
      <c r="M86" s="354">
        <v>5</v>
      </c>
      <c r="N86" s="357">
        <f t="shared" si="2"/>
        <v>5</v>
      </c>
      <c r="O86" s="264">
        <v>10</v>
      </c>
      <c r="P86" s="354"/>
    </row>
    <row r="87" spans="3:16" ht="144">
      <c r="C87" s="355" t="s">
        <v>609</v>
      </c>
      <c r="D87" s="269" t="s">
        <v>689</v>
      </c>
      <c r="E87" s="273" t="s">
        <v>666</v>
      </c>
      <c r="F87" s="264" t="s">
        <v>666</v>
      </c>
      <c r="G87" s="264" t="s">
        <v>666</v>
      </c>
      <c r="H87" s="237" t="s">
        <v>666</v>
      </c>
      <c r="I87" s="237" t="s">
        <v>666</v>
      </c>
      <c r="J87" s="237" t="s">
        <v>666</v>
      </c>
      <c r="K87" s="354" t="s">
        <v>666</v>
      </c>
      <c r="L87" s="389" t="s">
        <v>666</v>
      </c>
      <c r="M87" s="354">
        <v>5</v>
      </c>
      <c r="N87" s="357">
        <f t="shared" si="2"/>
        <v>5</v>
      </c>
      <c r="O87" s="264">
        <v>10</v>
      </c>
      <c r="P87" s="354"/>
    </row>
    <row r="88" spans="3:16" ht="72">
      <c r="C88" s="355" t="s">
        <v>609</v>
      </c>
      <c r="D88" s="269" t="s">
        <v>690</v>
      </c>
      <c r="E88" s="273" t="s">
        <v>667</v>
      </c>
      <c r="F88" s="264" t="s">
        <v>667</v>
      </c>
      <c r="G88" s="264" t="s">
        <v>667</v>
      </c>
      <c r="H88" s="237" t="s">
        <v>667</v>
      </c>
      <c r="I88" s="237" t="s">
        <v>667</v>
      </c>
      <c r="J88" s="237" t="s">
        <v>667</v>
      </c>
      <c r="K88" s="354" t="s">
        <v>667</v>
      </c>
      <c r="L88" s="389" t="s">
        <v>667</v>
      </c>
      <c r="M88" s="354">
        <v>28</v>
      </c>
      <c r="N88" s="357">
        <f t="shared" si="2"/>
        <v>-8</v>
      </c>
      <c r="O88" s="264">
        <v>20</v>
      </c>
      <c r="P88" s="354"/>
    </row>
    <row r="89" spans="3:16" ht="108">
      <c r="C89" s="355" t="s">
        <v>609</v>
      </c>
      <c r="D89" s="269" t="s">
        <v>691</v>
      </c>
      <c r="E89" s="273" t="s">
        <v>668</v>
      </c>
      <c r="F89" s="264" t="s">
        <v>668</v>
      </c>
      <c r="G89" s="264" t="s">
        <v>668</v>
      </c>
      <c r="H89" s="237" t="s">
        <v>668</v>
      </c>
      <c r="I89" s="237" t="s">
        <v>668</v>
      </c>
      <c r="J89" s="237" t="s">
        <v>668</v>
      </c>
      <c r="K89" s="354" t="s">
        <v>668</v>
      </c>
      <c r="L89" s="389" t="s">
        <v>668</v>
      </c>
      <c r="M89" s="354">
        <v>28</v>
      </c>
      <c r="N89" s="357">
        <f t="shared" si="2"/>
        <v>-8</v>
      </c>
      <c r="O89" s="264">
        <v>20</v>
      </c>
      <c r="P89" s="354"/>
    </row>
    <row r="90" spans="3:16" ht="72">
      <c r="C90" s="355" t="s">
        <v>609</v>
      </c>
      <c r="D90" s="269" t="s">
        <v>824</v>
      </c>
      <c r="E90" s="273" t="s">
        <v>810</v>
      </c>
      <c r="F90" s="264" t="s">
        <v>810</v>
      </c>
      <c r="G90" s="264" t="s">
        <v>810</v>
      </c>
      <c r="H90" s="237" t="s">
        <v>810</v>
      </c>
      <c r="I90" s="237" t="s">
        <v>810</v>
      </c>
      <c r="J90" s="237" t="s">
        <v>810</v>
      </c>
      <c r="K90" s="354" t="s">
        <v>810</v>
      </c>
      <c r="L90" s="389" t="s">
        <v>810</v>
      </c>
      <c r="M90" s="354">
        <v>28</v>
      </c>
      <c r="N90" s="357">
        <f t="shared" si="2"/>
        <v>-8</v>
      </c>
      <c r="O90" s="264">
        <v>20</v>
      </c>
      <c r="P90" s="354"/>
    </row>
    <row r="91" spans="3:16" ht="108">
      <c r="C91" s="355" t="s">
        <v>609</v>
      </c>
      <c r="D91" s="269" t="s">
        <v>825</v>
      </c>
      <c r="E91" s="273" t="s">
        <v>811</v>
      </c>
      <c r="F91" s="264" t="s">
        <v>811</v>
      </c>
      <c r="G91" s="264" t="s">
        <v>811</v>
      </c>
      <c r="H91" s="237" t="s">
        <v>811</v>
      </c>
      <c r="I91" s="237" t="s">
        <v>811</v>
      </c>
      <c r="J91" s="237" t="s">
        <v>811</v>
      </c>
      <c r="K91" s="354" t="s">
        <v>811</v>
      </c>
      <c r="L91" s="389" t="s">
        <v>811</v>
      </c>
      <c r="M91" s="354">
        <v>28</v>
      </c>
      <c r="N91" s="357">
        <f t="shared" si="2"/>
        <v>-8</v>
      </c>
      <c r="O91" s="264">
        <v>20</v>
      </c>
      <c r="P91" s="354"/>
    </row>
    <row r="92" spans="3:16" ht="90">
      <c r="C92" s="355" t="s">
        <v>609</v>
      </c>
      <c r="D92" s="269" t="s">
        <v>692</v>
      </c>
      <c r="E92" s="273" t="s">
        <v>669</v>
      </c>
      <c r="F92" s="264" t="s">
        <v>669</v>
      </c>
      <c r="G92" s="264" t="s">
        <v>669</v>
      </c>
      <c r="H92" s="237" t="s">
        <v>669</v>
      </c>
      <c r="I92" s="237" t="s">
        <v>669</v>
      </c>
      <c r="J92" s="237" t="s">
        <v>669</v>
      </c>
      <c r="K92" s="354" t="s">
        <v>669</v>
      </c>
      <c r="L92" s="389" t="s">
        <v>669</v>
      </c>
      <c r="M92" s="354">
        <v>210</v>
      </c>
      <c r="N92" s="357">
        <f t="shared" si="2"/>
        <v>-120</v>
      </c>
      <c r="O92" s="264">
        <v>90</v>
      </c>
      <c r="P92" s="354"/>
    </row>
    <row r="93" spans="3:16" ht="126">
      <c r="C93" s="355" t="s">
        <v>609</v>
      </c>
      <c r="D93" s="269" t="s">
        <v>693</v>
      </c>
      <c r="E93" s="273" t="s">
        <v>670</v>
      </c>
      <c r="F93" s="264" t="s">
        <v>670</v>
      </c>
      <c r="G93" s="264" t="s">
        <v>670</v>
      </c>
      <c r="H93" s="237" t="s">
        <v>670</v>
      </c>
      <c r="I93" s="237" t="s">
        <v>670</v>
      </c>
      <c r="J93" s="237" t="s">
        <v>670</v>
      </c>
      <c r="K93" s="354" t="s">
        <v>670</v>
      </c>
      <c r="L93" s="389" t="s">
        <v>670</v>
      </c>
      <c r="M93" s="354">
        <v>210</v>
      </c>
      <c r="N93" s="357">
        <f t="shared" si="2"/>
        <v>-120</v>
      </c>
      <c r="O93" s="264">
        <v>90</v>
      </c>
      <c r="P93" s="354"/>
    </row>
    <row r="94" spans="3:16" ht="54">
      <c r="C94" s="355" t="s">
        <v>609</v>
      </c>
      <c r="D94" s="269" t="s">
        <v>694</v>
      </c>
      <c r="E94" s="273" t="s">
        <v>671</v>
      </c>
      <c r="F94" s="264" t="s">
        <v>671</v>
      </c>
      <c r="G94" s="264" t="s">
        <v>671</v>
      </c>
      <c r="H94" s="237" t="s">
        <v>671</v>
      </c>
      <c r="I94" s="237" t="s">
        <v>671</v>
      </c>
      <c r="J94" s="237" t="s">
        <v>671</v>
      </c>
      <c r="K94" s="354" t="s">
        <v>671</v>
      </c>
      <c r="L94" s="389" t="s">
        <v>671</v>
      </c>
      <c r="M94" s="354">
        <f>M95</f>
        <v>240</v>
      </c>
      <c r="N94" s="354">
        <f>N95</f>
        <v>-215</v>
      </c>
      <c r="O94" s="354">
        <f>O95</f>
        <v>25</v>
      </c>
      <c r="P94" s="354"/>
    </row>
    <row r="95" spans="3:16" ht="90">
      <c r="C95" s="355" t="s">
        <v>609</v>
      </c>
      <c r="D95" s="269" t="s">
        <v>695</v>
      </c>
      <c r="E95" s="273" t="s">
        <v>657</v>
      </c>
      <c r="F95" s="264" t="s">
        <v>657</v>
      </c>
      <c r="G95" s="264" t="s">
        <v>657</v>
      </c>
      <c r="H95" s="237" t="s">
        <v>657</v>
      </c>
      <c r="I95" s="237" t="s">
        <v>657</v>
      </c>
      <c r="J95" s="237" t="s">
        <v>657</v>
      </c>
      <c r="K95" s="354" t="s">
        <v>657</v>
      </c>
      <c r="L95" s="389" t="s">
        <v>657</v>
      </c>
      <c r="M95" s="354">
        <v>240</v>
      </c>
      <c r="N95" s="357">
        <f t="shared" si="2"/>
        <v>-215</v>
      </c>
      <c r="O95" s="264">
        <v>25</v>
      </c>
      <c r="P95" s="354"/>
    </row>
    <row r="96" spans="3:16" ht="144">
      <c r="C96" s="355" t="s">
        <v>609</v>
      </c>
      <c r="D96" s="269" t="s">
        <v>826</v>
      </c>
      <c r="E96" s="273" t="s">
        <v>812</v>
      </c>
      <c r="F96" s="264" t="s">
        <v>812</v>
      </c>
      <c r="G96" s="264" t="s">
        <v>812</v>
      </c>
      <c r="H96" s="237" t="s">
        <v>812</v>
      </c>
      <c r="I96" s="237" t="s">
        <v>812</v>
      </c>
      <c r="J96" s="237" t="s">
        <v>812</v>
      </c>
      <c r="K96" s="354" t="s">
        <v>812</v>
      </c>
      <c r="L96" s="389" t="s">
        <v>812</v>
      </c>
      <c r="M96" s="354">
        <v>0</v>
      </c>
      <c r="N96" s="357">
        <f t="shared" si="2"/>
        <v>90.71</v>
      </c>
      <c r="O96" s="264">
        <v>90.71</v>
      </c>
      <c r="P96" s="354"/>
    </row>
    <row r="97" spans="3:16" ht="72">
      <c r="C97" s="355" t="s">
        <v>609</v>
      </c>
      <c r="D97" s="269" t="s">
        <v>827</v>
      </c>
      <c r="E97" s="273" t="s">
        <v>813</v>
      </c>
      <c r="F97" s="264" t="s">
        <v>813</v>
      </c>
      <c r="G97" s="264" t="s">
        <v>813</v>
      </c>
      <c r="H97" s="237" t="s">
        <v>813</v>
      </c>
      <c r="I97" s="237" t="s">
        <v>813</v>
      </c>
      <c r="J97" s="237" t="s">
        <v>813</v>
      </c>
      <c r="K97" s="354" t="s">
        <v>813</v>
      </c>
      <c r="L97" s="389" t="s">
        <v>813</v>
      </c>
      <c r="M97" s="354">
        <v>0</v>
      </c>
      <c r="N97" s="357">
        <f t="shared" si="2"/>
        <v>90.71</v>
      </c>
      <c r="O97" s="264">
        <v>90.71</v>
      </c>
      <c r="P97" s="354"/>
    </row>
    <row r="98" spans="3:16" ht="90">
      <c r="C98" s="355" t="s">
        <v>609</v>
      </c>
      <c r="D98" s="269" t="s">
        <v>828</v>
      </c>
      <c r="E98" s="273" t="s">
        <v>814</v>
      </c>
      <c r="F98" s="264" t="s">
        <v>814</v>
      </c>
      <c r="G98" s="264" t="s">
        <v>814</v>
      </c>
      <c r="H98" s="237" t="s">
        <v>814</v>
      </c>
      <c r="I98" s="237" t="s">
        <v>814</v>
      </c>
      <c r="J98" s="237" t="s">
        <v>814</v>
      </c>
      <c r="K98" s="354" t="s">
        <v>814</v>
      </c>
      <c r="L98" s="389" t="s">
        <v>814</v>
      </c>
      <c r="M98" s="354">
        <v>0</v>
      </c>
      <c r="N98" s="357">
        <f t="shared" si="2"/>
        <v>90.7</v>
      </c>
      <c r="O98" s="264">
        <v>90.7</v>
      </c>
      <c r="P98" s="354"/>
    </row>
    <row r="99" spans="3:16" ht="72">
      <c r="C99" s="355" t="s">
        <v>609</v>
      </c>
      <c r="D99" s="269" t="s">
        <v>829</v>
      </c>
      <c r="E99" s="273" t="s">
        <v>815</v>
      </c>
      <c r="F99" s="264" t="s">
        <v>815</v>
      </c>
      <c r="G99" s="264" t="s">
        <v>815</v>
      </c>
      <c r="H99" s="237" t="s">
        <v>815</v>
      </c>
      <c r="I99" s="237" t="s">
        <v>815</v>
      </c>
      <c r="J99" s="237" t="s">
        <v>815</v>
      </c>
      <c r="K99" s="354" t="s">
        <v>815</v>
      </c>
      <c r="L99" s="389" t="s">
        <v>815</v>
      </c>
      <c r="M99" s="354">
        <v>0</v>
      </c>
      <c r="N99" s="357">
        <f t="shared" si="2"/>
        <v>71</v>
      </c>
      <c r="O99" s="264">
        <v>71</v>
      </c>
      <c r="P99" s="354"/>
    </row>
    <row r="100" spans="3:16" ht="54">
      <c r="C100" s="355" t="s">
        <v>609</v>
      </c>
      <c r="D100" s="269" t="s">
        <v>830</v>
      </c>
      <c r="E100" s="273" t="s">
        <v>816</v>
      </c>
      <c r="F100" s="264" t="s">
        <v>816</v>
      </c>
      <c r="G100" s="264" t="s">
        <v>816</v>
      </c>
      <c r="H100" s="237" t="s">
        <v>816</v>
      </c>
      <c r="I100" s="237" t="s">
        <v>816</v>
      </c>
      <c r="J100" s="237" t="s">
        <v>816</v>
      </c>
      <c r="K100" s="354" t="s">
        <v>816</v>
      </c>
      <c r="L100" s="389" t="s">
        <v>816</v>
      </c>
      <c r="M100" s="354">
        <v>0</v>
      </c>
      <c r="N100" s="357">
        <f t="shared" si="2"/>
        <v>71</v>
      </c>
      <c r="O100" s="264">
        <v>71</v>
      </c>
      <c r="P100" s="354"/>
    </row>
    <row r="101" spans="3:16" ht="36">
      <c r="C101" s="355" t="s">
        <v>609</v>
      </c>
      <c r="D101" s="269" t="s">
        <v>696</v>
      </c>
      <c r="E101" s="273" t="s">
        <v>672</v>
      </c>
      <c r="F101" s="264" t="s">
        <v>672</v>
      </c>
      <c r="G101" s="264" t="s">
        <v>672</v>
      </c>
      <c r="H101" s="237" t="s">
        <v>672</v>
      </c>
      <c r="I101" s="237" t="s">
        <v>672</v>
      </c>
      <c r="J101" s="237" t="s">
        <v>672</v>
      </c>
      <c r="K101" s="354" t="s">
        <v>672</v>
      </c>
      <c r="L101" s="389" t="s">
        <v>672</v>
      </c>
      <c r="M101" s="354">
        <f>M106</f>
        <v>400</v>
      </c>
      <c r="N101" s="357">
        <f t="shared" si="2"/>
        <v>1136.5500000000002</v>
      </c>
      <c r="O101" s="264">
        <f>O102+O104+O106</f>
        <v>1536.5500000000002</v>
      </c>
      <c r="P101" s="354"/>
    </row>
    <row r="102" spans="3:16" ht="126">
      <c r="C102" s="355" t="s">
        <v>609</v>
      </c>
      <c r="D102" s="269" t="s">
        <v>831</v>
      </c>
      <c r="E102" s="273" t="s">
        <v>817</v>
      </c>
      <c r="F102" s="264" t="s">
        <v>817</v>
      </c>
      <c r="G102" s="264" t="s">
        <v>817</v>
      </c>
      <c r="H102" s="237" t="s">
        <v>817</v>
      </c>
      <c r="I102" s="237" t="s">
        <v>817</v>
      </c>
      <c r="J102" s="237" t="s">
        <v>817</v>
      </c>
      <c r="K102" s="354" t="s">
        <v>817</v>
      </c>
      <c r="L102" s="389" t="s">
        <v>817</v>
      </c>
      <c r="M102" s="354">
        <v>0</v>
      </c>
      <c r="N102" s="357">
        <f t="shared" si="2"/>
        <v>944.71</v>
      </c>
      <c r="O102" s="264">
        <v>944.71</v>
      </c>
      <c r="P102" s="354"/>
    </row>
    <row r="103" spans="3:16" ht="90">
      <c r="C103" s="355" t="s">
        <v>609</v>
      </c>
      <c r="D103" s="269" t="s">
        <v>832</v>
      </c>
      <c r="E103" s="273" t="s">
        <v>818</v>
      </c>
      <c r="F103" s="264" t="s">
        <v>818</v>
      </c>
      <c r="G103" s="264" t="s">
        <v>818</v>
      </c>
      <c r="H103" s="237" t="s">
        <v>818</v>
      </c>
      <c r="I103" s="237" t="s">
        <v>818</v>
      </c>
      <c r="J103" s="237" t="s">
        <v>818</v>
      </c>
      <c r="K103" s="354" t="s">
        <v>818</v>
      </c>
      <c r="L103" s="389" t="s">
        <v>818</v>
      </c>
      <c r="M103" s="354">
        <v>0</v>
      </c>
      <c r="N103" s="357">
        <f t="shared" si="2"/>
        <v>944.71</v>
      </c>
      <c r="O103" s="264">
        <v>944.71</v>
      </c>
      <c r="P103" s="354"/>
    </row>
    <row r="104" spans="3:16" ht="54">
      <c r="C104" s="355" t="s">
        <v>609</v>
      </c>
      <c r="D104" s="269" t="s">
        <v>833</v>
      </c>
      <c r="E104" s="273" t="s">
        <v>819</v>
      </c>
      <c r="F104" s="264" t="s">
        <v>819</v>
      </c>
      <c r="G104" s="264" t="s">
        <v>819</v>
      </c>
      <c r="H104" s="237" t="s">
        <v>819</v>
      </c>
      <c r="I104" s="237" t="s">
        <v>819</v>
      </c>
      <c r="J104" s="237" t="s">
        <v>819</v>
      </c>
      <c r="K104" s="354" t="s">
        <v>819</v>
      </c>
      <c r="L104" s="389" t="s">
        <v>819</v>
      </c>
      <c r="M104" s="354">
        <v>0</v>
      </c>
      <c r="N104" s="357">
        <f t="shared" si="2"/>
        <v>67.84</v>
      </c>
      <c r="O104" s="264">
        <v>67.84</v>
      </c>
      <c r="P104" s="354"/>
    </row>
    <row r="105" spans="3:16" ht="72">
      <c r="C105" s="355" t="s">
        <v>609</v>
      </c>
      <c r="D105" s="269" t="s">
        <v>834</v>
      </c>
      <c r="E105" s="273" t="s">
        <v>820</v>
      </c>
      <c r="F105" s="264" t="s">
        <v>820</v>
      </c>
      <c r="G105" s="264" t="s">
        <v>820</v>
      </c>
      <c r="H105" s="237" t="s">
        <v>820</v>
      </c>
      <c r="I105" s="237" t="s">
        <v>820</v>
      </c>
      <c r="J105" s="237" t="s">
        <v>820</v>
      </c>
      <c r="K105" s="354" t="s">
        <v>820</v>
      </c>
      <c r="L105" s="389" t="s">
        <v>820</v>
      </c>
      <c r="M105" s="354">
        <v>0</v>
      </c>
      <c r="N105" s="357">
        <f t="shared" si="2"/>
        <v>67.84</v>
      </c>
      <c r="O105" s="264">
        <v>67.84</v>
      </c>
      <c r="P105" s="354"/>
    </row>
    <row r="106" spans="3:16" ht="90">
      <c r="C106" s="355" t="s">
        <v>609</v>
      </c>
      <c r="D106" s="269" t="s">
        <v>697</v>
      </c>
      <c r="E106" s="273" t="s">
        <v>673</v>
      </c>
      <c r="F106" s="264" t="s">
        <v>673</v>
      </c>
      <c r="G106" s="264" t="s">
        <v>673</v>
      </c>
      <c r="H106" s="237" t="s">
        <v>673</v>
      </c>
      <c r="I106" s="237" t="s">
        <v>673</v>
      </c>
      <c r="J106" s="237" t="s">
        <v>673</v>
      </c>
      <c r="K106" s="354" t="s">
        <v>673</v>
      </c>
      <c r="L106" s="389" t="s">
        <v>673</v>
      </c>
      <c r="M106" s="354">
        <v>400</v>
      </c>
      <c r="N106" s="357">
        <f t="shared" si="2"/>
        <v>124</v>
      </c>
      <c r="O106" s="264">
        <v>524</v>
      </c>
      <c r="P106" s="354"/>
    </row>
    <row r="107" spans="3:16" ht="90">
      <c r="C107" s="355" t="s">
        <v>609</v>
      </c>
      <c r="D107" s="269" t="s">
        <v>698</v>
      </c>
      <c r="E107" s="273" t="s">
        <v>674</v>
      </c>
      <c r="F107" s="264" t="s">
        <v>674</v>
      </c>
      <c r="G107" s="264" t="s">
        <v>674</v>
      </c>
      <c r="H107" s="237" t="s">
        <v>674</v>
      </c>
      <c r="I107" s="237" t="s">
        <v>674</v>
      </c>
      <c r="J107" s="237" t="s">
        <v>674</v>
      </c>
      <c r="K107" s="354" t="s">
        <v>674</v>
      </c>
      <c r="L107" s="389" t="s">
        <v>674</v>
      </c>
      <c r="M107" s="354">
        <v>400</v>
      </c>
      <c r="N107" s="357">
        <f t="shared" si="2"/>
        <v>124</v>
      </c>
      <c r="O107" s="264">
        <v>524</v>
      </c>
      <c r="P107" s="354"/>
    </row>
    <row r="108" spans="3:16" ht="18">
      <c r="C108" s="355" t="s">
        <v>609</v>
      </c>
      <c r="D108" s="269" t="s">
        <v>699</v>
      </c>
      <c r="E108" s="273" t="s">
        <v>675</v>
      </c>
      <c r="F108" s="264" t="s">
        <v>675</v>
      </c>
      <c r="G108" s="264" t="s">
        <v>675</v>
      </c>
      <c r="H108" s="237" t="s">
        <v>675</v>
      </c>
      <c r="I108" s="237" t="s">
        <v>675</v>
      </c>
      <c r="J108" s="237" t="s">
        <v>675</v>
      </c>
      <c r="K108" s="354" t="s">
        <v>675</v>
      </c>
      <c r="L108" s="389" t="s">
        <v>675</v>
      </c>
      <c r="M108" s="354">
        <v>706</v>
      </c>
      <c r="N108" s="357">
        <f t="shared" si="2"/>
        <v>-164.26999999999998</v>
      </c>
      <c r="O108" s="264">
        <v>541.73</v>
      </c>
      <c r="P108" s="354"/>
    </row>
    <row r="109" spans="3:16" ht="144">
      <c r="C109" s="355" t="s">
        <v>609</v>
      </c>
      <c r="D109" s="269" t="s">
        <v>700</v>
      </c>
      <c r="E109" s="273" t="s">
        <v>676</v>
      </c>
      <c r="F109" s="264" t="s">
        <v>676</v>
      </c>
      <c r="G109" s="264" t="s">
        <v>676</v>
      </c>
      <c r="H109" s="237" t="s">
        <v>676</v>
      </c>
      <c r="I109" s="237" t="s">
        <v>676</v>
      </c>
      <c r="J109" s="237" t="s">
        <v>676</v>
      </c>
      <c r="K109" s="354" t="s">
        <v>676</v>
      </c>
      <c r="L109" s="389" t="s">
        <v>676</v>
      </c>
      <c r="M109" s="354">
        <v>706</v>
      </c>
      <c r="N109" s="357">
        <f t="shared" si="2"/>
        <v>-164.26999999999998</v>
      </c>
      <c r="O109" s="264">
        <v>541.73</v>
      </c>
      <c r="P109" s="354"/>
    </row>
    <row r="110" spans="3:16" ht="18">
      <c r="C110" s="355" t="s">
        <v>566</v>
      </c>
      <c r="D110" s="269" t="s">
        <v>765</v>
      </c>
      <c r="E110" s="270" t="s">
        <v>73</v>
      </c>
      <c r="F110" s="264"/>
      <c r="G110" s="264"/>
      <c r="K110" s="354">
        <v>0</v>
      </c>
      <c r="L110" s="389">
        <v>140.33</v>
      </c>
      <c r="M110" s="354">
        <f>K110+L110</f>
        <v>140.33</v>
      </c>
      <c r="N110" s="354">
        <f>O110-M110</f>
        <v>117.03</v>
      </c>
      <c r="O110" s="354">
        <v>257.36</v>
      </c>
      <c r="P110" s="354"/>
    </row>
    <row r="111" spans="3:16" ht="18">
      <c r="C111" s="355" t="s">
        <v>566</v>
      </c>
      <c r="D111" s="269" t="s">
        <v>766</v>
      </c>
      <c r="E111" s="270" t="s">
        <v>74</v>
      </c>
      <c r="F111" s="264"/>
      <c r="G111" s="264"/>
      <c r="K111" s="354">
        <v>0</v>
      </c>
      <c r="L111" s="389">
        <v>140.33</v>
      </c>
      <c r="M111" s="354">
        <f>K111+L111</f>
        <v>140.33</v>
      </c>
      <c r="N111" s="354">
        <f>O111-M111</f>
        <v>117.03</v>
      </c>
      <c r="O111" s="354">
        <v>257.36</v>
      </c>
      <c r="P111" s="354"/>
    </row>
    <row r="112" spans="3:15" ht="36">
      <c r="C112" s="355" t="s">
        <v>566</v>
      </c>
      <c r="D112" s="269" t="s">
        <v>745</v>
      </c>
      <c r="E112" s="270" t="s">
        <v>75</v>
      </c>
      <c r="F112" s="264"/>
      <c r="G112" s="264"/>
      <c r="K112" s="354">
        <v>0</v>
      </c>
      <c r="L112" s="389">
        <v>140.33</v>
      </c>
      <c r="M112" s="354">
        <f>K112+L112</f>
        <v>140.33</v>
      </c>
      <c r="N112" s="354">
        <f>O112-M112</f>
        <v>117.03</v>
      </c>
      <c r="O112" s="354">
        <v>257.36</v>
      </c>
    </row>
    <row r="113" spans="3:16" ht="18">
      <c r="C113" s="355" t="s">
        <v>566</v>
      </c>
      <c r="D113" s="268" t="s">
        <v>607</v>
      </c>
      <c r="E113" s="267" t="s">
        <v>76</v>
      </c>
      <c r="F113" s="264" t="e">
        <f>G113-'[1]черн'!Z105</f>
        <v>#REF!</v>
      </c>
      <c r="G113" s="264" t="e">
        <f>G114</f>
        <v>#REF!</v>
      </c>
      <c r="K113" s="354">
        <f>K114</f>
        <v>944014.1</v>
      </c>
      <c r="L113" s="389">
        <f aca="true" t="shared" si="3" ref="L113:L144">M113-K113</f>
        <v>121462.14000000001</v>
      </c>
      <c r="M113" s="354">
        <v>1065476.24</v>
      </c>
      <c r="N113" s="354">
        <f>O113-M113</f>
        <v>43545.44000000018</v>
      </c>
      <c r="O113" s="354">
        <f>O114+O157+O162</f>
        <v>1109021.6800000002</v>
      </c>
      <c r="P113" s="354"/>
    </row>
    <row r="114" spans="3:16" ht="35.25">
      <c r="C114" s="355" t="s">
        <v>566</v>
      </c>
      <c r="D114" s="268" t="s">
        <v>608</v>
      </c>
      <c r="E114" s="267" t="s">
        <v>77</v>
      </c>
      <c r="F114" s="264" t="e">
        <f>G114-'[1]черн'!Z106</f>
        <v>#REF!</v>
      </c>
      <c r="G114" s="264" t="e">
        <f>G115+G120+G140+#REF!</f>
        <v>#REF!</v>
      </c>
      <c r="K114" s="354">
        <f>K115+K120+K139+K148</f>
        <v>944014.1</v>
      </c>
      <c r="L114" s="389">
        <f t="shared" si="3"/>
        <v>126772.39000000001</v>
      </c>
      <c r="M114" s="354">
        <v>1070786.49</v>
      </c>
      <c r="N114" s="354">
        <f aca="true" t="shared" si="4" ref="N114:N166">O114-M114</f>
        <v>43545.44000000018</v>
      </c>
      <c r="O114" s="354">
        <f>O115+O120+O139+O148</f>
        <v>1114331.9300000002</v>
      </c>
      <c r="P114" s="354"/>
    </row>
    <row r="115" spans="3:16" ht="35.25">
      <c r="C115" s="355" t="s">
        <v>566</v>
      </c>
      <c r="D115" s="268" t="s">
        <v>639</v>
      </c>
      <c r="E115" s="267" t="s">
        <v>78</v>
      </c>
      <c r="F115" s="264">
        <f>G115-'[1]черн'!Z107</f>
        <v>69513.70000000001</v>
      </c>
      <c r="G115" s="264">
        <f>G116</f>
        <v>136746.2</v>
      </c>
      <c r="K115" s="354">
        <f>K116+K118</f>
        <v>270267</v>
      </c>
      <c r="L115" s="389">
        <f t="shared" si="3"/>
        <v>695</v>
      </c>
      <c r="M115" s="354">
        <v>270962</v>
      </c>
      <c r="N115" s="354">
        <f t="shared" si="4"/>
        <v>17755.79999999999</v>
      </c>
      <c r="O115" s="354">
        <f>O116+O118</f>
        <v>288717.8</v>
      </c>
      <c r="P115" s="354"/>
    </row>
    <row r="116" spans="3:16" ht="18">
      <c r="C116" s="355" t="s">
        <v>566</v>
      </c>
      <c r="D116" s="268" t="s">
        <v>641</v>
      </c>
      <c r="E116" s="273" t="s">
        <v>79</v>
      </c>
      <c r="F116" s="264" t="e">
        <f>G116-'[1]черн'!Z108</f>
        <v>#REF!</v>
      </c>
      <c r="G116" s="266">
        <f>G117</f>
        <v>136746.2</v>
      </c>
      <c r="H116" s="263"/>
      <c r="I116" s="68"/>
      <c r="J116" s="68"/>
      <c r="K116" s="354">
        <f>K117</f>
        <v>268767</v>
      </c>
      <c r="L116" s="389">
        <f t="shared" si="3"/>
        <v>0</v>
      </c>
      <c r="M116" s="354">
        <f>M117</f>
        <v>268767</v>
      </c>
      <c r="N116" s="354">
        <f t="shared" si="4"/>
        <v>0</v>
      </c>
      <c r="O116" s="354">
        <f>O117</f>
        <v>268767</v>
      </c>
      <c r="P116" s="354"/>
    </row>
    <row r="117" spans="3:16" ht="36">
      <c r="C117" s="355" t="s">
        <v>566</v>
      </c>
      <c r="D117" s="269" t="s">
        <v>640</v>
      </c>
      <c r="E117" s="273" t="s">
        <v>80</v>
      </c>
      <c r="F117" s="264" t="e">
        <f>G117-'[1]черн'!Z109</f>
        <v>#REF!</v>
      </c>
      <c r="G117" s="266">
        <v>136746.2</v>
      </c>
      <c r="H117" s="263"/>
      <c r="I117" s="68"/>
      <c r="J117" s="262"/>
      <c r="K117" s="354">
        <v>268767</v>
      </c>
      <c r="L117" s="389">
        <f t="shared" si="3"/>
        <v>0</v>
      </c>
      <c r="M117" s="354">
        <v>268767</v>
      </c>
      <c r="N117" s="354">
        <f t="shared" si="4"/>
        <v>0</v>
      </c>
      <c r="O117" s="354">
        <v>268767</v>
      </c>
      <c r="P117" s="354"/>
    </row>
    <row r="118" spans="3:16" ht="36">
      <c r="C118" s="355" t="s">
        <v>566</v>
      </c>
      <c r="D118" s="269" t="s">
        <v>738</v>
      </c>
      <c r="E118" s="273" t="s">
        <v>81</v>
      </c>
      <c r="F118" s="264"/>
      <c r="G118" s="266"/>
      <c r="H118" s="263"/>
      <c r="I118" s="68"/>
      <c r="J118" s="262"/>
      <c r="K118" s="354">
        <v>1500</v>
      </c>
      <c r="L118" s="389">
        <f t="shared" si="3"/>
        <v>695</v>
      </c>
      <c r="M118" s="354">
        <v>2195</v>
      </c>
      <c r="N118" s="354">
        <f t="shared" si="4"/>
        <v>17755.8</v>
      </c>
      <c r="O118" s="354">
        <f>O119</f>
        <v>19950.8</v>
      </c>
      <c r="P118" s="354"/>
    </row>
    <row r="119" spans="3:16" ht="54">
      <c r="C119" s="355" t="s">
        <v>566</v>
      </c>
      <c r="D119" s="269" t="s">
        <v>738</v>
      </c>
      <c r="E119" s="273" t="s">
        <v>82</v>
      </c>
      <c r="F119" s="264"/>
      <c r="G119" s="266"/>
      <c r="H119" s="263"/>
      <c r="I119" s="68"/>
      <c r="J119" s="262"/>
      <c r="K119" s="354">
        <v>1500</v>
      </c>
      <c r="L119" s="389">
        <f t="shared" si="3"/>
        <v>695</v>
      </c>
      <c r="M119" s="354">
        <v>2195</v>
      </c>
      <c r="N119" s="354">
        <f t="shared" si="4"/>
        <v>17755.8</v>
      </c>
      <c r="O119" s="354">
        <v>19950.8</v>
      </c>
      <c r="P119" s="354"/>
    </row>
    <row r="120" spans="3:16" ht="52.5">
      <c r="C120" s="355" t="s">
        <v>566</v>
      </c>
      <c r="D120" s="268" t="s">
        <v>642</v>
      </c>
      <c r="E120" s="267" t="s">
        <v>83</v>
      </c>
      <c r="F120" s="264" t="e">
        <f>G120-'[1]черн'!Z112</f>
        <v>#REF!</v>
      </c>
      <c r="G120" s="266" t="e">
        <f>#REF!+#REF!</f>
        <v>#REF!</v>
      </c>
      <c r="H120" s="263"/>
      <c r="I120" s="68"/>
      <c r="J120" s="68"/>
      <c r="K120" s="354">
        <f>K121+K123+K127+K129+K131+K133+K137</f>
        <v>186788.2</v>
      </c>
      <c r="L120" s="389">
        <f t="shared" si="3"/>
        <v>121734.51999999996</v>
      </c>
      <c r="M120" s="354">
        <v>308522.72</v>
      </c>
      <c r="N120" s="354">
        <f t="shared" si="4"/>
        <v>-11244.179999999935</v>
      </c>
      <c r="O120" s="354">
        <f>O121+O123+O125+O127+O129+O131+O133+O135+O137</f>
        <v>297278.54000000004</v>
      </c>
      <c r="P120" s="354"/>
    </row>
    <row r="121" spans="3:16" ht="145.5" customHeight="1">
      <c r="C121" s="355" t="s">
        <v>713</v>
      </c>
      <c r="D121" s="269" t="s">
        <v>727</v>
      </c>
      <c r="E121" s="270" t="s">
        <v>835</v>
      </c>
      <c r="F121" s="264"/>
      <c r="G121" s="266"/>
      <c r="H121" s="68"/>
      <c r="I121" s="68"/>
      <c r="J121" s="68"/>
      <c r="K121" s="354">
        <f>K122</f>
        <v>51788</v>
      </c>
      <c r="L121" s="389">
        <f t="shared" si="3"/>
        <v>9434.29</v>
      </c>
      <c r="M121" s="354">
        <v>61222.29</v>
      </c>
      <c r="N121" s="354">
        <f t="shared" si="4"/>
        <v>-5447.590000000004</v>
      </c>
      <c r="O121" s="354">
        <v>55774.7</v>
      </c>
      <c r="P121" s="354"/>
    </row>
    <row r="122" spans="3:16" ht="141.75" customHeight="1">
      <c r="C122" s="355" t="s">
        <v>713</v>
      </c>
      <c r="D122" s="269" t="s">
        <v>728</v>
      </c>
      <c r="E122" s="270" t="s">
        <v>836</v>
      </c>
      <c r="F122" s="264"/>
      <c r="G122" s="266"/>
      <c r="H122" s="68"/>
      <c r="I122" s="68"/>
      <c r="J122" s="68"/>
      <c r="K122" s="354">
        <v>51788</v>
      </c>
      <c r="L122" s="389">
        <f t="shared" si="3"/>
        <v>9434.29</v>
      </c>
      <c r="M122" s="354">
        <v>61222.29</v>
      </c>
      <c r="N122" s="354">
        <f t="shared" si="4"/>
        <v>-5447.590000000004</v>
      </c>
      <c r="O122" s="354">
        <v>55774.7</v>
      </c>
      <c r="P122" s="354"/>
    </row>
    <row r="123" spans="3:16" ht="132" customHeight="1">
      <c r="C123" s="355" t="s">
        <v>713</v>
      </c>
      <c r="D123" s="269" t="s">
        <v>732</v>
      </c>
      <c r="E123" s="270" t="s">
        <v>729</v>
      </c>
      <c r="F123" s="264"/>
      <c r="G123" s="266"/>
      <c r="H123" s="68"/>
      <c r="I123" s="68"/>
      <c r="J123" s="68"/>
      <c r="K123" s="354">
        <v>51583.6</v>
      </c>
      <c r="L123" s="389">
        <f t="shared" si="3"/>
        <v>-20152.75</v>
      </c>
      <c r="M123" s="354">
        <v>31430.85</v>
      </c>
      <c r="N123" s="354">
        <f t="shared" si="4"/>
        <v>-28278.649999999998</v>
      </c>
      <c r="O123" s="354">
        <v>3152.2</v>
      </c>
      <c r="P123" s="354"/>
    </row>
    <row r="124" spans="3:16" ht="108">
      <c r="C124" s="355" t="s">
        <v>713</v>
      </c>
      <c r="D124" s="269" t="s">
        <v>731</v>
      </c>
      <c r="E124" s="270" t="s">
        <v>730</v>
      </c>
      <c r="F124" s="264"/>
      <c r="G124" s="266"/>
      <c r="H124" s="68"/>
      <c r="I124" s="68"/>
      <c r="J124" s="68"/>
      <c r="K124" s="354">
        <v>51583.6</v>
      </c>
      <c r="L124" s="389">
        <f t="shared" si="3"/>
        <v>-20152.75</v>
      </c>
      <c r="M124" s="354">
        <v>31430.85</v>
      </c>
      <c r="N124" s="354">
        <f t="shared" si="4"/>
        <v>-28278.649999999998</v>
      </c>
      <c r="O124" s="354">
        <v>3152.2</v>
      </c>
      <c r="P124" s="354"/>
    </row>
    <row r="125" spans="3:16" ht="90">
      <c r="C125" s="355" t="s">
        <v>566</v>
      </c>
      <c r="D125" s="269" t="s">
        <v>778</v>
      </c>
      <c r="E125" s="270" t="s">
        <v>767</v>
      </c>
      <c r="F125" s="264"/>
      <c r="G125" s="264"/>
      <c r="K125" s="354">
        <v>0</v>
      </c>
      <c r="L125" s="389">
        <f t="shared" si="3"/>
        <v>3402.02</v>
      </c>
      <c r="M125" s="354">
        <v>3402.02</v>
      </c>
      <c r="N125" s="354">
        <f t="shared" si="4"/>
        <v>0</v>
      </c>
      <c r="O125" s="354">
        <v>3402.02</v>
      </c>
      <c r="P125" s="354"/>
    </row>
    <row r="126" spans="3:16" ht="108">
      <c r="C126" s="355" t="s">
        <v>566</v>
      </c>
      <c r="D126" s="269" t="s">
        <v>779</v>
      </c>
      <c r="E126" s="270" t="s">
        <v>768</v>
      </c>
      <c r="F126" s="264"/>
      <c r="G126" s="264"/>
      <c r="K126" s="354">
        <v>0</v>
      </c>
      <c r="L126" s="389">
        <f t="shared" si="3"/>
        <v>3402.02</v>
      </c>
      <c r="M126" s="354">
        <v>3402.02</v>
      </c>
      <c r="N126" s="354">
        <f t="shared" si="4"/>
        <v>0</v>
      </c>
      <c r="O126" s="354">
        <v>3402.02</v>
      </c>
      <c r="P126" s="354"/>
    </row>
    <row r="127" spans="3:16" ht="72">
      <c r="C127" s="355" t="s">
        <v>566</v>
      </c>
      <c r="D127" s="269" t="s">
        <v>705</v>
      </c>
      <c r="E127" s="273" t="s">
        <v>701</v>
      </c>
      <c r="F127" s="264"/>
      <c r="G127" s="264"/>
      <c r="K127" s="354">
        <f>K128</f>
        <v>19435.7</v>
      </c>
      <c r="L127" s="389">
        <f t="shared" si="3"/>
        <v>-3597.8200000000015</v>
      </c>
      <c r="M127" s="354">
        <v>15837.88</v>
      </c>
      <c r="N127" s="354">
        <f t="shared" si="4"/>
        <v>-395.97999999999956</v>
      </c>
      <c r="O127" s="354">
        <f>O128</f>
        <v>15441.9</v>
      </c>
      <c r="P127" s="354"/>
    </row>
    <row r="128" spans="3:16" ht="90">
      <c r="C128" s="355" t="s">
        <v>703</v>
      </c>
      <c r="D128" s="269" t="s">
        <v>704</v>
      </c>
      <c r="E128" s="273" t="s">
        <v>702</v>
      </c>
      <c r="F128" s="264"/>
      <c r="G128" s="264"/>
      <c r="K128" s="354">
        <f>3597.8+15837.9</f>
        <v>19435.7</v>
      </c>
      <c r="L128" s="389">
        <f t="shared" si="3"/>
        <v>-3597.8200000000015</v>
      </c>
      <c r="M128" s="354">
        <v>15837.88</v>
      </c>
      <c r="N128" s="354">
        <f t="shared" si="4"/>
        <v>-395.97999999999956</v>
      </c>
      <c r="O128" s="354">
        <v>15441.9</v>
      </c>
      <c r="P128" s="354"/>
    </row>
    <row r="129" spans="3:16" ht="72">
      <c r="C129" s="355" t="s">
        <v>566</v>
      </c>
      <c r="D129" s="398" t="s">
        <v>628</v>
      </c>
      <c r="E129" s="273" t="s">
        <v>626</v>
      </c>
      <c r="F129" s="264"/>
      <c r="G129" s="264"/>
      <c r="K129" s="354">
        <v>565.8</v>
      </c>
      <c r="L129" s="389">
        <f t="shared" si="3"/>
        <v>-0.01999999999998181</v>
      </c>
      <c r="M129" s="354">
        <v>565.78</v>
      </c>
      <c r="N129" s="354">
        <f t="shared" si="4"/>
        <v>0</v>
      </c>
      <c r="O129" s="354">
        <v>565.78</v>
      </c>
      <c r="P129" s="354"/>
    </row>
    <row r="130" spans="3:16" ht="72">
      <c r="C130" s="355" t="s">
        <v>566</v>
      </c>
      <c r="D130" s="398" t="s">
        <v>629</v>
      </c>
      <c r="E130" s="273" t="s">
        <v>627</v>
      </c>
      <c r="F130" s="264"/>
      <c r="G130" s="264"/>
      <c r="K130" s="354">
        <v>565.8</v>
      </c>
      <c r="L130" s="389">
        <f t="shared" si="3"/>
        <v>-0.01999999999998181</v>
      </c>
      <c r="M130" s="354">
        <v>565.78</v>
      </c>
      <c r="N130" s="354">
        <f t="shared" si="4"/>
        <v>0</v>
      </c>
      <c r="O130" s="354">
        <v>565.78</v>
      </c>
      <c r="P130" s="354"/>
    </row>
    <row r="131" spans="3:16" ht="36">
      <c r="C131" s="355" t="s">
        <v>566</v>
      </c>
      <c r="D131" s="398" t="s">
        <v>632</v>
      </c>
      <c r="E131" s="273" t="s">
        <v>630</v>
      </c>
      <c r="F131" s="264"/>
      <c r="G131" s="264"/>
      <c r="K131" s="354">
        <f>K132</f>
        <v>1183.4</v>
      </c>
      <c r="L131" s="389">
        <f t="shared" si="3"/>
        <v>-144.49</v>
      </c>
      <c r="M131" s="354">
        <v>1038.91</v>
      </c>
      <c r="N131" s="354">
        <f t="shared" si="4"/>
        <v>0</v>
      </c>
      <c r="O131" s="354">
        <v>1038.91</v>
      </c>
      <c r="P131" s="354"/>
    </row>
    <row r="132" spans="3:16" ht="54">
      <c r="C132" s="355" t="s">
        <v>566</v>
      </c>
      <c r="D132" s="398" t="s">
        <v>633</v>
      </c>
      <c r="E132" s="273" t="s">
        <v>631</v>
      </c>
      <c r="F132" s="264"/>
      <c r="G132" s="264"/>
      <c r="K132" s="354">
        <v>1183.4</v>
      </c>
      <c r="L132" s="389">
        <f t="shared" si="3"/>
        <v>-144.49</v>
      </c>
      <c r="M132" s="354">
        <v>1038.91</v>
      </c>
      <c r="N132" s="354">
        <f t="shared" si="4"/>
        <v>0</v>
      </c>
      <c r="O132" s="354">
        <v>1038.91</v>
      </c>
      <c r="P132" s="354"/>
    </row>
    <row r="133" spans="3:16" ht="18">
      <c r="C133" s="355" t="s">
        <v>718</v>
      </c>
      <c r="D133" s="398" t="s">
        <v>656</v>
      </c>
      <c r="E133" s="273" t="s">
        <v>655</v>
      </c>
      <c r="F133" s="264"/>
      <c r="G133" s="264"/>
      <c r="K133" s="354">
        <f>101+57.8</f>
        <v>158.8</v>
      </c>
      <c r="L133" s="389">
        <f t="shared" si="3"/>
        <v>0.030000000000001137</v>
      </c>
      <c r="M133" s="354">
        <v>158.83</v>
      </c>
      <c r="N133" s="354">
        <f t="shared" si="4"/>
        <v>0</v>
      </c>
      <c r="O133" s="354">
        <v>158.83</v>
      </c>
      <c r="P133" s="354"/>
    </row>
    <row r="134" spans="3:16" ht="36">
      <c r="C134" s="355" t="s">
        <v>718</v>
      </c>
      <c r="D134" s="398" t="s">
        <v>654</v>
      </c>
      <c r="E134" s="273" t="s">
        <v>653</v>
      </c>
      <c r="F134" s="264"/>
      <c r="G134" s="264"/>
      <c r="K134" s="354">
        <f>101+57.8</f>
        <v>158.8</v>
      </c>
      <c r="L134" s="389">
        <f t="shared" si="3"/>
        <v>0.030000000000001137</v>
      </c>
      <c r="M134" s="354">
        <v>158.83</v>
      </c>
      <c r="N134" s="354">
        <f t="shared" si="4"/>
        <v>0</v>
      </c>
      <c r="O134" s="354">
        <v>158.83</v>
      </c>
      <c r="P134" s="354"/>
    </row>
    <row r="135" spans="3:16" ht="36">
      <c r="C135" s="355" t="s">
        <v>713</v>
      </c>
      <c r="D135" s="397" t="s">
        <v>714</v>
      </c>
      <c r="E135" s="273" t="s">
        <v>715</v>
      </c>
      <c r="F135" s="264"/>
      <c r="G135" s="264"/>
      <c r="K135" s="354"/>
      <c r="L135" s="389">
        <f t="shared" si="3"/>
        <v>1046.69</v>
      </c>
      <c r="M135" s="354">
        <v>1046.69</v>
      </c>
      <c r="N135" s="354">
        <f t="shared" si="4"/>
        <v>1559.31</v>
      </c>
      <c r="O135" s="354">
        <v>2606</v>
      </c>
      <c r="P135" s="354"/>
    </row>
    <row r="136" spans="3:16" ht="36">
      <c r="C136" s="355" t="s">
        <v>713</v>
      </c>
      <c r="D136" s="397" t="s">
        <v>716</v>
      </c>
      <c r="E136" s="273" t="s">
        <v>717</v>
      </c>
      <c r="F136" s="264"/>
      <c r="G136" s="264"/>
      <c r="K136" s="354"/>
      <c r="L136" s="389">
        <f t="shared" si="3"/>
        <v>1046.69</v>
      </c>
      <c r="M136" s="354">
        <v>1046.69</v>
      </c>
      <c r="N136" s="354">
        <f t="shared" si="4"/>
        <v>1559.31</v>
      </c>
      <c r="O136" s="354">
        <v>2606</v>
      </c>
      <c r="P136" s="354"/>
    </row>
    <row r="137" spans="3:16" ht="18">
      <c r="C137" s="355" t="s">
        <v>566</v>
      </c>
      <c r="D137" s="269" t="s">
        <v>637</v>
      </c>
      <c r="E137" s="273" t="s">
        <v>466</v>
      </c>
      <c r="F137" s="264"/>
      <c r="G137" s="264"/>
      <c r="K137" s="354">
        <f>K138</f>
        <v>62072.899999999994</v>
      </c>
      <c r="L137" s="389">
        <f t="shared" si="3"/>
        <v>131746.57</v>
      </c>
      <c r="M137" s="354">
        <v>193819.47</v>
      </c>
      <c r="N137" s="354">
        <f t="shared" si="4"/>
        <v>21318.73000000001</v>
      </c>
      <c r="O137" s="354">
        <f>O138</f>
        <v>215138.2</v>
      </c>
      <c r="P137" s="354"/>
    </row>
    <row r="138" spans="3:16" ht="18">
      <c r="C138" s="355" t="s">
        <v>566</v>
      </c>
      <c r="D138" s="269" t="s">
        <v>636</v>
      </c>
      <c r="E138" s="273" t="s">
        <v>467</v>
      </c>
      <c r="F138" s="264"/>
      <c r="G138" s="264"/>
      <c r="K138" s="354">
        <f>2096.2+47492+1200+19.8+1116.2+550+3402+2000+150+1046.7+3000</f>
        <v>62072.899999999994</v>
      </c>
      <c r="L138" s="389">
        <f t="shared" si="3"/>
        <v>131746.57</v>
      </c>
      <c r="M138" s="354">
        <v>193819.47</v>
      </c>
      <c r="N138" s="354">
        <f t="shared" si="4"/>
        <v>21318.73000000001</v>
      </c>
      <c r="O138" s="354">
        <f>1490+4395.3+2219.2+1750.6+2000+2702.8+150+510.2+3253.8+162948.6+1100+5.9+5027.4+16500+8100+1268.2+1716.2</f>
        <v>215138.2</v>
      </c>
      <c r="P138" s="354"/>
    </row>
    <row r="139" spans="3:16" ht="35.25">
      <c r="C139" s="355" t="s">
        <v>566</v>
      </c>
      <c r="D139" s="269" t="s">
        <v>635</v>
      </c>
      <c r="E139" s="267" t="s">
        <v>619</v>
      </c>
      <c r="F139" s="264" t="e">
        <f>G139-'[1]черн'!Z150</f>
        <v>#VALUE!</v>
      </c>
      <c r="G139" s="264">
        <f>3620.7+665.7</f>
        <v>4286.4</v>
      </c>
      <c r="K139" s="354">
        <f>K140+K142+K144+K146</f>
        <v>380732.3</v>
      </c>
      <c r="L139" s="389">
        <f t="shared" si="3"/>
        <v>3146.9199999999837</v>
      </c>
      <c r="M139" s="354">
        <v>383879.22</v>
      </c>
      <c r="N139" s="354">
        <f t="shared" si="4"/>
        <v>46368.880000000005</v>
      </c>
      <c r="O139" s="354">
        <f>O140+O142+O144+O146</f>
        <v>430248.1</v>
      </c>
      <c r="P139" s="354"/>
    </row>
    <row r="140" spans="3:16" ht="54">
      <c r="C140" s="355" t="s">
        <v>566</v>
      </c>
      <c r="D140" s="269" t="s">
        <v>652</v>
      </c>
      <c r="E140" s="273" t="s">
        <v>620</v>
      </c>
      <c r="F140" s="264" t="e">
        <f>G140-'[1]черн'!Z151</f>
        <v>#REF!</v>
      </c>
      <c r="G140" s="264" t="e">
        <f>#REF!+#REF!+#REF!+#REF!+#REF!</f>
        <v>#REF!</v>
      </c>
      <c r="K140" s="354">
        <v>373580</v>
      </c>
      <c r="L140" s="389">
        <f t="shared" si="3"/>
        <v>3146.9000000000233</v>
      </c>
      <c r="M140" s="354">
        <v>376726.9</v>
      </c>
      <c r="N140" s="354">
        <f t="shared" si="4"/>
        <v>46419.20000000001</v>
      </c>
      <c r="O140" s="354">
        <f>O141</f>
        <v>423146.10000000003</v>
      </c>
      <c r="P140" s="354"/>
    </row>
    <row r="141" spans="3:16" ht="54">
      <c r="C141" s="355" t="s">
        <v>566</v>
      </c>
      <c r="D141" s="269" t="s">
        <v>634</v>
      </c>
      <c r="E141" s="273" t="s">
        <v>408</v>
      </c>
      <c r="F141" s="264" t="e">
        <f>G141-'[1]черн'!Y152</f>
        <v>#VALUE!</v>
      </c>
      <c r="G141" s="264" t="s">
        <v>388</v>
      </c>
      <c r="K141" s="354">
        <v>373580</v>
      </c>
      <c r="L141" s="389">
        <f t="shared" si="3"/>
        <v>3146.9000000000233</v>
      </c>
      <c r="M141" s="354">
        <v>376726.9</v>
      </c>
      <c r="N141" s="354">
        <f t="shared" si="4"/>
        <v>46419.20000000001</v>
      </c>
      <c r="O141" s="354">
        <f>372246.4+2628.5+286+284.4+90.8+334.9+4941.1+64.3+2313.5+139.5+1006.4+22985.2+15768+57.1</f>
        <v>423146.10000000003</v>
      </c>
      <c r="P141" s="354"/>
    </row>
    <row r="142" spans="3:16" ht="90">
      <c r="C142" s="355" t="s">
        <v>566</v>
      </c>
      <c r="D142" s="269" t="s">
        <v>643</v>
      </c>
      <c r="E142" s="273" t="s">
        <v>621</v>
      </c>
      <c r="F142" s="264" t="e">
        <f>G142-'[1]черн'!Y154</f>
        <v>#VALUE!</v>
      </c>
      <c r="G142" s="264"/>
      <c r="K142" s="354">
        <v>3208.9</v>
      </c>
      <c r="L142" s="389">
        <f t="shared" si="3"/>
        <v>0</v>
      </c>
      <c r="M142" s="354">
        <v>3208.9</v>
      </c>
      <c r="N142" s="354">
        <f t="shared" si="4"/>
        <v>-50.30000000000018</v>
      </c>
      <c r="O142" s="354">
        <v>3158.6</v>
      </c>
      <c r="P142" s="354"/>
    </row>
    <row r="143" spans="3:16" ht="108">
      <c r="C143" s="355" t="s">
        <v>566</v>
      </c>
      <c r="D143" s="269" t="s">
        <v>644</v>
      </c>
      <c r="E143" s="273" t="s">
        <v>622</v>
      </c>
      <c r="F143" s="264" t="e">
        <f>G143-'[1]черн'!Y155</f>
        <v>#VALUE!</v>
      </c>
      <c r="G143" s="264"/>
      <c r="K143" s="354">
        <v>3208.9</v>
      </c>
      <c r="L143" s="389">
        <f t="shared" si="3"/>
        <v>0</v>
      </c>
      <c r="M143" s="354">
        <v>3208.9</v>
      </c>
      <c r="N143" s="354">
        <f t="shared" si="4"/>
        <v>-50.30000000000018</v>
      </c>
      <c r="O143" s="354">
        <v>3158.6</v>
      </c>
      <c r="P143" s="354"/>
    </row>
    <row r="144" spans="3:16" ht="72">
      <c r="C144" s="355" t="s">
        <v>566</v>
      </c>
      <c r="D144" s="269" t="s">
        <v>645</v>
      </c>
      <c r="E144" s="273" t="s">
        <v>624</v>
      </c>
      <c r="F144" s="264"/>
      <c r="G144" s="264"/>
      <c r="K144" s="354">
        <v>1.3</v>
      </c>
      <c r="L144" s="389">
        <f t="shared" si="3"/>
        <v>0</v>
      </c>
      <c r="M144" s="354">
        <v>1.3</v>
      </c>
      <c r="N144" s="354">
        <f t="shared" si="4"/>
        <v>0</v>
      </c>
      <c r="O144" s="354">
        <v>1.3</v>
      </c>
      <c r="P144" s="354"/>
    </row>
    <row r="145" spans="3:16" ht="72">
      <c r="C145" s="355" t="s">
        <v>566</v>
      </c>
      <c r="D145" s="269" t="s">
        <v>646</v>
      </c>
      <c r="E145" s="273" t="s">
        <v>623</v>
      </c>
      <c r="F145" s="264"/>
      <c r="G145" s="264"/>
      <c r="K145" s="354">
        <v>1.3</v>
      </c>
      <c r="L145" s="389">
        <f aca="true" t="shared" si="5" ref="L145:L166">M145-K145</f>
        <v>0</v>
      </c>
      <c r="M145" s="354">
        <v>1.3</v>
      </c>
      <c r="N145" s="354">
        <f t="shared" si="4"/>
        <v>0</v>
      </c>
      <c r="O145" s="354">
        <v>1.3</v>
      </c>
      <c r="P145" s="354"/>
    </row>
    <row r="146" spans="3:16" ht="90">
      <c r="C146" s="355" t="s">
        <v>566</v>
      </c>
      <c r="D146" s="269" t="s">
        <v>736</v>
      </c>
      <c r="E146" s="273" t="s">
        <v>733</v>
      </c>
      <c r="F146" s="264"/>
      <c r="G146" s="264"/>
      <c r="K146" s="354">
        <v>3942.1</v>
      </c>
      <c r="L146" s="389">
        <f t="shared" si="5"/>
        <v>0.01999999999998181</v>
      </c>
      <c r="M146" s="354">
        <v>3942.12</v>
      </c>
      <c r="N146" s="354">
        <f t="shared" si="4"/>
        <v>-0.01999999999998181</v>
      </c>
      <c r="O146" s="354">
        <v>3942.1</v>
      </c>
      <c r="P146" s="354"/>
    </row>
    <row r="147" spans="3:16" ht="108">
      <c r="C147" s="355" t="s">
        <v>566</v>
      </c>
      <c r="D147" s="271" t="s">
        <v>735</v>
      </c>
      <c r="E147" s="273" t="s">
        <v>734</v>
      </c>
      <c r="F147" s="264"/>
      <c r="G147" s="264"/>
      <c r="K147" s="354">
        <v>3942.1</v>
      </c>
      <c r="L147" s="389">
        <f t="shared" si="5"/>
        <v>0.01999999999998181</v>
      </c>
      <c r="M147" s="354">
        <v>3942.12</v>
      </c>
      <c r="N147" s="354">
        <f t="shared" si="4"/>
        <v>-0.01999999999998181</v>
      </c>
      <c r="O147" s="354">
        <v>3942.1</v>
      </c>
      <c r="P147" s="354"/>
    </row>
    <row r="148" spans="3:16" ht="18">
      <c r="C148" s="395" t="s">
        <v>566</v>
      </c>
      <c r="D148" s="272" t="s">
        <v>649</v>
      </c>
      <c r="E148" s="267" t="s">
        <v>438</v>
      </c>
      <c r="F148" s="265"/>
      <c r="G148" s="265"/>
      <c r="H148" s="396"/>
      <c r="I148" s="396"/>
      <c r="J148" s="396"/>
      <c r="K148" s="407">
        <f>K151+K153</f>
        <v>106226.59999999999</v>
      </c>
      <c r="L148" s="408">
        <f t="shared" si="5"/>
        <v>1195.9500000000116</v>
      </c>
      <c r="M148" s="407">
        <v>107422.55</v>
      </c>
      <c r="N148" s="354">
        <f t="shared" si="4"/>
        <v>-9335.060000000012</v>
      </c>
      <c r="O148" s="407">
        <f>O149+O151+O153+O155</f>
        <v>98087.48999999999</v>
      </c>
      <c r="P148" s="407"/>
    </row>
    <row r="149" spans="3:16" ht="90">
      <c r="C149" s="355" t="s">
        <v>566</v>
      </c>
      <c r="D149" s="409" t="s">
        <v>782</v>
      </c>
      <c r="E149" s="273" t="s">
        <v>769</v>
      </c>
      <c r="F149" s="264"/>
      <c r="G149" s="264"/>
      <c r="K149" s="354">
        <v>0</v>
      </c>
      <c r="L149" s="389">
        <f t="shared" si="5"/>
        <v>963.79</v>
      </c>
      <c r="M149" s="354">
        <v>963.79</v>
      </c>
      <c r="N149" s="354">
        <f t="shared" si="4"/>
        <v>0</v>
      </c>
      <c r="O149" s="354">
        <v>963.79</v>
      </c>
      <c r="P149" s="354"/>
    </row>
    <row r="150" spans="3:16" ht="108">
      <c r="C150" s="355" t="s">
        <v>566</v>
      </c>
      <c r="D150" s="409" t="s">
        <v>784</v>
      </c>
      <c r="E150" s="273" t="s">
        <v>770</v>
      </c>
      <c r="F150" s="264"/>
      <c r="G150" s="264"/>
      <c r="K150" s="354">
        <v>0</v>
      </c>
      <c r="L150" s="389">
        <f t="shared" si="5"/>
        <v>963.79</v>
      </c>
      <c r="M150" s="354">
        <v>963.79</v>
      </c>
      <c r="N150" s="354">
        <f t="shared" si="4"/>
        <v>0</v>
      </c>
      <c r="O150" s="354">
        <v>963.79</v>
      </c>
      <c r="P150" s="354"/>
    </row>
    <row r="151" spans="3:16" ht="90">
      <c r="C151" s="355" t="s">
        <v>566</v>
      </c>
      <c r="D151" s="269" t="s">
        <v>783</v>
      </c>
      <c r="E151" s="273" t="s">
        <v>706</v>
      </c>
      <c r="F151" s="264"/>
      <c r="G151" s="264"/>
      <c r="K151" s="354">
        <v>25590.2</v>
      </c>
      <c r="L151" s="389">
        <f t="shared" si="5"/>
        <v>232.20000000000073</v>
      </c>
      <c r="M151" s="354">
        <v>25822.4</v>
      </c>
      <c r="N151" s="354">
        <f t="shared" si="4"/>
        <v>0</v>
      </c>
      <c r="O151" s="354">
        <v>25822.4</v>
      </c>
      <c r="P151" s="354"/>
    </row>
    <row r="152" spans="3:16" ht="90">
      <c r="C152" s="355" t="s">
        <v>566</v>
      </c>
      <c r="D152" s="269" t="s">
        <v>785</v>
      </c>
      <c r="E152" s="273" t="s">
        <v>707</v>
      </c>
      <c r="F152" s="264"/>
      <c r="G152" s="264"/>
      <c r="K152" s="354">
        <v>25590.2</v>
      </c>
      <c r="L152" s="389">
        <f t="shared" si="5"/>
        <v>232.20000000000073</v>
      </c>
      <c r="M152" s="354">
        <v>25822.4</v>
      </c>
      <c r="N152" s="354">
        <f t="shared" si="4"/>
        <v>0</v>
      </c>
      <c r="O152" s="354">
        <v>25822.4</v>
      </c>
      <c r="P152" s="354"/>
    </row>
    <row r="153" spans="3:16" ht="72">
      <c r="C153" s="355" t="s">
        <v>566</v>
      </c>
      <c r="D153" s="269" t="s">
        <v>651</v>
      </c>
      <c r="E153" s="273" t="s">
        <v>648</v>
      </c>
      <c r="F153" s="264"/>
      <c r="G153" s="264"/>
      <c r="K153" s="354">
        <v>80636.4</v>
      </c>
      <c r="L153" s="389">
        <f t="shared" si="5"/>
        <v>-0.03999999999359716</v>
      </c>
      <c r="M153" s="354">
        <v>80636.36</v>
      </c>
      <c r="N153" s="354">
        <f t="shared" si="4"/>
        <v>-9999.960000000006</v>
      </c>
      <c r="O153" s="354">
        <v>70636.4</v>
      </c>
      <c r="P153" s="354"/>
    </row>
    <row r="154" spans="3:16" ht="90">
      <c r="C154" s="355" t="s">
        <v>566</v>
      </c>
      <c r="D154" s="269" t="s">
        <v>650</v>
      </c>
      <c r="E154" s="273" t="s">
        <v>647</v>
      </c>
      <c r="F154" s="264"/>
      <c r="G154" s="264"/>
      <c r="K154" s="354">
        <v>80636.4</v>
      </c>
      <c r="L154" s="389">
        <f t="shared" si="5"/>
        <v>-0.03999999999359716</v>
      </c>
      <c r="M154" s="354">
        <v>80636.36</v>
      </c>
      <c r="N154" s="354">
        <f t="shared" si="4"/>
        <v>-9999.960000000006</v>
      </c>
      <c r="O154" s="354">
        <v>70636.4</v>
      </c>
      <c r="P154" s="354"/>
    </row>
    <row r="155" spans="3:16" ht="40.5" customHeight="1">
      <c r="C155" s="355" t="s">
        <v>566</v>
      </c>
      <c r="D155" s="269" t="s">
        <v>839</v>
      </c>
      <c r="E155" s="273" t="s">
        <v>837</v>
      </c>
      <c r="F155" s="264"/>
      <c r="G155" s="264"/>
      <c r="K155" s="354"/>
      <c r="L155" s="389"/>
      <c r="M155" s="354">
        <v>0</v>
      </c>
      <c r="N155" s="354">
        <f t="shared" si="4"/>
        <v>664.9</v>
      </c>
      <c r="O155" s="354">
        <v>664.9</v>
      </c>
      <c r="P155" s="354"/>
    </row>
    <row r="156" spans="3:16" ht="56.25" customHeight="1">
      <c r="C156" s="355" t="s">
        <v>566</v>
      </c>
      <c r="D156" s="269" t="s">
        <v>840</v>
      </c>
      <c r="E156" s="273" t="s">
        <v>838</v>
      </c>
      <c r="F156" s="264"/>
      <c r="G156" s="264"/>
      <c r="K156" s="354"/>
      <c r="L156" s="389"/>
      <c r="M156" s="354">
        <v>0</v>
      </c>
      <c r="N156" s="354">
        <f t="shared" si="4"/>
        <v>664.9</v>
      </c>
      <c r="O156" s="354">
        <v>664.9</v>
      </c>
      <c r="P156" s="354"/>
    </row>
    <row r="157" spans="3:16" ht="90">
      <c r="C157" s="355" t="s">
        <v>566</v>
      </c>
      <c r="D157" s="273" t="s">
        <v>786</v>
      </c>
      <c r="E157" s="273" t="s">
        <v>285</v>
      </c>
      <c r="F157" s="264"/>
      <c r="G157" s="264"/>
      <c r="K157" s="354">
        <v>0</v>
      </c>
      <c r="L157" s="389">
        <f t="shared" si="5"/>
        <v>677.28</v>
      </c>
      <c r="M157" s="354">
        <v>677.28</v>
      </c>
      <c r="N157" s="354">
        <f t="shared" si="4"/>
        <v>0</v>
      </c>
      <c r="O157" s="354">
        <v>677.28</v>
      </c>
      <c r="P157" s="354"/>
    </row>
    <row r="158" spans="3:16" ht="108">
      <c r="C158" s="355" t="s">
        <v>566</v>
      </c>
      <c r="D158" s="410" t="s">
        <v>787</v>
      </c>
      <c r="E158" s="273" t="s">
        <v>771</v>
      </c>
      <c r="F158" s="264"/>
      <c r="G158" s="264"/>
      <c r="K158" s="354">
        <v>0</v>
      </c>
      <c r="L158" s="389">
        <f t="shared" si="5"/>
        <v>677.28</v>
      </c>
      <c r="M158" s="354">
        <v>677.28</v>
      </c>
      <c r="N158" s="354">
        <f t="shared" si="4"/>
        <v>0</v>
      </c>
      <c r="O158" s="354">
        <v>677.28</v>
      </c>
      <c r="P158" s="354"/>
    </row>
    <row r="159" spans="3:16" ht="108">
      <c r="C159" s="355" t="s">
        <v>566</v>
      </c>
      <c r="D159" s="273" t="s">
        <v>788</v>
      </c>
      <c r="E159" s="273" t="s">
        <v>772</v>
      </c>
      <c r="F159" s="264"/>
      <c r="G159" s="264"/>
      <c r="K159" s="354">
        <v>0</v>
      </c>
      <c r="L159" s="389">
        <f t="shared" si="5"/>
        <v>677.28</v>
      </c>
      <c r="M159" s="354">
        <v>677.28</v>
      </c>
      <c r="N159" s="354">
        <f t="shared" si="4"/>
        <v>0</v>
      </c>
      <c r="O159" s="354">
        <v>677.28</v>
      </c>
      <c r="P159" s="354"/>
    </row>
    <row r="160" spans="3:16" ht="36">
      <c r="C160" s="355" t="s">
        <v>566</v>
      </c>
      <c r="D160" s="273" t="s">
        <v>789</v>
      </c>
      <c r="E160" s="273" t="s">
        <v>773</v>
      </c>
      <c r="F160" s="264"/>
      <c r="G160" s="264"/>
      <c r="K160" s="354">
        <v>0</v>
      </c>
      <c r="L160" s="389">
        <f t="shared" si="5"/>
        <v>677.28</v>
      </c>
      <c r="M160" s="354">
        <v>677.28</v>
      </c>
      <c r="N160" s="354">
        <f t="shared" si="4"/>
        <v>0</v>
      </c>
      <c r="O160" s="354">
        <v>677.28</v>
      </c>
      <c r="P160" s="354"/>
    </row>
    <row r="161" spans="3:16" ht="54">
      <c r="C161" s="355" t="s">
        <v>566</v>
      </c>
      <c r="D161" s="273" t="s">
        <v>790</v>
      </c>
      <c r="E161" s="273" t="s">
        <v>774</v>
      </c>
      <c r="F161" s="264"/>
      <c r="G161" s="264"/>
      <c r="K161" s="354">
        <v>0</v>
      </c>
      <c r="L161" s="389">
        <f t="shared" si="5"/>
        <v>677.28</v>
      </c>
      <c r="M161" s="354">
        <v>677.28</v>
      </c>
      <c r="N161" s="354">
        <f t="shared" si="4"/>
        <v>0</v>
      </c>
      <c r="O161" s="354">
        <v>677.28</v>
      </c>
      <c r="P161" s="354"/>
    </row>
    <row r="162" spans="3:18" ht="54">
      <c r="C162" s="355" t="s">
        <v>566</v>
      </c>
      <c r="D162" s="273" t="s">
        <v>791</v>
      </c>
      <c r="E162" s="273" t="s">
        <v>288</v>
      </c>
      <c r="F162" s="264"/>
      <c r="G162" s="264"/>
      <c r="K162" s="354">
        <v>0</v>
      </c>
      <c r="L162" s="389">
        <f t="shared" si="5"/>
        <v>-5987.53</v>
      </c>
      <c r="M162" s="354">
        <v>-5987.53</v>
      </c>
      <c r="N162" s="354">
        <f t="shared" si="4"/>
        <v>0</v>
      </c>
      <c r="O162" s="354">
        <v>-5987.53</v>
      </c>
      <c r="P162" s="354"/>
      <c r="R162" s="414">
        <f>O10</f>
        <v>130438.79</v>
      </c>
    </row>
    <row r="163" spans="3:18" ht="72">
      <c r="C163" s="355" t="s">
        <v>566</v>
      </c>
      <c r="D163" s="273" t="s">
        <v>792</v>
      </c>
      <c r="E163" s="273" t="s">
        <v>289</v>
      </c>
      <c r="F163" s="264"/>
      <c r="G163" s="264"/>
      <c r="K163" s="354">
        <v>0</v>
      </c>
      <c r="L163" s="389">
        <f t="shared" si="5"/>
        <v>-5987.53</v>
      </c>
      <c r="M163" s="354">
        <v>-5987.53</v>
      </c>
      <c r="N163" s="354">
        <f t="shared" si="4"/>
        <v>0</v>
      </c>
      <c r="O163" s="354">
        <v>-5987.53</v>
      </c>
      <c r="P163" s="354"/>
      <c r="R163" s="414">
        <v>1114331.9</v>
      </c>
    </row>
    <row r="164" spans="3:18" ht="90">
      <c r="C164" s="355" t="s">
        <v>566</v>
      </c>
      <c r="D164" s="273" t="s">
        <v>793</v>
      </c>
      <c r="E164" s="273" t="s">
        <v>775</v>
      </c>
      <c r="F164" s="264"/>
      <c r="G164" s="264"/>
      <c r="K164" s="354">
        <v>0</v>
      </c>
      <c r="L164" s="389">
        <f t="shared" si="5"/>
        <v>-394.29</v>
      </c>
      <c r="M164" s="354">
        <v>-394.29</v>
      </c>
      <c r="N164" s="354">
        <f t="shared" si="4"/>
        <v>0</v>
      </c>
      <c r="O164" s="354">
        <v>-394.29</v>
      </c>
      <c r="P164" s="354"/>
      <c r="R164" s="412">
        <v>677.28</v>
      </c>
    </row>
    <row r="165" spans="3:18" ht="90">
      <c r="C165" s="355" t="s">
        <v>566</v>
      </c>
      <c r="D165" s="273" t="s">
        <v>794</v>
      </c>
      <c r="E165" s="273" t="s">
        <v>776</v>
      </c>
      <c r="F165" s="264"/>
      <c r="G165" s="264"/>
      <c r="K165" s="354">
        <v>0</v>
      </c>
      <c r="L165" s="389">
        <f t="shared" si="5"/>
        <v>-279.01</v>
      </c>
      <c r="M165" s="354">
        <v>-279.01</v>
      </c>
      <c r="N165" s="354">
        <f t="shared" si="4"/>
        <v>0</v>
      </c>
      <c r="O165" s="354">
        <v>-279.01</v>
      </c>
      <c r="P165" s="354"/>
      <c r="R165" s="412">
        <v>-5987.53</v>
      </c>
    </row>
    <row r="166" spans="3:18" ht="72">
      <c r="C166" s="355" t="s">
        <v>566</v>
      </c>
      <c r="D166" s="273" t="s">
        <v>795</v>
      </c>
      <c r="E166" s="273" t="s">
        <v>777</v>
      </c>
      <c r="F166" s="264"/>
      <c r="G166" s="264"/>
      <c r="K166" s="354">
        <v>0</v>
      </c>
      <c r="L166" s="389">
        <f t="shared" si="5"/>
        <v>-5314.23</v>
      </c>
      <c r="M166" s="354">
        <v>-5314.23</v>
      </c>
      <c r="N166" s="354">
        <f t="shared" si="4"/>
        <v>0</v>
      </c>
      <c r="O166" s="354">
        <v>-5314.23</v>
      </c>
      <c r="P166" s="354"/>
      <c r="R166" s="412">
        <v>21328.88</v>
      </c>
    </row>
    <row r="167" spans="3:18" s="396" customFormat="1" ht="20.25">
      <c r="C167" s="395"/>
      <c r="D167" s="268"/>
      <c r="E167" s="267" t="s">
        <v>258</v>
      </c>
      <c r="F167" s="265" t="e">
        <f>G167-черн!Z228</f>
        <v>#REF!</v>
      </c>
      <c r="G167" s="265" t="e">
        <f>G10+G113</f>
        <v>#REF!</v>
      </c>
      <c r="K167" s="407" t="e">
        <f>K10+K113</f>
        <v>#VALUE!</v>
      </c>
      <c r="L167" s="407" t="e">
        <f>L10+L113</f>
        <v>#VALUE!</v>
      </c>
      <c r="M167" s="407">
        <f>M10+M113</f>
        <v>1190604.78</v>
      </c>
      <c r="N167" s="407">
        <f>O167-M167</f>
        <v>48855.69000000018</v>
      </c>
      <c r="O167" s="407">
        <f>O10+O113</f>
        <v>1239460.4700000002</v>
      </c>
      <c r="P167" s="407"/>
      <c r="R167" s="413">
        <f>R162+R163+R164+R165+R166</f>
        <v>1260789.3199999998</v>
      </c>
    </row>
  </sheetData>
  <sheetProtection/>
  <mergeCells count="15">
    <mergeCell ref="E8:E9"/>
    <mergeCell ref="N8:N9"/>
    <mergeCell ref="O8:O9"/>
    <mergeCell ref="P8:P9"/>
    <mergeCell ref="C6:O6"/>
    <mergeCell ref="N1:O2"/>
    <mergeCell ref="F8:G8"/>
    <mergeCell ref="F1:H1"/>
    <mergeCell ref="I1:J1"/>
    <mergeCell ref="H8:K9"/>
    <mergeCell ref="M8:M9"/>
    <mergeCell ref="K1:M2"/>
    <mergeCell ref="L8:L9"/>
    <mergeCell ref="C8:C9"/>
    <mergeCell ref="D8:D9"/>
  </mergeCells>
  <printOptions/>
  <pageMargins left="0.5118110236220472" right="0.5118110236220472" top="0.7480314960629921" bottom="0.7480314960629921" header="0.31496062992125984" footer="0.31496062992125984"/>
  <pageSetup fitToHeight="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125" defaultRowHeight="12.75"/>
  <cols>
    <col min="1" max="1" width="52.375" style="49" customWidth="1"/>
    <col min="2" max="2" width="26.50390625" style="47" customWidth="1"/>
    <col min="3" max="3" width="13.50390625" style="49" hidden="1" customWidth="1"/>
    <col min="4" max="4" width="14.50390625" style="49" hidden="1" customWidth="1"/>
    <col min="5" max="5" width="4.375" style="56" hidden="1" customWidth="1"/>
    <col min="6" max="23" width="0" style="56" hidden="1" customWidth="1"/>
    <col min="24" max="24" width="12.125" style="56" hidden="1" customWidth="1"/>
    <col min="25" max="25" width="20.375" style="56" hidden="1" customWidth="1"/>
    <col min="26" max="26" width="20.50390625" style="56" customWidth="1"/>
    <col min="27" max="16384" width="9.125" style="56" customWidth="1"/>
  </cols>
  <sheetData>
    <row r="1" spans="1:26" s="49" customFormat="1" ht="98.25" customHeight="1">
      <c r="A1" s="46"/>
      <c r="D1" s="278"/>
      <c r="E1" s="278"/>
      <c r="X1" s="278" t="s">
        <v>558</v>
      </c>
      <c r="Y1" s="281"/>
      <c r="Z1" s="281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">
      <c r="A5" s="276" t="s">
        <v>559</v>
      </c>
      <c r="B5" s="282"/>
      <c r="C5" s="282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</row>
    <row r="6" spans="1:5" s="49" customFormat="1" ht="1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2.25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0.7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6.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6.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0.7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6.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6.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0.7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6.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2.25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2.25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08.75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3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3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08.7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3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0.7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0.7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0.7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0.7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0.7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0.7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0.7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6.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0.7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3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93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0.7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6.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0.7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0.7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2.25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0.7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2.25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0.7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0.7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30.7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0.7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0.7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0.7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46.5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6.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0.7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0.7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2.25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2.25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0.7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6.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2.25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2.25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2.25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6.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2.25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6.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46.5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3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2.25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6.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46.5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2.25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2.25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0.7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6.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6.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6.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6.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2.25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2.25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2.25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62.2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6.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6.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30.7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0.7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62.2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62.2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6.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46.5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46.5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2.25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6.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6.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7.25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7.25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6.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7.25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3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3.7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2.25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3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3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3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3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0.7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0.7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0.7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0.7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3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0.7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3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0.7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6.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46.5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6.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6.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2.25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62.2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6.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2.25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93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78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2.25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2.25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2.25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2.25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" hidden="1">
      <c r="A242" s="62"/>
      <c r="B242" s="63"/>
      <c r="C242" s="65"/>
      <c r="D242" s="65"/>
      <c r="E242" s="64"/>
      <c r="X242" s="60"/>
      <c r="Y242" s="61"/>
    </row>
    <row r="243" spans="1:25" ht="15" hidden="1">
      <c r="A243" s="62"/>
      <c r="B243" s="65"/>
      <c r="C243" s="68"/>
      <c r="D243" s="65"/>
      <c r="E243" s="68"/>
      <c r="X243" s="60"/>
      <c r="Y243" s="61"/>
    </row>
    <row r="244" spans="1:25" ht="15">
      <c r="A244" s="62"/>
      <c r="B244" s="63"/>
      <c r="C244" s="65"/>
      <c r="D244" s="65"/>
      <c r="E244" s="64"/>
      <c r="X244" s="60"/>
      <c r="Y244" s="61"/>
    </row>
    <row r="245" spans="1:25" ht="15">
      <c r="A245" s="62"/>
      <c r="B245" s="63"/>
      <c r="C245" s="68"/>
      <c r="D245" s="65"/>
      <c r="E245" s="66"/>
      <c r="X245" s="60"/>
      <c r="Y245" s="61"/>
    </row>
    <row r="246" spans="1:25" ht="15">
      <c r="A246" s="62"/>
      <c r="B246" s="65"/>
      <c r="C246" s="68"/>
      <c r="D246" s="68"/>
      <c r="E246" s="68"/>
      <c r="X246" s="60"/>
      <c r="Y246" s="61"/>
    </row>
    <row r="247" spans="1:25" ht="15">
      <c r="A247" s="46"/>
      <c r="C247" s="61"/>
      <c r="D247" s="61"/>
      <c r="E247" s="60"/>
      <c r="X247" s="60"/>
      <c r="Y247" s="61"/>
    </row>
    <row r="248" spans="1:25" ht="15">
      <c r="A248" s="46"/>
      <c r="C248" s="60"/>
      <c r="D248" s="61"/>
      <c r="E248" s="60"/>
      <c r="X248" s="60"/>
      <c r="Y248" s="61"/>
    </row>
    <row r="249" spans="1:25" ht="15">
      <c r="A249" s="46"/>
      <c r="C249" s="60"/>
      <c r="D249" s="61"/>
      <c r="E249" s="60"/>
      <c r="X249" s="60"/>
      <c r="Y249" s="61"/>
    </row>
    <row r="250" spans="1:25" ht="15">
      <c r="A250" s="46"/>
      <c r="C250" s="60"/>
      <c r="D250" s="61"/>
      <c r="E250" s="60"/>
      <c r="X250" s="60"/>
      <c r="Y250" s="61"/>
    </row>
    <row r="251" spans="1:25" ht="15">
      <c r="A251" s="46"/>
      <c r="C251" s="60"/>
      <c r="D251" s="61"/>
      <c r="E251" s="60"/>
      <c r="X251" s="60"/>
      <c r="Y251" s="61"/>
    </row>
    <row r="252" spans="1:25" ht="15">
      <c r="A252" s="46"/>
      <c r="C252" s="60"/>
      <c r="D252" s="61"/>
      <c r="E252" s="60"/>
      <c r="X252" s="60"/>
      <c r="Y252" s="61"/>
    </row>
    <row r="253" spans="1:25" ht="15">
      <c r="A253" s="46"/>
      <c r="C253" s="60"/>
      <c r="D253" s="61"/>
      <c r="E253" s="60"/>
      <c r="X253" s="60"/>
      <c r="Y253" s="61"/>
    </row>
    <row r="254" spans="1:25" ht="15">
      <c r="A254" s="46"/>
      <c r="C254" s="60"/>
      <c r="D254" s="61"/>
      <c r="E254" s="60"/>
      <c r="X254" s="60"/>
      <c r="Y254" s="61"/>
    </row>
    <row r="255" spans="1:25" ht="15">
      <c r="A255" s="46"/>
      <c r="C255" s="60"/>
      <c r="D255" s="61"/>
      <c r="E255" s="60"/>
      <c r="X255" s="60"/>
      <c r="Y255" s="61"/>
    </row>
    <row r="256" spans="1:25" ht="15">
      <c r="A256" s="46"/>
      <c r="C256" s="60"/>
      <c r="D256" s="61"/>
      <c r="E256" s="60"/>
      <c r="X256" s="60"/>
      <c r="Y256" s="61"/>
    </row>
    <row r="257" spans="1:25" ht="15">
      <c r="A257" s="46"/>
      <c r="C257" s="60"/>
      <c r="D257" s="61"/>
      <c r="E257" s="60"/>
      <c r="X257" s="60"/>
      <c r="Y257" s="61"/>
    </row>
    <row r="258" spans="1:25" ht="15">
      <c r="A258" s="46"/>
      <c r="C258" s="60"/>
      <c r="D258" s="61"/>
      <c r="E258" s="60"/>
      <c r="Y258" s="237"/>
    </row>
    <row r="259" spans="1:25" ht="15">
      <c r="A259" s="46"/>
      <c r="C259" s="60"/>
      <c r="D259" s="61"/>
      <c r="E259" s="60"/>
      <c r="Y259" s="237"/>
    </row>
    <row r="260" spans="1:25" ht="15">
      <c r="A260" s="46"/>
      <c r="C260" s="60"/>
      <c r="D260" s="61"/>
      <c r="E260" s="60"/>
      <c r="Y260" s="237"/>
    </row>
    <row r="261" spans="1:25" ht="15">
      <c r="A261" s="46"/>
      <c r="C261" s="60"/>
      <c r="D261" s="61"/>
      <c r="E261" s="60"/>
      <c r="Y261" s="237"/>
    </row>
    <row r="262" spans="1:25" ht="15">
      <c r="A262" s="46"/>
      <c r="C262" s="60"/>
      <c r="D262" s="61"/>
      <c r="E262" s="60"/>
      <c r="Y262" s="237"/>
    </row>
    <row r="263" spans="1:25" ht="15">
      <c r="A263" s="46"/>
      <c r="C263" s="60"/>
      <c r="D263" s="61"/>
      <c r="E263" s="60"/>
      <c r="Y263" s="237"/>
    </row>
    <row r="264" spans="1:25" ht="15">
      <c r="A264" s="46"/>
      <c r="C264" s="60"/>
      <c r="D264" s="61"/>
      <c r="E264" s="60"/>
      <c r="Y264" s="237"/>
    </row>
    <row r="265" spans="1:25" ht="15">
      <c r="A265" s="46"/>
      <c r="C265" s="60"/>
      <c r="D265" s="61"/>
      <c r="E265" s="60"/>
      <c r="Y265" s="237"/>
    </row>
    <row r="266" spans="1:25" ht="15">
      <c r="A266" s="46"/>
      <c r="C266" s="60"/>
      <c r="D266" s="61"/>
      <c r="E266" s="60"/>
      <c r="Y266" s="237"/>
    </row>
    <row r="267" spans="1:25" ht="15">
      <c r="A267" s="46"/>
      <c r="C267" s="60"/>
      <c r="D267" s="61"/>
      <c r="E267" s="60"/>
      <c r="Y267" s="237"/>
    </row>
    <row r="268" spans="1:25" ht="15">
      <c r="A268" s="46"/>
      <c r="C268" s="60"/>
      <c r="D268" s="61"/>
      <c r="E268" s="60"/>
      <c r="Y268" s="237"/>
    </row>
    <row r="269" spans="1:25" ht="15">
      <c r="A269" s="46"/>
      <c r="C269" s="60"/>
      <c r="D269" s="61"/>
      <c r="E269" s="60"/>
      <c r="Y269" s="237"/>
    </row>
    <row r="270" spans="1:25" ht="15">
      <c r="A270" s="46"/>
      <c r="C270" s="60"/>
      <c r="D270" s="61"/>
      <c r="E270" s="60"/>
      <c r="Y270" s="237"/>
    </row>
    <row r="271" spans="1:25" ht="15">
      <c r="A271" s="46"/>
      <c r="C271" s="60"/>
      <c r="D271" s="61"/>
      <c r="E271" s="60"/>
      <c r="Y271" s="237"/>
    </row>
    <row r="272" spans="1:25" ht="15">
      <c r="A272" s="46"/>
      <c r="C272" s="60"/>
      <c r="D272" s="61"/>
      <c r="E272" s="60"/>
      <c r="Y272" s="237"/>
    </row>
    <row r="273" spans="1:25" ht="15">
      <c r="A273" s="46"/>
      <c r="C273" s="60"/>
      <c r="D273" s="61"/>
      <c r="E273" s="60"/>
      <c r="Y273" s="237"/>
    </row>
    <row r="274" spans="1:25" ht="15">
      <c r="A274" s="46"/>
      <c r="C274" s="60"/>
      <c r="D274" s="61"/>
      <c r="E274" s="60"/>
      <c r="Y274" s="237"/>
    </row>
    <row r="275" spans="1:25" ht="15">
      <c r="A275" s="46"/>
      <c r="C275" s="60"/>
      <c r="D275" s="61"/>
      <c r="E275" s="60"/>
      <c r="Y275" s="237"/>
    </row>
    <row r="276" spans="1:25" ht="15">
      <c r="A276" s="46"/>
      <c r="C276" s="60"/>
      <c r="D276" s="61"/>
      <c r="E276" s="60"/>
      <c r="Y276" s="237"/>
    </row>
    <row r="277" spans="1:25" ht="15">
      <c r="A277" s="46"/>
      <c r="C277" s="60"/>
      <c r="D277" s="61"/>
      <c r="E277" s="60"/>
      <c r="Y277" s="237"/>
    </row>
    <row r="278" spans="1:25" ht="15">
      <c r="A278" s="46"/>
      <c r="C278" s="60"/>
      <c r="D278" s="61"/>
      <c r="E278" s="60"/>
      <c r="Y278" s="237"/>
    </row>
    <row r="279" spans="1:25" ht="15">
      <c r="A279" s="46"/>
      <c r="C279" s="60"/>
      <c r="D279" s="61"/>
      <c r="E279" s="60"/>
      <c r="Y279" s="237"/>
    </row>
    <row r="280" spans="1:25" ht="15">
      <c r="A280" s="46"/>
      <c r="C280" s="60"/>
      <c r="D280" s="61"/>
      <c r="E280" s="60"/>
      <c r="Y280" s="237"/>
    </row>
    <row r="281" spans="1:25" ht="15">
      <c r="A281" s="46"/>
      <c r="C281" s="60"/>
      <c r="D281" s="61"/>
      <c r="E281" s="60"/>
      <c r="Y281" s="237"/>
    </row>
    <row r="282" spans="1:25" ht="15">
      <c r="A282" s="46"/>
      <c r="C282" s="60"/>
      <c r="D282" s="61"/>
      <c r="E282" s="60"/>
      <c r="Y282" s="237"/>
    </row>
    <row r="283" spans="1:25" ht="15">
      <c r="A283" s="46"/>
      <c r="C283" s="60"/>
      <c r="D283" s="61"/>
      <c r="E283" s="60"/>
      <c r="Y283" s="237"/>
    </row>
    <row r="284" spans="1:25" ht="15">
      <c r="A284" s="46"/>
      <c r="C284" s="60"/>
      <c r="D284" s="61"/>
      <c r="E284" s="60"/>
      <c r="Y284" s="237"/>
    </row>
    <row r="285" spans="1:25" ht="15">
      <c r="A285" s="46"/>
      <c r="C285" s="60"/>
      <c r="D285" s="61"/>
      <c r="E285" s="60"/>
      <c r="Y285" s="237"/>
    </row>
    <row r="286" spans="1:25" ht="15">
      <c r="A286" s="46"/>
      <c r="C286" s="60"/>
      <c r="D286" s="61"/>
      <c r="E286" s="60"/>
      <c r="Y286" s="237"/>
    </row>
    <row r="287" spans="1:25" ht="15">
      <c r="A287" s="46"/>
      <c r="C287" s="60"/>
      <c r="D287" s="61"/>
      <c r="E287" s="60"/>
      <c r="Y287" s="237"/>
    </row>
    <row r="288" spans="1:25" ht="15">
      <c r="A288" s="46"/>
      <c r="C288" s="60"/>
      <c r="D288" s="61"/>
      <c r="E288" s="60"/>
      <c r="Y288" s="237"/>
    </row>
    <row r="289" spans="1:25" ht="15">
      <c r="A289" s="46"/>
      <c r="C289" s="60"/>
      <c r="D289" s="61"/>
      <c r="E289" s="60"/>
      <c r="Y289" s="237"/>
    </row>
    <row r="290" spans="1:25" ht="15">
      <c r="A290" s="46"/>
      <c r="C290" s="60"/>
      <c r="D290" s="61"/>
      <c r="E290" s="60"/>
      <c r="Y290" s="237"/>
    </row>
    <row r="291" spans="1:25" ht="15">
      <c r="A291" s="46"/>
      <c r="C291" s="60"/>
      <c r="D291" s="61"/>
      <c r="E291" s="60"/>
      <c r="Y291" s="237"/>
    </row>
    <row r="292" spans="1:25" ht="15">
      <c r="A292" s="46"/>
      <c r="C292" s="60"/>
      <c r="D292" s="61"/>
      <c r="E292" s="60"/>
      <c r="Y292" s="237"/>
    </row>
    <row r="293" spans="1:25" ht="15">
      <c r="A293" s="46"/>
      <c r="C293" s="60"/>
      <c r="D293" s="61"/>
      <c r="E293" s="60"/>
      <c r="Y293" s="237"/>
    </row>
    <row r="294" spans="1:25" ht="15">
      <c r="A294" s="46"/>
      <c r="C294" s="60"/>
      <c r="D294" s="61"/>
      <c r="E294" s="60"/>
      <c r="Y294" s="237"/>
    </row>
    <row r="295" spans="1:25" ht="15">
      <c r="A295" s="46"/>
      <c r="C295" s="60"/>
      <c r="D295" s="61"/>
      <c r="E295" s="60"/>
      <c r="Y295" s="237"/>
    </row>
    <row r="296" spans="1:25" ht="15">
      <c r="A296" s="46"/>
      <c r="C296" s="60"/>
      <c r="D296" s="61"/>
      <c r="E296" s="60"/>
      <c r="Y296" s="237"/>
    </row>
    <row r="297" spans="1:25" ht="15">
      <c r="A297" s="46"/>
      <c r="C297" s="60"/>
      <c r="D297" s="61"/>
      <c r="E297" s="60"/>
      <c r="Y297" s="237"/>
    </row>
    <row r="298" spans="1:25" ht="15">
      <c r="A298" s="46"/>
      <c r="C298" s="60"/>
      <c r="D298" s="61"/>
      <c r="E298" s="60"/>
      <c r="Y298" s="237"/>
    </row>
    <row r="299" spans="1:5" ht="15">
      <c r="A299" s="46"/>
      <c r="C299" s="60"/>
      <c r="D299" s="61"/>
      <c r="E299" s="60"/>
    </row>
    <row r="300" spans="1:5" ht="15">
      <c r="A300" s="46"/>
      <c r="C300" s="60"/>
      <c r="D300" s="61"/>
      <c r="E300" s="60"/>
    </row>
    <row r="301" spans="1:5" ht="15">
      <c r="A301" s="46"/>
      <c r="C301" s="60"/>
      <c r="D301" s="61"/>
      <c r="E301" s="60"/>
    </row>
    <row r="302" spans="1:5" ht="15">
      <c r="A302" s="46"/>
      <c r="C302" s="60"/>
      <c r="D302" s="61"/>
      <c r="E302" s="60"/>
    </row>
    <row r="303" spans="1:5" ht="15">
      <c r="A303" s="46"/>
      <c r="C303" s="60"/>
      <c r="D303" s="61"/>
      <c r="E303" s="60"/>
    </row>
    <row r="304" spans="1:5" ht="15">
      <c r="A304" s="46"/>
      <c r="C304" s="60"/>
      <c r="D304" s="61"/>
      <c r="E304" s="60"/>
    </row>
    <row r="305" spans="1:5" ht="15">
      <c r="A305" s="46"/>
      <c r="C305" s="60"/>
      <c r="D305" s="61"/>
      <c r="E305" s="60"/>
    </row>
    <row r="306" spans="1:5" ht="15">
      <c r="A306" s="46"/>
      <c r="C306" s="60"/>
      <c r="D306" s="61"/>
      <c r="E306" s="60"/>
    </row>
    <row r="307" spans="1:5" ht="15">
      <c r="A307" s="46"/>
      <c r="C307" s="60"/>
      <c r="D307" s="61"/>
      <c r="E307" s="60"/>
    </row>
    <row r="308" spans="1:5" ht="15">
      <c r="A308" s="46"/>
      <c r="C308" s="60"/>
      <c r="D308" s="61"/>
      <c r="E308" s="60"/>
    </row>
    <row r="309" spans="1:5" ht="15">
      <c r="A309" s="46"/>
      <c r="C309" s="60"/>
      <c r="D309" s="61"/>
      <c r="E309" s="60"/>
    </row>
    <row r="310" spans="1:5" ht="15">
      <c r="A310" s="46"/>
      <c r="C310" s="60"/>
      <c r="D310" s="61"/>
      <c r="E310" s="60"/>
    </row>
    <row r="311" spans="1:5" ht="15">
      <c r="A311" s="46"/>
      <c r="C311" s="60"/>
      <c r="D311" s="61"/>
      <c r="E311" s="60"/>
    </row>
    <row r="312" spans="1:5" ht="15">
      <c r="A312" s="46"/>
      <c r="C312" s="60"/>
      <c r="D312" s="61"/>
      <c r="E312" s="60"/>
    </row>
    <row r="313" spans="1:5" ht="15">
      <c r="A313" s="46"/>
      <c r="C313" s="60"/>
      <c r="D313" s="61"/>
      <c r="E313" s="60"/>
    </row>
    <row r="314" spans="1:5" ht="15">
      <c r="A314" s="46"/>
      <c r="C314" s="60"/>
      <c r="D314" s="61"/>
      <c r="E314" s="60"/>
    </row>
    <row r="315" spans="1:5" ht="15">
      <c r="A315" s="46"/>
      <c r="C315" s="60"/>
      <c r="D315" s="61"/>
      <c r="E315" s="60"/>
    </row>
    <row r="316" spans="1:5" ht="15">
      <c r="A316" s="46"/>
      <c r="C316" s="60"/>
      <c r="D316" s="61"/>
      <c r="E316" s="60"/>
    </row>
    <row r="317" spans="1:5" ht="15">
      <c r="A317" s="46"/>
      <c r="C317" s="60"/>
      <c r="D317" s="61"/>
      <c r="E317" s="60"/>
    </row>
    <row r="318" spans="1:5" ht="15">
      <c r="A318" s="46"/>
      <c r="C318" s="60"/>
      <c r="D318" s="61"/>
      <c r="E318" s="60"/>
    </row>
    <row r="319" spans="1:5" ht="15">
      <c r="A319" s="46"/>
      <c r="C319" s="60"/>
      <c r="D319" s="61"/>
      <c r="E319" s="60"/>
    </row>
    <row r="320" spans="1:5" ht="15">
      <c r="A320" s="46"/>
      <c r="C320" s="60"/>
      <c r="D320" s="61"/>
      <c r="E320" s="60"/>
    </row>
    <row r="321" spans="1:5" ht="15">
      <c r="A321" s="46"/>
      <c r="C321" s="60"/>
      <c r="D321" s="61"/>
      <c r="E321" s="60"/>
    </row>
    <row r="322" spans="1:5" ht="15">
      <c r="A322" s="46"/>
      <c r="C322" s="60"/>
      <c r="D322" s="61"/>
      <c r="E322" s="60"/>
    </row>
    <row r="323" spans="1:5" ht="15">
      <c r="A323" s="46"/>
      <c r="C323" s="60"/>
      <c r="D323" s="61"/>
      <c r="E323" s="60"/>
    </row>
    <row r="324" spans="1:5" ht="15">
      <c r="A324" s="46"/>
      <c r="C324" s="60"/>
      <c r="D324" s="61"/>
      <c r="E324" s="60"/>
    </row>
    <row r="325" spans="1:5" ht="15">
      <c r="A325" s="46"/>
      <c r="C325" s="60"/>
      <c r="D325" s="61"/>
      <c r="E325" s="60"/>
    </row>
    <row r="326" spans="1:5" ht="15">
      <c r="A326" s="46"/>
      <c r="C326" s="60"/>
      <c r="D326" s="61"/>
      <c r="E326" s="60"/>
    </row>
    <row r="327" spans="1:5" ht="15">
      <c r="A327" s="46"/>
      <c r="C327" s="60"/>
      <c r="D327" s="61"/>
      <c r="E327" s="60"/>
    </row>
    <row r="328" spans="1:5" ht="15">
      <c r="A328" s="46"/>
      <c r="C328" s="60"/>
      <c r="D328" s="61"/>
      <c r="E328" s="60"/>
    </row>
    <row r="329" spans="1:5" ht="15">
      <c r="A329" s="46"/>
      <c r="C329" s="60"/>
      <c r="D329" s="61"/>
      <c r="E329" s="60"/>
    </row>
    <row r="330" spans="1:5" ht="15">
      <c r="A330" s="46"/>
      <c r="C330" s="60"/>
      <c r="D330" s="61"/>
      <c r="E330" s="60"/>
    </row>
    <row r="331" spans="1:5" ht="15">
      <c r="A331" s="46"/>
      <c r="C331" s="60"/>
      <c r="D331" s="61"/>
      <c r="E331" s="60"/>
    </row>
    <row r="332" spans="3:4" ht="15">
      <c r="C332" s="56"/>
      <c r="D332" s="61"/>
    </row>
    <row r="333" spans="3:4" ht="15">
      <c r="C333" s="56"/>
      <c r="D333" s="61"/>
    </row>
    <row r="334" spans="3:4" ht="15">
      <c r="C334" s="56"/>
      <c r="D334" s="61"/>
    </row>
    <row r="335" spans="3:4" ht="15">
      <c r="C335" s="56"/>
      <c r="D335" s="61"/>
    </row>
    <row r="336" spans="3:4" ht="15">
      <c r="C336" s="56"/>
      <c r="D336" s="61"/>
    </row>
    <row r="337" spans="3:4" ht="15">
      <c r="C337" s="56"/>
      <c r="D337" s="61"/>
    </row>
    <row r="338" spans="3:4" ht="15">
      <c r="C338" s="56"/>
      <c r="D338" s="61"/>
    </row>
    <row r="339" spans="3:4" ht="15">
      <c r="C339" s="56"/>
      <c r="D339" s="61"/>
    </row>
    <row r="340" spans="3:4" ht="15">
      <c r="C340" s="56"/>
      <c r="D340" s="61"/>
    </row>
    <row r="341" spans="3:4" ht="15">
      <c r="C341" s="56"/>
      <c r="D341" s="61"/>
    </row>
    <row r="342" spans="3:4" ht="15">
      <c r="C342" s="56"/>
      <c r="D342" s="61"/>
    </row>
    <row r="343" spans="3:4" ht="15">
      <c r="C343" s="56"/>
      <c r="D343" s="61"/>
    </row>
    <row r="344" spans="3:4" ht="15">
      <c r="C344" s="56"/>
      <c r="D344" s="61"/>
    </row>
    <row r="345" spans="3:4" ht="15">
      <c r="C345" s="56"/>
      <c r="D345" s="61"/>
    </row>
    <row r="346" spans="3:4" ht="15">
      <c r="C346" s="56"/>
      <c r="D346" s="61"/>
    </row>
    <row r="347" spans="3:4" ht="15">
      <c r="C347" s="56"/>
      <c r="D347" s="61"/>
    </row>
    <row r="348" spans="3:4" ht="15">
      <c r="C348" s="56"/>
      <c r="D348" s="61"/>
    </row>
    <row r="349" spans="3:4" ht="15">
      <c r="C349" s="56"/>
      <c r="D349" s="61"/>
    </row>
    <row r="350" spans="3:4" ht="15">
      <c r="C350" s="56"/>
      <c r="D350" s="61"/>
    </row>
    <row r="351" spans="3:4" ht="15">
      <c r="C351" s="56"/>
      <c r="D351" s="61"/>
    </row>
    <row r="352" spans="3:4" ht="15">
      <c r="C352" s="56"/>
      <c r="D352" s="61"/>
    </row>
    <row r="353" spans="3:4" ht="15">
      <c r="C353" s="56"/>
      <c r="D353" s="61"/>
    </row>
    <row r="354" spans="3:4" ht="15">
      <c r="C354" s="56"/>
      <c r="D354" s="61"/>
    </row>
    <row r="355" spans="3:4" ht="15">
      <c r="C355" s="56"/>
      <c r="D355" s="61"/>
    </row>
    <row r="356" spans="3:4" ht="15">
      <c r="C356" s="56"/>
      <c r="D356" s="61"/>
    </row>
    <row r="357" spans="3:4" ht="15">
      <c r="C357" s="56"/>
      <c r="D357" s="61"/>
    </row>
    <row r="358" spans="3:4" ht="15">
      <c r="C358" s="56"/>
      <c r="D358" s="61"/>
    </row>
    <row r="359" spans="3:4" ht="15">
      <c r="C359" s="56"/>
      <c r="D359" s="61"/>
    </row>
    <row r="360" spans="3:4" ht="15">
      <c r="C360" s="56"/>
      <c r="D360" s="61"/>
    </row>
    <row r="361" spans="3:4" ht="15">
      <c r="C361" s="56"/>
      <c r="D361" s="61"/>
    </row>
    <row r="362" spans="3:4" ht="15">
      <c r="C362" s="56"/>
      <c r="D362" s="61"/>
    </row>
    <row r="363" spans="3:4" ht="15">
      <c r="C363" s="56"/>
      <c r="D363" s="61"/>
    </row>
    <row r="364" spans="3:4" ht="15">
      <c r="C364" s="56"/>
      <c r="D364" s="61"/>
    </row>
    <row r="365" spans="3:4" ht="15">
      <c r="C365" s="56"/>
      <c r="D365" s="61"/>
    </row>
    <row r="366" spans="3:4" ht="15">
      <c r="C366" s="56"/>
      <c r="D366" s="61"/>
    </row>
    <row r="367" spans="3:4" ht="15">
      <c r="C367" s="56"/>
      <c r="D367" s="61"/>
    </row>
    <row r="368" spans="3:4" ht="15">
      <c r="C368" s="56"/>
      <c r="D368" s="61"/>
    </row>
    <row r="369" spans="3:4" ht="15">
      <c r="C369" s="56"/>
      <c r="D369" s="61"/>
    </row>
    <row r="370" spans="3:4" ht="15">
      <c r="C370" s="56"/>
      <c r="D370" s="61"/>
    </row>
    <row r="371" spans="3:4" ht="15">
      <c r="C371" s="56"/>
      <c r="D371" s="61"/>
    </row>
    <row r="372" spans="3:4" ht="15">
      <c r="C372" s="56"/>
      <c r="D372" s="61"/>
    </row>
    <row r="373" spans="3:4" ht="15">
      <c r="C373" s="56"/>
      <c r="D373" s="61"/>
    </row>
    <row r="374" spans="3:4" ht="15">
      <c r="C374" s="56"/>
      <c r="D374" s="61"/>
    </row>
    <row r="375" spans="3:4" ht="15">
      <c r="C375" s="56"/>
      <c r="D375" s="61"/>
    </row>
    <row r="376" spans="3:4" ht="15">
      <c r="C376" s="56"/>
      <c r="D376" s="61"/>
    </row>
    <row r="377" spans="3:4" ht="15">
      <c r="C377" s="56"/>
      <c r="D377" s="61"/>
    </row>
    <row r="378" spans="3:4" ht="15">
      <c r="C378" s="56"/>
      <c r="D378" s="61"/>
    </row>
    <row r="379" spans="3:4" ht="15">
      <c r="C379" s="56"/>
      <c r="D379" s="61"/>
    </row>
    <row r="380" spans="3:4" ht="15">
      <c r="C380" s="56"/>
      <c r="D380" s="61"/>
    </row>
    <row r="381" spans="3:4" ht="15">
      <c r="C381" s="56"/>
      <c r="D381" s="61"/>
    </row>
    <row r="382" spans="3:4" ht="15">
      <c r="C382" s="56"/>
      <c r="D382" s="61"/>
    </row>
    <row r="383" spans="3:4" ht="15">
      <c r="C383" s="56"/>
      <c r="D383" s="61"/>
    </row>
    <row r="384" spans="3:4" ht="15">
      <c r="C384" s="56"/>
      <c r="D384" s="61"/>
    </row>
    <row r="385" spans="3:4" ht="15">
      <c r="C385" s="56"/>
      <c r="D385" s="61"/>
    </row>
    <row r="386" spans="3:4" ht="15">
      <c r="C386" s="56"/>
      <c r="D386" s="61"/>
    </row>
    <row r="387" spans="3:4" ht="15">
      <c r="C387" s="56"/>
      <c r="D387" s="61"/>
    </row>
    <row r="388" spans="3:4" ht="1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3.625" style="60" customWidth="1"/>
    <col min="6" max="6" width="39.125" style="60" customWidth="1"/>
    <col min="7" max="7" width="43.50390625" style="60" customWidth="1"/>
    <col min="8" max="8" width="24.625" style="60" customWidth="1"/>
    <col min="9" max="16384" width="9.125" style="60" customWidth="1"/>
  </cols>
  <sheetData>
    <row r="1" spans="1:7" ht="15">
      <c r="A1" s="61"/>
      <c r="B1" s="61"/>
      <c r="C1" s="61"/>
      <c r="D1" s="61"/>
      <c r="E1" s="61"/>
      <c r="F1" s="302" t="s">
        <v>291</v>
      </c>
      <c r="G1" s="302"/>
    </row>
    <row r="2" spans="1:7" ht="15">
      <c r="A2" s="61"/>
      <c r="B2" s="61"/>
      <c r="C2" s="61"/>
      <c r="D2" s="61"/>
      <c r="E2" s="61"/>
      <c r="F2" s="302" t="s">
        <v>292</v>
      </c>
      <c r="G2" s="302"/>
    </row>
    <row r="3" spans="1:7" ht="15">
      <c r="A3" s="61"/>
      <c r="B3" s="61"/>
      <c r="C3" s="61"/>
      <c r="D3" s="61"/>
      <c r="E3" s="61"/>
      <c r="F3" s="128"/>
      <c r="G3" s="129" t="s">
        <v>293</v>
      </c>
    </row>
    <row r="4" spans="1:7" ht="15">
      <c r="A4" s="61"/>
      <c r="B4" s="61"/>
      <c r="C4" s="61"/>
      <c r="D4" s="61"/>
      <c r="E4" s="61"/>
      <c r="F4" s="128"/>
      <c r="G4" s="129" t="s">
        <v>294</v>
      </c>
    </row>
    <row r="5" spans="1:7" ht="15">
      <c r="A5" s="61"/>
      <c r="B5" s="61"/>
      <c r="C5" s="61"/>
      <c r="D5" s="61"/>
      <c r="E5" s="61"/>
      <c r="F5" s="128"/>
      <c r="G5" s="129" t="s">
        <v>295</v>
      </c>
    </row>
    <row r="6" spans="1:7" ht="1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03" t="s">
        <v>531</v>
      </c>
      <c r="B9" s="303"/>
      <c r="C9" s="303"/>
      <c r="D9" s="303"/>
      <c r="E9" s="303"/>
      <c r="F9" s="303"/>
      <c r="G9" s="303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04" t="s">
        <v>296</v>
      </c>
      <c r="B11" s="305"/>
      <c r="C11" s="305"/>
      <c r="D11" s="305"/>
      <c r="E11" s="306"/>
      <c r="F11" s="310" t="s">
        <v>532</v>
      </c>
      <c r="G11" s="311"/>
      <c r="H11" s="64"/>
      <c r="I11" s="64"/>
    </row>
    <row r="12" spans="1:9" ht="78" customHeight="1" thickBot="1">
      <c r="A12" s="307"/>
      <c r="B12" s="308"/>
      <c r="C12" s="308"/>
      <c r="D12" s="308"/>
      <c r="E12" s="309"/>
      <c r="F12" s="133" t="s">
        <v>297</v>
      </c>
      <c r="G12" s="134" t="s">
        <v>298</v>
      </c>
      <c r="H12" s="64"/>
      <c r="I12" s="64"/>
    </row>
    <row r="13" spans="1:9" ht="17.25">
      <c r="A13" s="312" t="s">
        <v>299</v>
      </c>
      <c r="B13" s="313"/>
      <c r="C13" s="313"/>
      <c r="D13" s="313"/>
      <c r="E13" s="313"/>
      <c r="F13" s="313"/>
      <c r="G13" s="314"/>
      <c r="H13" s="64"/>
      <c r="I13" s="64"/>
    </row>
    <row r="14" spans="1:9" ht="34.5" customHeight="1">
      <c r="A14" s="286" t="s">
        <v>300</v>
      </c>
      <c r="B14" s="287"/>
      <c r="C14" s="287"/>
      <c r="D14" s="287"/>
      <c r="E14" s="288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286" t="s">
        <v>302</v>
      </c>
      <c r="B15" s="287"/>
      <c r="C15" s="287"/>
      <c r="D15" s="287"/>
      <c r="E15" s="288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286" t="s">
        <v>303</v>
      </c>
      <c r="B16" s="287"/>
      <c r="C16" s="287"/>
      <c r="D16" s="287"/>
      <c r="E16" s="287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286" t="s">
        <v>304</v>
      </c>
      <c r="B17" s="287"/>
      <c r="C17" s="287"/>
      <c r="D17" s="287"/>
      <c r="E17" s="288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286" t="s">
        <v>305</v>
      </c>
      <c r="B18" s="287"/>
      <c r="C18" s="287"/>
      <c r="D18" s="287"/>
      <c r="E18" s="288"/>
      <c r="F18" s="138">
        <v>100</v>
      </c>
      <c r="G18" s="139">
        <f>F18/2</f>
        <v>50</v>
      </c>
      <c r="H18" s="64"/>
      <c r="I18" s="64"/>
    </row>
    <row r="19" spans="1:9" ht="18" thickBot="1">
      <c r="A19" s="291" t="s">
        <v>306</v>
      </c>
      <c r="B19" s="292"/>
      <c r="C19" s="292"/>
      <c r="D19" s="292"/>
      <c r="E19" s="293"/>
      <c r="F19" s="140">
        <f>F17+F18</f>
        <v>157896.9874</v>
      </c>
      <c r="G19" s="141">
        <f>G17+G18</f>
        <v>78948.4937</v>
      </c>
      <c r="H19" s="64"/>
      <c r="I19" s="64"/>
    </row>
    <row r="20" spans="1:9" ht="17.25">
      <c r="A20" s="294" t="s">
        <v>307</v>
      </c>
      <c r="B20" s="295"/>
      <c r="C20" s="295"/>
      <c r="D20" s="295"/>
      <c r="E20" s="295"/>
      <c r="F20" s="295"/>
      <c r="G20" s="296"/>
      <c r="H20" s="64"/>
      <c r="I20" s="64"/>
    </row>
    <row r="21" spans="1:7" ht="95.25" customHeight="1">
      <c r="A21" s="297" t="s">
        <v>509</v>
      </c>
      <c r="B21" s="298"/>
      <c r="C21" s="298"/>
      <c r="D21" s="298"/>
      <c r="E21" s="299"/>
      <c r="F21" s="138">
        <v>240</v>
      </c>
      <c r="G21" s="139">
        <f>F21/2</f>
        <v>120</v>
      </c>
    </row>
    <row r="22" spans="1:7" ht="74.25" customHeight="1">
      <c r="A22" s="286" t="s">
        <v>510</v>
      </c>
      <c r="B22" s="287"/>
      <c r="C22" s="287"/>
      <c r="D22" s="287"/>
      <c r="E22" s="288"/>
      <c r="F22" s="143">
        <v>210</v>
      </c>
      <c r="G22" s="139">
        <f>F22/2</f>
        <v>105</v>
      </c>
    </row>
    <row r="23" spans="1:7" ht="100.5" customHeight="1">
      <c r="A23" s="286" t="s">
        <v>533</v>
      </c>
      <c r="B23" s="300"/>
      <c r="C23" s="300"/>
      <c r="D23" s="300"/>
      <c r="E23" s="301"/>
      <c r="F23" s="143">
        <v>570</v>
      </c>
      <c r="G23" s="139">
        <f>F23*20%</f>
        <v>114</v>
      </c>
    </row>
    <row r="24" spans="1:7" s="131" customFormat="1" ht="42.75" customHeight="1" thickBot="1">
      <c r="A24" s="289" t="s">
        <v>308</v>
      </c>
      <c r="B24" s="290"/>
      <c r="C24" s="290"/>
      <c r="D24" s="290"/>
      <c r="E24" s="290"/>
      <c r="F24" s="140">
        <f>F21+F22</f>
        <v>450</v>
      </c>
      <c r="G24" s="139">
        <f>G21+G22+G23</f>
        <v>339</v>
      </c>
    </row>
    <row r="25" spans="1:7" ht="18" thickBot="1">
      <c r="A25" s="283" t="s">
        <v>309</v>
      </c>
      <c r="B25" s="284"/>
      <c r="C25" s="284"/>
      <c r="D25" s="284"/>
      <c r="E25" s="285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">
      <c r="G27" s="232"/>
    </row>
  </sheetData>
  <sheetProtection/>
  <mergeCells count="18"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  <mergeCell ref="A25:E25"/>
    <mergeCell ref="A22:E22"/>
    <mergeCell ref="A24:E24"/>
    <mergeCell ref="A17:E17"/>
    <mergeCell ref="A18:E18"/>
    <mergeCell ref="A19:E19"/>
    <mergeCell ref="A20:G20"/>
    <mergeCell ref="A21:E21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">
      <c r="C1" s="131"/>
      <c r="D1" s="131"/>
      <c r="E1" s="131"/>
      <c r="F1" s="131"/>
      <c r="G1" s="131"/>
      <c r="H1" s="131"/>
    </row>
    <row r="2" spans="3:8" ht="1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03" t="s">
        <v>551</v>
      </c>
      <c r="B4" s="303"/>
      <c r="C4" s="303"/>
      <c r="D4" s="303"/>
      <c r="E4" s="303"/>
      <c r="F4" s="303"/>
      <c r="G4" s="303"/>
      <c r="H4" s="303"/>
      <c r="I4" s="303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25" t="s">
        <v>296</v>
      </c>
      <c r="B6" s="326"/>
      <c r="C6" s="326"/>
      <c r="D6" s="326"/>
      <c r="E6" s="326"/>
      <c r="F6" s="329" t="s">
        <v>552</v>
      </c>
      <c r="G6" s="329"/>
      <c r="H6" s="329" t="s">
        <v>553</v>
      </c>
      <c r="I6" s="330"/>
    </row>
    <row r="7" spans="1:9" s="148" customFormat="1" ht="72.75" customHeight="1" thickBot="1">
      <c r="A7" s="327"/>
      <c r="B7" s="328"/>
      <c r="C7" s="328"/>
      <c r="D7" s="328"/>
      <c r="E7" s="328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294" t="s">
        <v>299</v>
      </c>
      <c r="B8" s="295"/>
      <c r="C8" s="295"/>
      <c r="D8" s="295"/>
      <c r="E8" s="295"/>
      <c r="F8" s="295"/>
      <c r="G8" s="295"/>
      <c r="H8" s="295"/>
      <c r="I8" s="296"/>
    </row>
    <row r="9" spans="1:9" ht="22.5" customHeight="1">
      <c r="A9" s="286" t="s">
        <v>300</v>
      </c>
      <c r="B9" s="287"/>
      <c r="C9" s="287"/>
      <c r="D9" s="287"/>
      <c r="E9" s="288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23" t="s">
        <v>302</v>
      </c>
      <c r="B10" s="324"/>
      <c r="C10" s="324"/>
      <c r="D10" s="324"/>
      <c r="E10" s="324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18" t="s">
        <v>303</v>
      </c>
      <c r="B11" s="319"/>
      <c r="C11" s="319"/>
      <c r="D11" s="319"/>
      <c r="E11" s="319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18" t="s">
        <v>304</v>
      </c>
      <c r="B12" s="319"/>
      <c r="C12" s="319"/>
      <c r="D12" s="319"/>
      <c r="E12" s="319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18" t="s">
        <v>305</v>
      </c>
      <c r="B13" s="319"/>
      <c r="C13" s="319"/>
      <c r="D13" s="319"/>
      <c r="E13" s="319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291" t="s">
        <v>306</v>
      </c>
      <c r="B14" s="292"/>
      <c r="C14" s="292"/>
      <c r="D14" s="292"/>
      <c r="E14" s="293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20" t="s">
        <v>307</v>
      </c>
      <c r="B15" s="321"/>
      <c r="C15" s="321"/>
      <c r="D15" s="321"/>
      <c r="E15" s="321"/>
      <c r="F15" s="321"/>
      <c r="G15" s="321"/>
      <c r="H15" s="321"/>
      <c r="I15" s="322"/>
    </row>
    <row r="16" spans="1:9" ht="147.75" customHeight="1" thickBot="1">
      <c r="A16" s="297" t="s">
        <v>509</v>
      </c>
      <c r="B16" s="298"/>
      <c r="C16" s="298"/>
      <c r="D16" s="298"/>
      <c r="E16" s="299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286" t="s">
        <v>510</v>
      </c>
      <c r="B17" s="287"/>
      <c r="C17" s="287"/>
      <c r="D17" s="287"/>
      <c r="E17" s="288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286" t="s">
        <v>533</v>
      </c>
      <c r="B18" s="300"/>
      <c r="C18" s="300"/>
      <c r="D18" s="300"/>
      <c r="E18" s="301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291" t="s">
        <v>308</v>
      </c>
      <c r="B19" s="292"/>
      <c r="C19" s="292"/>
      <c r="D19" s="292"/>
      <c r="E19" s="293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15" t="s">
        <v>309</v>
      </c>
      <c r="B20" s="316"/>
      <c r="C20" s="316"/>
      <c r="D20" s="316"/>
      <c r="E20" s="317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8:I8"/>
    <mergeCell ref="A9:E9"/>
    <mergeCell ref="A10:E10"/>
    <mergeCell ref="A11:E11"/>
    <mergeCell ref="A4:I4"/>
    <mergeCell ref="A6:E7"/>
    <mergeCell ref="F6:G6"/>
    <mergeCell ref="H6:I6"/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125" defaultRowHeight="12.75"/>
  <cols>
    <col min="1" max="1" width="8.875" style="152" customWidth="1"/>
    <col min="2" max="2" width="139.625" style="60" customWidth="1"/>
    <col min="3" max="3" width="28.50390625" style="60" customWidth="1"/>
    <col min="4" max="4" width="17.5039062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50390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279" t="s">
        <v>311</v>
      </c>
      <c r="C1" s="279"/>
    </row>
    <row r="2" spans="2:3" ht="15" customHeight="1">
      <c r="B2" s="279" t="s">
        <v>292</v>
      </c>
      <c r="C2" s="279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35" t="s">
        <v>554</v>
      </c>
      <c r="C6" s="336"/>
      <c r="D6"/>
      <c r="E6" s="154"/>
    </row>
    <row r="7" spans="2:3" ht="18.75" customHeight="1">
      <c r="B7" s="153"/>
      <c r="C7" s="154"/>
    </row>
    <row r="8" ht="18" hidden="1">
      <c r="C8" s="155"/>
    </row>
    <row r="9" spans="1:15" ht="47.25" customHeight="1">
      <c r="A9" s="280" t="s">
        <v>534</v>
      </c>
      <c r="B9" s="280"/>
      <c r="C9" s="280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34"/>
      <c r="N12" s="334"/>
      <c r="O12" s="334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">
      <c r="A14" s="337">
        <v>3</v>
      </c>
      <c r="B14" s="174" t="s">
        <v>336</v>
      </c>
      <c r="C14" s="339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">
      <c r="A15" s="338"/>
      <c r="B15" s="174" t="s">
        <v>316</v>
      </c>
      <c r="C15" s="340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31">
        <v>6</v>
      </c>
      <c r="B19" s="168" t="s">
        <v>329</v>
      </c>
      <c r="C19" s="332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31"/>
      <c r="B20" s="168" t="s">
        <v>316</v>
      </c>
      <c r="C20" s="333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1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">
      <c r="B1" s="279" t="s">
        <v>320</v>
      </c>
      <c r="C1" s="279"/>
    </row>
    <row r="3" spans="1:3" ht="46.5" customHeight="1">
      <c r="A3" s="280" t="s">
        <v>561</v>
      </c>
      <c r="B3" s="280"/>
      <c r="C3" s="280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41">
        <v>3</v>
      </c>
      <c r="B8" s="174" t="s">
        <v>329</v>
      </c>
      <c r="C8" s="343">
        <f>C7*0.46%</f>
        <v>3912.5976384</v>
      </c>
      <c r="D8" s="62"/>
      <c r="E8" s="64"/>
    </row>
    <row r="9" spans="1:5" ht="22.5" customHeight="1">
      <c r="A9" s="342"/>
      <c r="B9" s="174" t="s">
        <v>316</v>
      </c>
      <c r="C9" s="344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49">
        <v>6</v>
      </c>
      <c r="B13" s="168" t="s">
        <v>540</v>
      </c>
      <c r="C13" s="351">
        <f>C12*C6%</f>
        <v>4139.5283014272</v>
      </c>
      <c r="D13" s="62"/>
      <c r="E13" s="64"/>
    </row>
    <row r="14" spans="1:5" ht="18.75" customHeight="1">
      <c r="A14" s="350"/>
      <c r="B14" s="174" t="s">
        <v>316</v>
      </c>
      <c r="C14" s="352"/>
      <c r="D14" s="62"/>
      <c r="E14" s="64"/>
    </row>
    <row r="15" spans="1:5" ht="36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6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5.25" thickBot="1">
      <c r="A19" s="212">
        <v>10</v>
      </c>
      <c r="B19" s="193" t="s">
        <v>538</v>
      </c>
      <c r="C19" s="213">
        <f>C18/2</f>
        <v>2066.3978178352</v>
      </c>
    </row>
    <row r="20" spans="1:3" ht="18">
      <c r="A20" s="214"/>
      <c r="B20" s="174"/>
      <c r="C20" s="215"/>
    </row>
    <row r="21" spans="1:3" ht="21">
      <c r="A21" s="216"/>
      <c r="B21" s="217"/>
      <c r="C21" s="218"/>
    </row>
    <row r="22" spans="1:3" ht="21" thickBot="1">
      <c r="A22" s="216"/>
      <c r="B22" s="217"/>
      <c r="C22" s="218"/>
    </row>
    <row r="23" spans="1:3" ht="51.7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">
      <c r="A26" s="337">
        <v>3</v>
      </c>
      <c r="B26" s="174" t="s">
        <v>540</v>
      </c>
      <c r="C26" s="339">
        <f>C25*0.55%</f>
        <v>4949.436012576</v>
      </c>
    </row>
    <row r="27" spans="1:3" ht="18">
      <c r="A27" s="338"/>
      <c r="B27" s="174" t="s">
        <v>316</v>
      </c>
      <c r="C27" s="340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">
      <c r="A31" s="345">
        <v>6</v>
      </c>
      <c r="B31" s="174" t="s">
        <v>544</v>
      </c>
      <c r="C31" s="347">
        <f>C30*C24%</f>
        <v>4396.179056115687</v>
      </c>
    </row>
    <row r="32" spans="1:3" ht="18">
      <c r="A32" s="346"/>
      <c r="B32" s="174" t="s">
        <v>316</v>
      </c>
      <c r="C32" s="348"/>
    </row>
    <row r="33" spans="1:3" ht="36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Финотд</cp:lastModifiedBy>
  <cp:lastPrinted>2023-12-22T03:06:13Z</cp:lastPrinted>
  <dcterms:created xsi:type="dcterms:W3CDTF">2008-11-09T14:04:37Z</dcterms:created>
  <dcterms:modified xsi:type="dcterms:W3CDTF">2023-12-22T03:49:28Z</dcterms:modified>
  <cp:category/>
  <cp:version/>
  <cp:contentType/>
  <cp:contentStatus/>
</cp:coreProperties>
</file>