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6" windowWidth="15480" windowHeight="11040" tabRatio="488" firstSheet="1" activeTab="1"/>
  </bookViews>
  <sheets>
    <sheet name="источ.фин.деф пр1,2" sheetId="1" state="hidden" r:id="rId1"/>
    <sheet name="приложение 2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<sst xmlns="http://schemas.openxmlformats.org/spreadsheetml/2006/main" count="1112" uniqueCount="799">
  <si>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</si>
  <si>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</si>
  <si>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</si>
  <si>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</si>
  <si>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</si>
  <si>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</si>
  <si>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</si>
  <si>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</si>
  <si>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</si>
  <si>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</si>
  <si>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</si>
  <si>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</si>
  <si>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</si>
  <si>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</si>
  <si>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</si>
  <si>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</si>
  <si>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</si>
  <si>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</si>
  <si>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</si>
  <si>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</si>
  <si>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</si>
  <si>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</si>
  <si>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</si>
  <si>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</si>
  <si>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</si>
  <si>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</si>
  <si>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</si>
  <si>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</si>
  <si>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</si>
  <si>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</si>
  <si>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</si>
  <si>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</si>
  <si>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</si>
  <si>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</si>
  <si>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</si>
  <si>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</si>
  <si>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</si>
  <si>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</si>
  <si>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</si>
  <si>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</si>
  <si>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</si>
  <si>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</si>
  <si>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</si>
  <si>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</si>
  <si>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</si>
  <si>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</si>
  <si>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</si>
  <si>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</si>
  <si>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</si>
  <si>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</si>
  <si>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</si>
  <si>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</si>
  <si>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</si>
  <si>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</si>
  <si>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</si>
  <si>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</si>
  <si>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</si>
  <si>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</si>
  <si>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</si>
  <si>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</si>
  <si>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</si>
  <si>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</si>
  <si>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</si>
  <si>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</si>
  <si>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</si>
  <si>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</si>
  <si>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</si>
  <si>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</si>
  <si>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</si>
  <si>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</si>
  <si>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</si>
  <si>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</si>
  <si>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</si>
  <si>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</si>
  <si>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</si>
  <si>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</si>
  <si>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</si>
  <si>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</si>
  <si>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</si>
  <si>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</si>
  <si>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</si>
  <si>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</si>
  <si>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</si>
  <si>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</si>
  <si>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</si>
  <si>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</si>
  <si>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</si>
  <si>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</si>
  <si>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</si>
  <si>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</si>
  <si>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</si>
  <si>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</si>
  <si>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</si>
  <si>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</si>
  <si>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</si>
  <si>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</si>
  <si>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</si>
  <si>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</si>
  <si>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</si>
  <si>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</si>
  <si>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</si>
  <si>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</si>
  <si>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</si>
  <si>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</si>
  <si>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</si>
  <si>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</si>
  <si>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</si>
  <si>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</si>
  <si>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</si>
  <si>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</si>
  <si>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</si>
  <si>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</si>
  <si>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</si>
  <si>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</si>
  <si>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</si>
  <si>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</si>
  <si>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</si>
  <si>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</si>
  <si>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</si>
  <si>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</si>
  <si>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</si>
  <si>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</si>
  <si>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</si>
  <si>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</si>
  <si>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</si>
  <si>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</si>
  <si>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</si>
  <si>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</si>
  <si>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</si>
  <si>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</si>
  <si>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</si>
  <si>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</si>
  <si>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</si>
  <si>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</si>
  <si>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</si>
  <si>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</si>
  <si>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</si>
  <si>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</si>
  <si>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</si>
  <si>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</si>
  <si>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</si>
  <si>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</si>
  <si>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</si>
  <si>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</si>
  <si>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</si>
  <si>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</si>
  <si>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</si>
  <si>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</si>
  <si>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</si>
  <si>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</si>
  <si>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</si>
  <si>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</si>
  <si>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</si>
  <si>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</si>
  <si>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</si>
  <si>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</si>
  <si>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</si>
  <si>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</si>
  <si>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</si>
  <si>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</si>
  <si>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</si>
  <si>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</si>
  <si>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</si>
  <si>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</si>
  <si>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</si>
  <si>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</si>
  <si>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</si>
  <si>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</si>
  <si>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</si>
  <si>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</si>
  <si>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</si>
  <si>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</si>
  <si>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</si>
  <si>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</si>
  <si>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</si>
  <si>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</si>
  <si>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</si>
  <si>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</si>
  <si>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</si>
  <si>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</si>
  <si>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</si>
  <si>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</si>
  <si>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</si>
  <si>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</si>
  <si>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</si>
  <si>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</si>
  <si>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</si>
  <si>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</si>
  <si>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</si>
  <si>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</si>
  <si>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</si>
  <si>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</si>
  <si>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</si>
  <si>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</si>
  <si>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</si>
  <si>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</si>
  <si>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</si>
  <si>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</si>
  <si>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</si>
  <si>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</si>
  <si>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</si>
  <si>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</si>
  <si>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</si>
  <si>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</si>
  <si>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</si>
  <si>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</si>
  <si>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</si>
  <si>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</si>
  <si>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</si>
  <si>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</si>
  <si>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</si>
  <si>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</si>
  <si>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</si>
  <si>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</si>
  <si>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</si>
  <si>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</si>
  <si>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</si>
  <si>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</si>
  <si>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</si>
  <si>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</si>
  <si>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</si>
  <si>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</si>
  <si>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</si>
  <si>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</si>
  <si>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</si>
  <si>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</si>
  <si>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</si>
  <si>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</si>
  <si>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</si>
  <si>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</si>
  <si>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</si>
  <si>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</si>
  <si>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</si>
  <si>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</si>
  <si>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</si>
  <si>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</si>
  <si>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</si>
  <si>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</si>
  <si>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</si>
  <si>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</si>
  <si>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</si>
  <si>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</si>
  <si>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</si>
  <si>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</si>
  <si>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</si>
  <si>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</si>
  <si>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</si>
  <si>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</si>
  <si>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</si>
  <si>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</si>
  <si>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</si>
  <si>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</si>
  <si>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</si>
  <si>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</si>
  <si>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</si>
  <si>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</si>
  <si>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</si>
  <si>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</si>
  <si>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</si>
  <si>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</si>
  <si>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</si>
  <si>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</si>
  <si>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</si>
  <si>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</si>
  <si>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</si>
  <si>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</si>
  <si>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</si>
  <si>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</si>
  <si>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</si>
  <si>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</si>
  <si>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</si>
  <si>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</si>
  <si>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</si>
  <si>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</si>
  <si>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</si>
  <si>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</si>
  <si>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</si>
  <si>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</si>
  <si>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</si>
  <si>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</si>
  <si>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</si>
  <si>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</si>
  <si>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</si>
  <si>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</si>
  <si>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</si>
  <si>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</si>
  <si>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</si>
  <si>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</si>
  <si>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</si>
  <si>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</si>
  <si>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</si>
  <si>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</si>
  <si>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</si>
  <si>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</si>
  <si>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</si>
  <si>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</si>
  <si>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</si>
  <si>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</si>
  <si>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</si>
  <si>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</si>
  <si>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</si>
  <si>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</si>
  <si>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</si>
  <si>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</si>
  <si>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</si>
  <si>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</si>
  <si>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</si>
  <si>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</si>
  <si>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</si>
  <si>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</si>
  <si>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</si>
  <si>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</si>
  <si>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</si>
  <si>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</si>
  <si>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</si>
  <si>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</si>
  <si>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</si>
  <si>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</si>
  <si>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</si>
  <si>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</si>
  <si>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</si>
  <si>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</si>
  <si>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</si>
  <si>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</si>
  <si>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</si>
  <si>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</si>
  <si>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</si>
  <si>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</si>
  <si>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</si>
  <si>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</si>
  <si>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</si>
  <si>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</si>
  <si>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</si>
  <si>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</si>
  <si>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</si>
  <si>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</si>
  <si>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</si>
  <si>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</si>
  <si>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</si>
  <si>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</si>
  <si>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</si>
  <si>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</si>
  <si>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</si>
  <si>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</si>
  <si>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</si>
  <si>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</si>
  <si>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</si>
  <si>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</si>
  <si>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</si>
  <si>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</si>
  <si>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</si>
  <si>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</si>
  <si>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</si>
  <si>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</si>
  <si>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</si>
  <si>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</si>
  <si>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</si>
  <si>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</si>
  <si>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</si>
  <si>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</si>
  <si>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</si>
  <si>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</si>
  <si>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</si>
  <si>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</si>
  <si>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</si>
  <si>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</si>
  <si>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</si>
  <si>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</si>
  <si>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</si>
  <si>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</si>
  <si>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</si>
  <si>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</si>
  <si>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</si>
  <si>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</si>
  <si>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</si>
  <si>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</si>
  <si>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</si>
  <si>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</si>
  <si>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</si>
  <si>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</si>
  <si>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</si>
  <si>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</si>
  <si>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</si>
  <si>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</si>
  <si>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</si>
  <si>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</si>
  <si>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</si>
  <si>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</si>
  <si>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</si>
  <si>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</si>
  <si>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</si>
  <si>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</si>
  <si>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</si>
  <si>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</si>
  <si>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</si>
  <si>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</si>
  <si>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</si>
  <si>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</si>
  <si>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</si>
  <si>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</si>
  <si>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</si>
  <si>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</si>
  <si>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</si>
  <si>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</si>
  <si>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</si>
  <si>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</si>
  <si>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</si>
  <si>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</si>
  <si>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</si>
  <si>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</si>
  <si>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</si>
  <si>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</si>
  <si>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</si>
  <si>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</si>
  <si>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</si>
  <si>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</si>
  <si>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</si>
  <si>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</si>
  <si>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</si>
  <si>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</si>
  <si>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</si>
  <si>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</si>
  <si>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</si>
  <si>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</si>
  <si>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</si>
  <si>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</si>
  <si>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</si>
  <si>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</si>
  <si>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</si>
  <si>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</si>
  <si>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</si>
  <si>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</si>
  <si>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</si>
  <si>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</si>
  <si>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</si>
  <si>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</si>
  <si>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</si>
  <si>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</si>
  <si>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</si>
  <si>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</si>
  <si>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</si>
  <si>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</si>
  <si>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</si>
  <si>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</si>
  <si>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</si>
  <si>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</si>
  <si>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</si>
  <si>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</si>
  <si>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</si>
  <si>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</si>
  <si>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</si>
  <si>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</si>
  <si>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</si>
  <si>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</si>
  <si>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</si>
  <si>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</si>
  <si>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</si>
  <si>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</si>
  <si>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</si>
  <si>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</si>
  <si>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</si>
  <si>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</si>
  <si>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</si>
  <si>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</si>
  <si>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</si>
  <si>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</si>
  <si>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</si>
  <si>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</si>
  <si>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</si>
  <si>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</si>
  <si>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</si>
  <si>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</si>
  <si>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</si>
  <si>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</si>
  <si>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</si>
  <si>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</si>
  <si>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</si>
  <si>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</si>
  <si>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</si>
  <si>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</si>
  <si>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</si>
  <si>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</si>
  <si>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</si>
  <si>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</si>
  <si>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</si>
  <si>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</si>
  <si>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</si>
  <si>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</si>
  <si>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</si>
  <si>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</si>
  <si>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</si>
  <si>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</si>
  <si>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</si>
  <si>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</si>
  <si>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</si>
  <si>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</si>
  <si>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</si>
  <si>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</si>
  <si>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</si>
  <si>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</si>
  <si>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</si>
  <si>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</si>
  <si>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</si>
  <si>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</si>
  <si>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</si>
  <si>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</si>
  <si>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</si>
  <si>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</si>
  <si>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</si>
  <si>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</si>
  <si>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</si>
  <si>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</si>
  <si>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</si>
  <si>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</si>
  <si>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</si>
  <si>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</si>
  <si>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</si>
  <si>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</si>
  <si>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</si>
  <si>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</si>
  <si>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</si>
  <si>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</si>
  <si>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</si>
  <si>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</si>
  <si>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</si>
  <si>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</si>
  <si>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</si>
  <si>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</si>
  <si>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</si>
  <si>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</si>
  <si>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</si>
  <si>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</si>
  <si>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</si>
  <si>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</si>
  <si>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</si>
  <si>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</si>
  <si>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</si>
  <si>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</si>
  <si>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</si>
  <si>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</si>
  <si>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</si>
  <si>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</si>
  <si>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</si>
  <si>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</si>
  <si>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</si>
  <si>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</si>
  <si>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</si>
  <si>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</si>
  <si>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</si>
  <si>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</si>
  <si>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</si>
  <si>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</si>
  <si>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</si>
  <si>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</si>
  <si>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</si>
  <si>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</si>
  <si>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</si>
  <si>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</si>
  <si>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</si>
  <si>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</si>
  <si>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</si>
  <si>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</si>
  <si>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</si>
  <si>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</si>
  <si>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</si>
  <si>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</si>
  <si>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</si>
  <si>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</si>
  <si>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1 03 02240 01 0000 110</t>
  </si>
  <si>
    <t>1 03 02250 01 0000 110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</si>
  <si>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</si>
  <si>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</si>
  <si>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</si>
  <si>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</si>
  <si>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</si>
  <si>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</si>
  <si>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</si>
  <si>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</si>
  <si>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</si>
  <si>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</si>
  <si>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</si>
  <si>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</si>
  <si>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</si>
  <si>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</si>
  <si>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</si>
  <si>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</si>
  <si>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</si>
  <si>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</si>
  <si>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</si>
  <si>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</si>
  <si>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</si>
  <si>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</si>
  <si>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</si>
  <si>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</si>
  <si>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</si>
  <si>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</si>
  <si>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</si>
  <si>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</si>
  <si>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</si>
  <si>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</si>
  <si>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</si>
  <si>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</si>
  <si>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</si>
  <si>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</si>
  <si>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</si>
  <si>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</si>
  <si>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</si>
  <si>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</si>
  <si>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</si>
  <si>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</si>
  <si>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</si>
  <si>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</si>
  <si>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</si>
  <si>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</si>
  <si>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</si>
  <si>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</si>
  <si>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</si>
  <si>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</si>
  <si>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</si>
  <si>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</si>
  <si>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</si>
  <si>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</si>
  <si>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</si>
  <si>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</si>
  <si>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</si>
  <si>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</si>
  <si>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</si>
  <si>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</si>
  <si>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</si>
  <si>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</si>
  <si>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</si>
  <si>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</si>
  <si>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</si>
  <si>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</si>
  <si>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</si>
  <si>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</si>
  <si>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</si>
  <si>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</si>
  <si>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</si>
  <si>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</si>
  <si>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</si>
  <si>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</si>
  <si>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</si>
  <si>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</si>
  <si>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</si>
  <si>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</si>
  <si>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</si>
  <si>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</si>
  <si>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</si>
  <si>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</si>
  <si>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</si>
  <si>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</si>
  <si>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</si>
  <si>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</si>
  <si>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</si>
  <si>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</si>
  <si>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</si>
  <si>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</si>
  <si>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</si>
  <si>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</si>
  <si>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</si>
  <si>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</si>
  <si>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</si>
  <si>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</si>
  <si>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</si>
  <si>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</si>
  <si>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</si>
  <si>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</si>
  <si>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</si>
  <si>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</si>
  <si>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</si>
  <si>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</si>
  <si>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</si>
  <si>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</si>
  <si>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</si>
  <si>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</si>
  <si>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</si>
  <si>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</si>
  <si>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</si>
  <si>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</si>
  <si>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</si>
  <si>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</si>
  <si>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</si>
  <si>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</si>
  <si>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</si>
  <si>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</si>
  <si>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</si>
  <si>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</si>
  <si>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</si>
  <si>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</si>
  <si>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</si>
  <si>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</si>
  <si>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</si>
  <si>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</si>
  <si>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</si>
  <si>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</si>
  <si>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</si>
  <si>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</si>
  <si>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</si>
  <si>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</si>
  <si>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</si>
  <si>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</si>
  <si>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</si>
  <si>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</si>
  <si>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</si>
  <si>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</si>
  <si>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</si>
  <si>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</si>
  <si>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</si>
  <si>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</si>
  <si>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</si>
  <si>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</si>
  <si>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</si>
  <si>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</si>
  <si>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</si>
  <si>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</si>
  <si>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</si>
  <si>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</si>
  <si>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</si>
  <si>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Объем поступлений доходов в местный бюджет в 2023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</si>
  <si>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</si>
  <si>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</si>
  <si>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</si>
  <si>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</si>
  <si>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</si>
  <si>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</si>
  <si>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</si>
  <si>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</si>
  <si>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</si>
  <si>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</si>
  <si>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</si>
  <si>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</si>
  <si>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</si>
  <si>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</si>
  <si>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</si>
  <si>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</si>
  <si>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</si>
  <si>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</si>
  <si>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</si>
  <si>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</si>
  <si>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</si>
  <si>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</si>
  <si>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>Государственная пошлина за выдачу разрешения на установку рекламной конструкции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</si>
  <si>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</si>
  <si>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</si>
  <si>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</si>
  <si>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1  13 02000 00 0000 130</t>
  </si>
  <si>
    <t>1  17 05050 05 0000  180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</si>
  <si>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</si>
  <si>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</si>
  <si>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</si>
  <si>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</si>
  <si>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</si>
  <si>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1  11  09000 00 0000  120</t>
  </si>
  <si>
    <t>1  11  09040  00  0000  120</t>
  </si>
  <si>
    <t>1  11  09045  05  0000  120</t>
  </si>
  <si>
    <t>1  11  09080 00  0000  120</t>
  </si>
  <si>
    <t>1  11  09080  05  0000  120</t>
  </si>
  <si>
    <t>1  13  02995 05 0000 130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</si>
  <si>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</si>
  <si>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</si>
  <si>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</si>
  <si>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1 14 06000 00 0000 430</t>
  </si>
  <si>
    <t>1 14 06010 00 0000 430</t>
  </si>
  <si>
    <t>1 14 06013 05 0000 430</t>
  </si>
  <si>
    <t>1  13 02990 00 0000 130</t>
  </si>
  <si>
    <t>1 14 00000 00 0000  000</t>
  </si>
  <si>
    <t>1  17 05000 00 0000  180</t>
  </si>
  <si>
    <t>1  17 05000 00  0000 180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</si>
  <si>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</si>
  <si>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</si>
  <si>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</si>
  <si>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</si>
  <si>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</si>
  <si>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</si>
  <si>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</si>
  <si>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</si>
  <si>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</si>
  <si>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</si>
  <si>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</si>
  <si>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2  02  25098  00  0000  150</t>
  </si>
  <si>
    <t>2  02  25098  05  0000  150</t>
  </si>
  <si>
    <t>Уточненный план</t>
  </si>
  <si>
    <t>Изменение  (+,-)</t>
  </si>
  <si>
    <t xml:space="preserve">   2  02 45179 00 0000  150</t>
  </si>
  <si>
    <t>2  02 45303 00  0000 150</t>
  </si>
  <si>
    <t xml:space="preserve">   2  02 45179 05  0000  150</t>
  </si>
  <si>
    <t>2  02 45303 05  0000 150</t>
  </si>
  <si>
    <t xml:space="preserve">    2  18 00000  00 0000  000</t>
  </si>
  <si>
    <t xml:space="preserve">    2 18 00000 00  0000  150</t>
  </si>
  <si>
    <t xml:space="preserve">    2 18 00000  05  0000  150</t>
  </si>
  <si>
    <t xml:space="preserve">    2 18 05000  05  0000  150</t>
  </si>
  <si>
    <t xml:space="preserve">   2  18 05010  05  0000  150</t>
  </si>
  <si>
    <t xml:space="preserve">   2  19 00000  00  0000  000</t>
  </si>
  <si>
    <t xml:space="preserve">   2  19 00000 05  0000 150</t>
  </si>
  <si>
    <t xml:space="preserve">    2  19 25304 05 0000 150</t>
  </si>
  <si>
    <t xml:space="preserve">    2 19 45303 05 0000 150</t>
  </si>
  <si>
    <t xml:space="preserve">    2 19 60010 05 0000 150</t>
  </si>
  <si>
    <t xml:space="preserve">Приложение 2
к  Решению  «О внесении изменений и дополнений в бюджет муниципального образования "Улаганский район" на 2023 год и на плановый период 2024 и 2025 годов»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</si>
</sst>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54" applyNumberFormat="1" applyFont="1" applyBorder="1" applyAlignment="1">
      <alignment wrapText="1"/>
      <protection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2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12" t="s">
        <v>25</v>
      </c>
      <c r="C6" s="312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13"/>
      <c r="C41" s="313"/>
      <c r="D41" s="313"/>
      <c r="E41" s="313"/>
      <c r="F41" s="313"/>
    </row>
    <row r="42" spans="5:6" ht="111" customHeight="1">
      <c r="E42" s="316" t="s">
        <v>122</v>
      </c>
      <c r="F42" s="316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314" t="s">
        <v>374</v>
      </c>
      <c r="B45" s="314"/>
      <c r="C45" s="314"/>
      <c r="D45" s="314"/>
      <c r="E45" s="314"/>
      <c r="F45" s="314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16" t="s">
        <v>202</v>
      </c>
      <c r="F69" s="316"/>
    </row>
    <row r="70" ht="12.75" hidden="1"/>
    <row r="71" spans="1:6" ht="12.75" hidden="1">
      <c r="A71" s="315" t="s">
        <v>372</v>
      </c>
      <c r="B71" s="315"/>
      <c r="C71" s="315"/>
      <c r="D71" s="315"/>
      <c r="E71" s="315"/>
      <c r="F71" s="315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S146"/>
  <sheetViews>
    <sheetView tabSelected="1" zoomScale="80" zoomScaleNormal="80" zoomScalePageLayoutView="0" workbookViewId="0" topLeftCell="A1">
      <selection activeCell="L10" sqref="L10"/>
    </sheetView>
  </sheetViews>
  <sheetFormatPr defaultColWidth="9.125" defaultRowHeight="12.75"/>
  <cols>
    <col min="1" max="1" width="0.875" style="56" customWidth="1"/>
    <col min="2" max="2" width="8.625" style="56" customWidth="1"/>
    <col min="3" max="3" width="8.625" style="280" customWidth="1"/>
    <col min="4" max="4" width="35.375" style="286" customWidth="1"/>
    <col min="5" max="5" width="68.00390625" style="49" customWidth="1"/>
    <col min="6" max="6" width="0.12890625" style="56" hidden="1" customWidth="1"/>
    <col min="7" max="7" width="13.50390625" style="56" hidden="1" customWidth="1"/>
    <col min="8" max="8" width="0.12890625" style="56" hidden="1" customWidth="1"/>
    <col min="9" max="9" width="6.50390625" style="56" hidden="1" customWidth="1"/>
    <col min="10" max="10" width="11.125" style="56" hidden="1" customWidth="1"/>
    <col min="11" max="11" width="32.50390625" style="56" customWidth="1"/>
    <col min="12" max="12" width="18.375" style="301" customWidth="1"/>
    <col min="13" max="13" width="16.375" style="300" customWidth="1"/>
    <col min="14" max="16384" width="9.125" style="56" customWidth="1"/>
  </cols>
  <sheetData>
    <row r="1" spans="3:13" s="49" customFormat="1" ht="84" customHeight="1">
      <c r="C1" s="280"/>
      <c r="D1" s="286"/>
      <c r="E1" s="46"/>
      <c r="F1" s="317"/>
      <c r="G1" s="317"/>
      <c r="H1" s="340"/>
      <c r="I1" s="317"/>
      <c r="J1" s="317"/>
      <c r="K1" s="327" t="s">
        <v>798</v>
      </c>
      <c r="L1" s="328"/>
      <c r="M1" s="329"/>
    </row>
    <row r="2" spans="3:13" s="49" customFormat="1" ht="15" hidden="1">
      <c r="C2" s="280"/>
      <c r="D2" s="286"/>
      <c r="E2" s="46"/>
      <c r="F2" s="260" t="s">
        <v>388</v>
      </c>
      <c r="G2" s="260"/>
      <c r="H2" s="260"/>
      <c r="I2" s="260"/>
      <c r="J2" s="260"/>
      <c r="K2" s="330"/>
      <c r="L2" s="330"/>
      <c r="M2" s="329"/>
    </row>
    <row r="3" spans="3:13" s="49" customFormat="1" ht="18">
      <c r="C3" s="280"/>
      <c r="D3" s="286" t="s">
        <v>388</v>
      </c>
      <c r="E3" s="46"/>
      <c r="L3" s="302"/>
      <c r="M3" s="300"/>
    </row>
    <row r="4" spans="3:13" s="49" customFormat="1" ht="18">
      <c r="C4" s="280"/>
      <c r="D4" s="286"/>
      <c r="E4" s="46"/>
      <c r="L4" s="302"/>
      <c r="M4" s="300"/>
    </row>
    <row r="5" spans="3:13" s="49" customFormat="1" ht="18">
      <c r="C5" s="280"/>
      <c r="D5" s="286"/>
      <c r="E5" s="46"/>
      <c r="L5" s="302"/>
      <c r="M5" s="300"/>
    </row>
    <row r="6" spans="3:13" s="49" customFormat="1" ht="48.75" customHeight="1">
      <c r="C6" s="331" t="s">
        <v>719</v>
      </c>
      <c r="D6" s="332"/>
      <c r="E6" s="332"/>
      <c r="F6" s="332"/>
      <c r="G6" s="332"/>
      <c r="H6" s="332"/>
      <c r="I6" s="332"/>
      <c r="J6" s="333"/>
      <c r="K6" s="333"/>
      <c r="L6" s="333"/>
      <c r="M6" s="333"/>
    </row>
    <row r="7" spans="3:13" s="49" customFormat="1" ht="24.75" customHeight="1">
      <c r="C7" s="280"/>
      <c r="D7" s="286"/>
      <c r="K7" s="155"/>
      <c r="M7" s="303" t="s">
        <v>613</v>
      </c>
    </row>
    <row r="8" spans="3:13" s="148" customFormat="1" ht="18">
      <c r="C8" s="336" t="s">
        <v>574</v>
      </c>
      <c r="D8" s="336" t="s">
        <v>562</v>
      </c>
      <c r="E8" s="336" t="s">
        <v>563</v>
      </c>
      <c r="F8" s="338" t="s">
        <v>614</v>
      </c>
      <c r="G8" s="339"/>
      <c r="H8" s="318" t="s">
        <v>85</v>
      </c>
      <c r="I8" s="319"/>
      <c r="J8" s="320"/>
      <c r="K8" s="321"/>
      <c r="L8" s="334" t="s">
        <v>783</v>
      </c>
      <c r="M8" s="325" t="s">
        <v>782</v>
      </c>
    </row>
    <row r="9" spans="3:13" s="148" customFormat="1" ht="80.25" customHeight="1">
      <c r="C9" s="337"/>
      <c r="D9" s="337"/>
      <c r="E9" s="337"/>
      <c r="F9" s="263" t="s">
        <v>564</v>
      </c>
      <c r="G9" s="263" t="s">
        <v>565</v>
      </c>
      <c r="H9" s="322"/>
      <c r="I9" s="323"/>
      <c r="J9" s="323"/>
      <c r="K9" s="324"/>
      <c r="L9" s="335"/>
      <c r="M9" s="326"/>
    </row>
    <row r="10" spans="3:13" ht="18">
      <c r="C10" s="279" t="s">
        <v>609</v>
      </c>
      <c r="D10" s="287" t="s">
        <v>575</v>
      </c>
      <c r="E10" s="267" t="s">
        <v>453</v>
      </c>
      <c r="F10" s="268" t="e">
        <f>G10-черн!Z8</f>
        <v>#REF!</v>
      </c>
      <c r="G10" s="268" t="e">
        <f>G11+G25+G35+#REF!+G38+G43+G54+G58+G68+#REF!+G17</f>
        <v>#REF!</v>
      </c>
      <c r="K10" s="299">
        <f>K11+K17+K25+K35+K38+K43+K54+K58+K68</f>
        <v>113985.10999999999</v>
      </c>
      <c r="L10" s="304">
        <f>L11+L17+L25+L35+L38+L43+L54+L58+L64+L68+L91</f>
        <v>11143.43</v>
      </c>
      <c r="M10" s="299">
        <f>K10+L10</f>
        <v>125128.53999999998</v>
      </c>
    </row>
    <row r="11" spans="3:13" ht="18">
      <c r="C11" s="279" t="s">
        <v>610</v>
      </c>
      <c r="D11" s="287" t="s">
        <v>576</v>
      </c>
      <c r="E11" s="269" t="s">
        <v>525</v>
      </c>
      <c r="F11" s="268" t="e">
        <f>G11-черн!Z10</f>
        <v>#REF!</v>
      </c>
      <c r="G11" s="268" t="e">
        <f>G12</f>
        <v>#REF!</v>
      </c>
      <c r="K11" s="299">
        <f>K12</f>
        <v>76445.79</v>
      </c>
      <c r="L11" s="304">
        <f>L12</f>
        <v>6287.05</v>
      </c>
      <c r="M11" s="299">
        <f>K11+L11</f>
        <v>82732.84</v>
      </c>
    </row>
    <row r="12" spans="3:13" ht="18">
      <c r="C12" s="279" t="s">
        <v>610</v>
      </c>
      <c r="D12" s="288" t="s">
        <v>612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299">
        <f>K13+K14+K15+K16</f>
        <v>76445.79</v>
      </c>
      <c r="L12" s="304">
        <f>L13+L14+L15+L16</f>
        <v>6287.05</v>
      </c>
      <c r="M12" s="299">
        <f>K12+L12</f>
        <v>82732.84</v>
      </c>
    </row>
    <row r="13" spans="3:13" ht="144">
      <c r="C13" s="279" t="s">
        <v>610</v>
      </c>
      <c r="D13" s="288" t="s">
        <v>577</v>
      </c>
      <c r="E13" s="270" t="s">
        <v>741</v>
      </c>
      <c r="F13" s="268" t="e">
        <f>G13-черн!Z14</f>
        <v>#REF!</v>
      </c>
      <c r="G13" s="271" t="e">
        <f>43625-G14-G15-#REF!</f>
        <v>#REF!</v>
      </c>
      <c r="K13" s="299">
        <v>75586.54</v>
      </c>
      <c r="L13" s="305">
        <v>4950</v>
      </c>
      <c r="M13" s="299">
        <f>K13+L13</f>
        <v>80536.54</v>
      </c>
    </row>
    <row r="14" spans="3:13" ht="144">
      <c r="C14" s="279" t="s">
        <v>610</v>
      </c>
      <c r="D14" s="288" t="s">
        <v>578</v>
      </c>
      <c r="E14" s="272" t="s">
        <v>501</v>
      </c>
      <c r="F14" s="268">
        <f>G14-черн!Z15</f>
        <v>-70</v>
      </c>
      <c r="G14" s="271">
        <v>60</v>
      </c>
      <c r="K14" s="299">
        <v>22.95</v>
      </c>
      <c r="L14" s="305">
        <v>687.05</v>
      </c>
      <c r="M14" s="299">
        <f>K14+L14</f>
        <v>710</v>
      </c>
    </row>
    <row r="15" spans="3:13" ht="54">
      <c r="C15" s="279" t="s">
        <v>610</v>
      </c>
      <c r="D15" s="289" t="s">
        <v>579</v>
      </c>
      <c r="E15" s="273" t="s">
        <v>502</v>
      </c>
      <c r="F15" s="268">
        <f>G15-черн!Z16</f>
        <v>0</v>
      </c>
      <c r="G15" s="271">
        <v>110</v>
      </c>
      <c r="K15" s="299">
        <v>830</v>
      </c>
      <c r="L15" s="304">
        <v>650</v>
      </c>
      <c r="M15" s="299">
        <f>K15+L15</f>
        <v>1480</v>
      </c>
    </row>
    <row r="16" spans="3:13" ht="108">
      <c r="C16" s="279" t="s">
        <v>610</v>
      </c>
      <c r="D16" s="289" t="s">
        <v>721</v>
      </c>
      <c r="E16" s="295" t="s">
        <v>720</v>
      </c>
      <c r="F16" s="268"/>
      <c r="G16" s="271"/>
      <c r="K16" s="299">
        <v>6.3</v>
      </c>
      <c r="L16" s="304">
        <v>0</v>
      </c>
      <c r="M16" s="299">
        <f>K16+L16</f>
        <v>6.3</v>
      </c>
    </row>
    <row r="17" spans="3:13" s="266" customFormat="1" ht="51.75">
      <c r="C17" s="281" t="s">
        <v>610</v>
      </c>
      <c r="D17" s="263" t="s">
        <v>573</v>
      </c>
      <c r="E17" s="269" t="s">
        <v>572</v>
      </c>
      <c r="F17" s="274" t="e">
        <f>G17</f>
        <v>#REF!</v>
      </c>
      <c r="G17" s="274" t="e">
        <f>G18</f>
        <v>#REF!</v>
      </c>
      <c r="K17" s="299">
        <f>K18</f>
        <v>10027.060000000001</v>
      </c>
      <c r="L17" s="304">
        <v>0</v>
      </c>
      <c r="M17" s="299">
        <f>K17+L17</f>
        <v>10027.060000000001</v>
      </c>
    </row>
    <row r="18" spans="3:13" ht="36">
      <c r="C18" s="282" t="s">
        <v>610</v>
      </c>
      <c r="D18" s="290" t="s">
        <v>570</v>
      </c>
      <c r="E18" s="267" t="s">
        <v>571</v>
      </c>
      <c r="F18" s="274" t="e">
        <f>G18</f>
        <v>#REF!</v>
      </c>
      <c r="G18" s="271" t="e">
        <f>G19+G21+G23+#REF!</f>
        <v>#REF!</v>
      </c>
      <c r="K18" s="299">
        <f>K19+K21+K23</f>
        <v>10027.060000000001</v>
      </c>
      <c r="L18" s="304">
        <v>0</v>
      </c>
      <c r="M18" s="299">
        <f>K18+L18</f>
        <v>10027.060000000001</v>
      </c>
    </row>
    <row r="19" spans="3:19" ht="90">
      <c r="C19" s="279" t="s">
        <v>610</v>
      </c>
      <c r="D19" s="275" t="s">
        <v>567</v>
      </c>
      <c r="E19" s="267" t="s">
        <v>708</v>
      </c>
      <c r="F19" s="274">
        <f>G19</f>
        <v>1306</v>
      </c>
      <c r="G19" s="271">
        <v>1306</v>
      </c>
      <c r="K19" s="299">
        <v>4474.06</v>
      </c>
      <c r="L19" s="304">
        <v>0</v>
      </c>
      <c r="M19" s="299">
        <f>K19+L19</f>
        <v>4474.06</v>
      </c>
      <c r="N19" s="66"/>
      <c r="O19" s="66"/>
      <c r="P19" s="66"/>
      <c r="Q19" s="66"/>
      <c r="R19" s="66"/>
      <c r="S19" s="66"/>
    </row>
    <row r="20" spans="3:19" ht="144">
      <c r="C20" s="279" t="s">
        <v>610</v>
      </c>
      <c r="D20" s="275" t="s">
        <v>726</v>
      </c>
      <c r="E20" s="272" t="s">
        <v>725</v>
      </c>
      <c r="F20" s="274"/>
      <c r="G20" s="271"/>
      <c r="K20" s="299">
        <v>4474.06</v>
      </c>
      <c r="L20" s="304">
        <v>0</v>
      </c>
      <c r="M20" s="299">
        <f>K20+L20</f>
        <v>4474.06</v>
      </c>
      <c r="N20" s="296"/>
      <c r="O20" s="66"/>
      <c r="P20" s="297"/>
      <c r="Q20" s="66"/>
      <c r="R20" s="66"/>
      <c r="S20" s="66"/>
    </row>
    <row r="21" spans="3:19" ht="108">
      <c r="C21" s="279" t="s">
        <v>610</v>
      </c>
      <c r="D21" s="275" t="s">
        <v>568</v>
      </c>
      <c r="E21" s="267" t="s">
        <v>709</v>
      </c>
      <c r="F21" s="274">
        <f>G21</f>
        <v>53.8</v>
      </c>
      <c r="G21" s="271">
        <v>53.8</v>
      </c>
      <c r="K21" s="299">
        <v>31</v>
      </c>
      <c r="L21" s="304">
        <v>0</v>
      </c>
      <c r="M21" s="299">
        <f>K21+L21</f>
        <v>31</v>
      </c>
      <c r="N21" s="66"/>
      <c r="O21" s="66"/>
      <c r="P21" s="66"/>
      <c r="Q21" s="66"/>
      <c r="R21" s="66"/>
      <c r="S21" s="66"/>
    </row>
    <row r="22" spans="3:19" ht="162">
      <c r="C22" s="279" t="s">
        <v>610</v>
      </c>
      <c r="D22" s="275" t="s">
        <v>724</v>
      </c>
      <c r="E22" s="267" t="s">
        <v>723</v>
      </c>
      <c r="F22" s="274"/>
      <c r="G22" s="271"/>
      <c r="K22" s="299">
        <v>31</v>
      </c>
      <c r="L22" s="304">
        <v>0</v>
      </c>
      <c r="M22" s="299">
        <f>K22+L22</f>
        <v>31</v>
      </c>
      <c r="N22" s="66"/>
      <c r="O22" s="66"/>
      <c r="P22" s="66"/>
      <c r="Q22" s="66"/>
      <c r="R22" s="66"/>
      <c r="S22" s="66"/>
    </row>
    <row r="23" spans="3:13" ht="90">
      <c r="C23" s="279" t="s">
        <v>610</v>
      </c>
      <c r="D23" s="275" t="s">
        <v>569</v>
      </c>
      <c r="E23" s="267" t="s">
        <v>710</v>
      </c>
      <c r="F23" s="274">
        <f>G23</f>
        <v>2062</v>
      </c>
      <c r="G23" s="271">
        <v>2062</v>
      </c>
      <c r="K23" s="299">
        <v>5522</v>
      </c>
      <c r="L23" s="304">
        <v>0</v>
      </c>
      <c r="M23" s="299">
        <f>K23+L23</f>
        <v>5522</v>
      </c>
    </row>
    <row r="24" spans="3:13" ht="144">
      <c r="C24" s="279" t="s">
        <v>610</v>
      </c>
      <c r="D24" s="275" t="s">
        <v>739</v>
      </c>
      <c r="E24" s="272" t="s">
        <v>722</v>
      </c>
      <c r="F24" s="274"/>
      <c r="G24" s="271"/>
      <c r="K24" s="299">
        <v>5522</v>
      </c>
      <c r="L24" s="304">
        <v>0</v>
      </c>
      <c r="M24" s="299">
        <f>K24+L24</f>
        <v>5522</v>
      </c>
    </row>
    <row r="25" spans="3:13" ht="18">
      <c r="C25" s="279" t="s">
        <v>610</v>
      </c>
      <c r="D25" s="287" t="s">
        <v>580</v>
      </c>
      <c r="E25" s="269" t="s">
        <v>528</v>
      </c>
      <c r="F25" s="271" t="e">
        <f>G25-черн!Z19</f>
        <v>#REF!</v>
      </c>
      <c r="G25" s="271" t="e">
        <f>G26+#REF!+G31</f>
        <v>#REF!</v>
      </c>
      <c r="K25" s="299">
        <f>K26+K31+K33</f>
        <v>13121.48</v>
      </c>
      <c r="L25" s="304">
        <f>L26</f>
        <v>2113.1</v>
      </c>
      <c r="M25" s="299">
        <f>K25+L25</f>
        <v>15234.58</v>
      </c>
    </row>
    <row r="26" spans="3:13" ht="35.25">
      <c r="C26" s="279" t="s">
        <v>610</v>
      </c>
      <c r="D26" s="287" t="s">
        <v>581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299">
        <f>K27+K29</f>
        <v>10989.9</v>
      </c>
      <c r="L26" s="304">
        <f>L27</f>
        <v>2113.1</v>
      </c>
      <c r="M26" s="299">
        <f>K26+L26</f>
        <v>13103</v>
      </c>
    </row>
    <row r="27" spans="3:13" ht="36">
      <c r="C27" s="279" t="s">
        <v>610</v>
      </c>
      <c r="D27" s="288" t="s">
        <v>582</v>
      </c>
      <c r="E27" s="267" t="s">
        <v>530</v>
      </c>
      <c r="F27" s="271" t="e">
        <f>G27-черн!Z21</f>
        <v>#REF!</v>
      </c>
      <c r="G27" s="271">
        <v>850</v>
      </c>
      <c r="K27" s="299">
        <f>K28</f>
        <v>7570</v>
      </c>
      <c r="L27" s="304">
        <v>2113.1</v>
      </c>
      <c r="M27" s="299">
        <f>K27+L27</f>
        <v>9683.1</v>
      </c>
    </row>
    <row r="28" spans="3:13" ht="36">
      <c r="C28" s="279" t="s">
        <v>610</v>
      </c>
      <c r="D28" s="291" t="s">
        <v>583</v>
      </c>
      <c r="E28" s="267" t="s">
        <v>86</v>
      </c>
      <c r="F28" s="271" t="e">
        <f>G28-черн!Z22</f>
        <v>#REF!</v>
      </c>
      <c r="G28" s="271">
        <v>850</v>
      </c>
      <c r="K28" s="299">
        <v>7570</v>
      </c>
      <c r="L28" s="305">
        <v>2113.1</v>
      </c>
      <c r="M28" s="299">
        <f>K28+L28</f>
        <v>9683.1</v>
      </c>
    </row>
    <row r="29" spans="3:13" ht="54">
      <c r="C29" s="281" t="s">
        <v>610</v>
      </c>
      <c r="D29" s="288" t="s">
        <v>584</v>
      </c>
      <c r="E29" s="267" t="s">
        <v>0</v>
      </c>
      <c r="F29" s="271" t="e">
        <f>G29-черн!Z24</f>
        <v>#REF!</v>
      </c>
      <c r="G29" s="271">
        <v>1660</v>
      </c>
      <c r="K29" s="299">
        <f>K30</f>
        <v>3419.9</v>
      </c>
      <c r="L29" s="304">
        <v>0</v>
      </c>
      <c r="M29" s="299">
        <f>K29+L29</f>
        <v>3419.9</v>
      </c>
    </row>
    <row r="30" spans="3:13" ht="90">
      <c r="C30" s="282" t="s">
        <v>610</v>
      </c>
      <c r="D30" s="290" t="s">
        <v>585</v>
      </c>
      <c r="E30" s="276" t="s">
        <v>711</v>
      </c>
      <c r="F30" s="271" t="e">
        <f>G30-черн!Z25</f>
        <v>#REF!</v>
      </c>
      <c r="G30" s="271">
        <v>1650</v>
      </c>
      <c r="K30" s="299">
        <v>3419.9</v>
      </c>
      <c r="L30" s="304">
        <v>0</v>
      </c>
      <c r="M30" s="299">
        <f>K30+L30</f>
        <v>3419.9</v>
      </c>
    </row>
    <row r="31" spans="3:13" ht="18">
      <c r="C31" s="279" t="s">
        <v>610</v>
      </c>
      <c r="D31" s="287" t="s">
        <v>586</v>
      </c>
      <c r="E31" s="269" t="s">
        <v>2</v>
      </c>
      <c r="F31" s="271">
        <f>G31-черн!Z31</f>
        <v>92</v>
      </c>
      <c r="G31" s="274">
        <f>G32+G34</f>
        <v>106</v>
      </c>
      <c r="K31" s="299">
        <v>1.13</v>
      </c>
      <c r="L31" s="304">
        <v>0</v>
      </c>
      <c r="M31" s="299">
        <f>K31+L31</f>
        <v>1.13</v>
      </c>
    </row>
    <row r="32" spans="3:13" ht="18">
      <c r="C32" s="279" t="s">
        <v>610</v>
      </c>
      <c r="D32" s="291" t="s">
        <v>587</v>
      </c>
      <c r="E32" s="276" t="s">
        <v>2</v>
      </c>
      <c r="F32" s="271">
        <f>G32-черн!Z32</f>
        <v>92</v>
      </c>
      <c r="G32" s="271">
        <v>106</v>
      </c>
      <c r="K32" s="299">
        <v>1.13</v>
      </c>
      <c r="L32" s="304">
        <v>0</v>
      </c>
      <c r="M32" s="299">
        <f>K32+L32</f>
        <v>1.13</v>
      </c>
    </row>
    <row r="33" spans="3:13" ht="34.5">
      <c r="C33" s="279" t="s">
        <v>610</v>
      </c>
      <c r="D33" s="285" t="s">
        <v>617</v>
      </c>
      <c r="E33" s="284" t="s">
        <v>615</v>
      </c>
      <c r="F33" s="271"/>
      <c r="G33" s="271"/>
      <c r="K33" s="299">
        <v>2130.45</v>
      </c>
      <c r="L33" s="304">
        <v>0</v>
      </c>
      <c r="M33" s="299">
        <f>K33+L33</f>
        <v>2130.45</v>
      </c>
    </row>
    <row r="34" spans="3:13" ht="54">
      <c r="C34" s="279" t="s">
        <v>610</v>
      </c>
      <c r="D34" s="291" t="s">
        <v>618</v>
      </c>
      <c r="E34" s="276" t="s">
        <v>616</v>
      </c>
      <c r="F34" s="271">
        <f>G34-черн!Z33</f>
        <v>0</v>
      </c>
      <c r="G34" s="271"/>
      <c r="K34" s="299">
        <v>2130.45</v>
      </c>
      <c r="L34" s="304">
        <v>0</v>
      </c>
      <c r="M34" s="299">
        <f>K34+L34</f>
        <v>2130.45</v>
      </c>
    </row>
    <row r="35" spans="3:13" ht="18">
      <c r="C35" s="279" t="s">
        <v>610</v>
      </c>
      <c r="D35" s="287" t="s">
        <v>588</v>
      </c>
      <c r="E35" s="269" t="s">
        <v>3</v>
      </c>
      <c r="F35" s="271">
        <f>G35-черн!Z34</f>
        <v>0</v>
      </c>
      <c r="G35" s="274">
        <v>2282.2</v>
      </c>
      <c r="K35" s="299">
        <v>9352.75</v>
      </c>
      <c r="L35" s="304">
        <v>0</v>
      </c>
      <c r="M35" s="299">
        <f>K35+L35</f>
        <v>9352.75</v>
      </c>
    </row>
    <row r="36" spans="3:13" ht="18">
      <c r="C36" s="279" t="s">
        <v>610</v>
      </c>
      <c r="D36" s="287" t="s">
        <v>589</v>
      </c>
      <c r="E36" s="269" t="s">
        <v>4</v>
      </c>
      <c r="F36" s="271">
        <f>G36-черн!Z35</f>
        <v>0</v>
      </c>
      <c r="G36" s="274">
        <v>2282.2</v>
      </c>
      <c r="K36" s="299">
        <v>9352.75</v>
      </c>
      <c r="L36" s="304">
        <v>0</v>
      </c>
      <c r="M36" s="299">
        <f>K36+L36</f>
        <v>9352.75</v>
      </c>
    </row>
    <row r="37" spans="3:13" ht="36">
      <c r="C37" s="279" t="s">
        <v>610</v>
      </c>
      <c r="D37" s="288" t="s">
        <v>590</v>
      </c>
      <c r="E37" s="267" t="s">
        <v>5</v>
      </c>
      <c r="F37" s="271">
        <f>G37-черн!Z36</f>
        <v>0</v>
      </c>
      <c r="G37" s="271">
        <v>2282.2</v>
      </c>
      <c r="K37" s="299">
        <v>9352.75</v>
      </c>
      <c r="L37" s="304">
        <v>0</v>
      </c>
      <c r="M37" s="299">
        <f>K37+L37</f>
        <v>9352.75</v>
      </c>
    </row>
    <row r="38" spans="3:13" ht="18">
      <c r="C38" s="279" t="s">
        <v>609</v>
      </c>
      <c r="D38" s="287" t="s">
        <v>591</v>
      </c>
      <c r="E38" s="269" t="s">
        <v>377</v>
      </c>
      <c r="F38" s="271" t="e">
        <f>G38-черн!Z43</f>
        <v>#REF!</v>
      </c>
      <c r="G38" s="271" t="e">
        <f>G39+G41</f>
        <v>#REF!</v>
      </c>
      <c r="K38" s="299">
        <f>K39+K41</f>
        <v>2094.04</v>
      </c>
      <c r="L38" s="304">
        <v>500</v>
      </c>
      <c r="M38" s="299">
        <f>K38+L38</f>
        <v>2594.04</v>
      </c>
    </row>
    <row r="39" spans="3:13" ht="36">
      <c r="C39" s="279" t="s">
        <v>610</v>
      </c>
      <c r="D39" s="288" t="s">
        <v>592</v>
      </c>
      <c r="E39" s="267" t="s">
        <v>378</v>
      </c>
      <c r="F39" s="271" t="e">
        <f>G39-черн!Z44</f>
        <v>#REF!</v>
      </c>
      <c r="G39" s="271">
        <v>1540</v>
      </c>
      <c r="K39" s="299">
        <v>2025.54</v>
      </c>
      <c r="L39" s="304">
        <v>500</v>
      </c>
      <c r="M39" s="299">
        <f>K39+L39</f>
        <v>2525.54</v>
      </c>
    </row>
    <row r="40" spans="3:13" ht="54">
      <c r="C40" s="279" t="s">
        <v>610</v>
      </c>
      <c r="D40" s="288" t="s">
        <v>593</v>
      </c>
      <c r="E40" s="267" t="s">
        <v>379</v>
      </c>
      <c r="F40" s="271" t="e">
        <f>G40-черн!Z45</f>
        <v>#REF!</v>
      </c>
      <c r="G40" s="271">
        <v>1540</v>
      </c>
      <c r="K40" s="299">
        <v>2025.54</v>
      </c>
      <c r="L40" s="304">
        <v>500</v>
      </c>
      <c r="M40" s="299">
        <f>K40+L40</f>
        <v>2525.54</v>
      </c>
    </row>
    <row r="41" spans="3:13" ht="54">
      <c r="C41" s="279" t="s">
        <v>566</v>
      </c>
      <c r="D41" s="288" t="s">
        <v>594</v>
      </c>
      <c r="E41" s="267" t="s">
        <v>380</v>
      </c>
      <c r="F41" s="271" t="e">
        <f>G41-черн!Z46</f>
        <v>#REF!</v>
      </c>
      <c r="G41" s="271" t="e">
        <f>G42+#REF!</f>
        <v>#REF!</v>
      </c>
      <c r="K41" s="299">
        <v>68.5</v>
      </c>
      <c r="L41" s="304">
        <v>0</v>
      </c>
      <c r="M41" s="299">
        <f>K41+L41</f>
        <v>68.5</v>
      </c>
    </row>
    <row r="42" spans="3:13" ht="36">
      <c r="C42" s="279" t="s">
        <v>566</v>
      </c>
      <c r="D42" s="292" t="s">
        <v>595</v>
      </c>
      <c r="E42" s="267" t="s">
        <v>742</v>
      </c>
      <c r="F42" s="271" t="e">
        <f>G42-черн!Z47</f>
        <v>#REF!</v>
      </c>
      <c r="G42" s="271" t="e">
        <f>#REF!</f>
        <v>#REF!</v>
      </c>
      <c r="K42" s="299">
        <v>68.5</v>
      </c>
      <c r="L42" s="304">
        <v>0</v>
      </c>
      <c r="M42" s="299">
        <f>K42+L42</f>
        <v>68.5</v>
      </c>
    </row>
    <row r="43" spans="3:13" ht="52.5">
      <c r="C43" s="279" t="s">
        <v>566</v>
      </c>
      <c r="D43" s="287" t="s">
        <v>596</v>
      </c>
      <c r="E43" s="269" t="s">
        <v>382</v>
      </c>
      <c r="F43" s="271" t="e">
        <f>G43-черн!Z58</f>
        <v>#REF!</v>
      </c>
      <c r="G43" s="271">
        <f>G44</f>
        <v>1533</v>
      </c>
      <c r="K43" s="299">
        <f>K44</f>
        <v>1441.81</v>
      </c>
      <c r="L43" s="304">
        <f>L44+L49</f>
        <v>90</v>
      </c>
      <c r="M43" s="299">
        <f>K43+L43</f>
        <v>1531.81</v>
      </c>
    </row>
    <row r="44" spans="3:13" ht="122.25">
      <c r="C44" s="279" t="s">
        <v>566</v>
      </c>
      <c r="D44" s="287" t="s">
        <v>597</v>
      </c>
      <c r="E44" s="269" t="s">
        <v>96</v>
      </c>
      <c r="F44" s="271" t="e">
        <f>G44-черн!Z59</f>
        <v>#REF!</v>
      </c>
      <c r="G44" s="271">
        <f>G45+G47</f>
        <v>1533</v>
      </c>
      <c r="H44" s="56" t="s">
        <v>388</v>
      </c>
      <c r="K44" s="299">
        <f>K45+K47</f>
        <v>1441.81</v>
      </c>
      <c r="L44" s="304">
        <v>0</v>
      </c>
      <c r="M44" s="299">
        <f>K44+L44</f>
        <v>1441.81</v>
      </c>
    </row>
    <row r="45" spans="3:13" ht="87">
      <c r="C45" s="279" t="s">
        <v>566</v>
      </c>
      <c r="D45" s="287" t="s">
        <v>598</v>
      </c>
      <c r="E45" s="269" t="s">
        <v>383</v>
      </c>
      <c r="F45" s="271" t="e">
        <f>G45-черн!Z60</f>
        <v>#REF!</v>
      </c>
      <c r="G45" s="271">
        <v>1378</v>
      </c>
      <c r="K45" s="299">
        <v>1401.83</v>
      </c>
      <c r="L45" s="304">
        <v>0</v>
      </c>
      <c r="M45" s="299">
        <f>K45+L45</f>
        <v>1401.83</v>
      </c>
    </row>
    <row r="46" spans="3:13" ht="126">
      <c r="C46" s="279" t="s">
        <v>566</v>
      </c>
      <c r="D46" s="152" t="s">
        <v>638</v>
      </c>
      <c r="E46" s="267" t="s">
        <v>712</v>
      </c>
      <c r="F46" s="271" t="e">
        <f>G46-черн!Z61</f>
        <v>#REF!</v>
      </c>
      <c r="G46" s="271">
        <v>1378</v>
      </c>
      <c r="K46" s="299">
        <v>1401.83</v>
      </c>
      <c r="L46" s="304">
        <v>0</v>
      </c>
      <c r="M46" s="299">
        <f>K46+L46</f>
        <v>1401.83</v>
      </c>
    </row>
    <row r="47" spans="3:13" ht="105">
      <c r="C47" s="279" t="s">
        <v>566</v>
      </c>
      <c r="D47" s="287" t="s">
        <v>600</v>
      </c>
      <c r="E47" s="269" t="s">
        <v>97</v>
      </c>
      <c r="F47" s="271" t="e">
        <f>G47-черн!Z64</f>
        <v>#REF!</v>
      </c>
      <c r="G47" s="271">
        <v>155</v>
      </c>
      <c r="K47" s="299">
        <v>39.98</v>
      </c>
      <c r="L47" s="304">
        <v>0</v>
      </c>
      <c r="M47" s="299">
        <f>K47+L47</f>
        <v>39.98</v>
      </c>
    </row>
    <row r="48" spans="3:13" ht="90">
      <c r="C48" s="279" t="s">
        <v>566</v>
      </c>
      <c r="D48" s="288" t="s">
        <v>599</v>
      </c>
      <c r="E48" s="267" t="s">
        <v>98</v>
      </c>
      <c r="F48" s="271" t="e">
        <f>G48-черн!Z65</f>
        <v>#REF!</v>
      </c>
      <c r="G48" s="271">
        <v>155</v>
      </c>
      <c r="K48" s="299">
        <v>39.98</v>
      </c>
      <c r="L48" s="304">
        <v>0</v>
      </c>
      <c r="M48" s="299">
        <f>K48+L48</f>
        <v>39.98</v>
      </c>
    </row>
    <row r="49" spans="3:13" ht="108">
      <c r="C49" s="279" t="s">
        <v>566</v>
      </c>
      <c r="D49" s="288" t="s">
        <v>753</v>
      </c>
      <c r="E49" s="272" t="s">
        <v>748</v>
      </c>
      <c r="F49" s="271"/>
      <c r="G49" s="271"/>
      <c r="K49" s="299">
        <v>0</v>
      </c>
      <c r="L49" s="304">
        <v>90</v>
      </c>
      <c r="M49" s="299">
        <f>K49+L49</f>
        <v>90</v>
      </c>
    </row>
    <row r="50" spans="3:13" ht="108">
      <c r="C50" s="279" t="s">
        <v>566</v>
      </c>
      <c r="D50" s="288" t="s">
        <v>754</v>
      </c>
      <c r="E50" s="272" t="s">
        <v>749</v>
      </c>
      <c r="F50" s="271"/>
      <c r="G50" s="271"/>
      <c r="K50" s="299">
        <v>0</v>
      </c>
      <c r="L50" s="304">
        <v>4</v>
      </c>
      <c r="M50" s="299">
        <f>K50+L50</f>
        <v>4</v>
      </c>
    </row>
    <row r="51" spans="3:13" ht="108">
      <c r="C51" s="279" t="s">
        <v>566</v>
      </c>
      <c r="D51" s="288" t="s">
        <v>755</v>
      </c>
      <c r="E51" s="267" t="s">
        <v>750</v>
      </c>
      <c r="F51" s="271"/>
      <c r="G51" s="271"/>
      <c r="K51" s="299">
        <v>0</v>
      </c>
      <c r="L51" s="304">
        <v>4</v>
      </c>
      <c r="M51" s="299">
        <f>K51+L51</f>
        <v>4</v>
      </c>
    </row>
    <row r="52" spans="3:13" ht="144">
      <c r="C52" s="279" t="s">
        <v>566</v>
      </c>
      <c r="D52" s="288" t="s">
        <v>756</v>
      </c>
      <c r="E52" s="272" t="s">
        <v>751</v>
      </c>
      <c r="F52" s="271"/>
      <c r="G52" s="271"/>
      <c r="K52" s="299">
        <v>0</v>
      </c>
      <c r="L52" s="304">
        <v>86</v>
      </c>
      <c r="M52" s="299">
        <f>K52+L52</f>
        <v>86</v>
      </c>
    </row>
    <row r="53" spans="3:13" ht="126">
      <c r="C53" s="279" t="s">
        <v>566</v>
      </c>
      <c r="D53" s="288" t="s">
        <v>757</v>
      </c>
      <c r="E53" s="272" t="s">
        <v>752</v>
      </c>
      <c r="F53" s="271"/>
      <c r="G53" s="271"/>
      <c r="K53" s="299">
        <v>0</v>
      </c>
      <c r="L53" s="304">
        <v>86</v>
      </c>
      <c r="M53" s="299">
        <f>K53+L53</f>
        <v>86</v>
      </c>
    </row>
    <row r="54" spans="3:13" ht="35.25">
      <c r="C54" s="279">
        <v>498</v>
      </c>
      <c r="D54" s="287" t="s">
        <v>601</v>
      </c>
      <c r="E54" s="269" t="s">
        <v>37</v>
      </c>
      <c r="F54" s="271" t="e">
        <f>G54-черн!Z66</f>
        <v>#REF!</v>
      </c>
      <c r="G54" s="271" t="e">
        <f>G55</f>
        <v>#REF!</v>
      </c>
      <c r="K54" s="299">
        <f>K55</f>
        <v>37.08</v>
      </c>
      <c r="L54" s="305">
        <f>L55</f>
        <v>144.52</v>
      </c>
      <c r="M54" s="299">
        <f>K54+L54</f>
        <v>181.60000000000002</v>
      </c>
    </row>
    <row r="55" spans="3:13" ht="18">
      <c r="C55" s="279">
        <v>498</v>
      </c>
      <c r="D55" s="288" t="s">
        <v>602</v>
      </c>
      <c r="E55" s="267" t="s">
        <v>38</v>
      </c>
      <c r="F55" s="271" t="e">
        <f>G55-черн!Z67</f>
        <v>#REF!</v>
      </c>
      <c r="G55" s="271" t="e">
        <f>G56+#REF!+#REF!+G57</f>
        <v>#REF!</v>
      </c>
      <c r="K55" s="299">
        <f>K56+K57</f>
        <v>37.08</v>
      </c>
      <c r="L55" s="305">
        <v>144.52</v>
      </c>
      <c r="M55" s="299">
        <f>K55+L55</f>
        <v>181.60000000000002</v>
      </c>
    </row>
    <row r="56" spans="3:13" ht="36">
      <c r="C56" s="279">
        <v>498</v>
      </c>
      <c r="D56" s="288" t="s">
        <v>611</v>
      </c>
      <c r="E56" s="267" t="s">
        <v>169</v>
      </c>
      <c r="F56" s="271">
        <f>G56-черн!Z68</f>
        <v>83</v>
      </c>
      <c r="G56" s="271">
        <v>129</v>
      </c>
      <c r="K56" s="299">
        <v>16.08</v>
      </c>
      <c r="L56" s="304">
        <v>0</v>
      </c>
      <c r="M56" s="299">
        <f>K56+L56</f>
        <v>16.08</v>
      </c>
    </row>
    <row r="57" spans="3:13" ht="18">
      <c r="C57" s="279">
        <v>498</v>
      </c>
      <c r="D57" s="290" t="s">
        <v>625</v>
      </c>
      <c r="E57" s="283" t="s">
        <v>512</v>
      </c>
      <c r="F57" s="271">
        <f>G57-черн!Z71</f>
        <v>-83.19999999999999</v>
      </c>
      <c r="G57" s="271">
        <v>125</v>
      </c>
      <c r="K57" s="299">
        <v>21</v>
      </c>
      <c r="L57" s="305">
        <v>144.52</v>
      </c>
      <c r="M57" s="299">
        <f>K57+L57</f>
        <v>165.52</v>
      </c>
    </row>
    <row r="58" spans="3:13" ht="35.25">
      <c r="C58" s="279" t="s">
        <v>566</v>
      </c>
      <c r="D58" s="287" t="s">
        <v>603</v>
      </c>
      <c r="E58" s="269" t="s">
        <v>39</v>
      </c>
      <c r="F58" s="271" t="e">
        <f>G58-черн!Z72</f>
        <v>#REF!</v>
      </c>
      <c r="G58" s="271">
        <v>266</v>
      </c>
      <c r="K58" s="299">
        <v>72.1</v>
      </c>
      <c r="L58" s="305">
        <f>L61</f>
        <v>610.43</v>
      </c>
      <c r="M58" s="299">
        <f>K58+L58</f>
        <v>682.53</v>
      </c>
    </row>
    <row r="59" spans="3:13" ht="35.25">
      <c r="C59" s="279" t="s">
        <v>566</v>
      </c>
      <c r="D59" s="287" t="s">
        <v>604</v>
      </c>
      <c r="E59" s="269" t="s">
        <v>44</v>
      </c>
      <c r="F59" s="271" t="e">
        <f>G59-черн!Z76</f>
        <v>#REF!</v>
      </c>
      <c r="G59" s="271">
        <v>266</v>
      </c>
      <c r="K59" s="299">
        <v>72.1</v>
      </c>
      <c r="L59" s="304">
        <v>0</v>
      </c>
      <c r="M59" s="299">
        <f>K59+L59</f>
        <v>72.1</v>
      </c>
    </row>
    <row r="60" spans="3:13" ht="36">
      <c r="C60" s="279" t="s">
        <v>566</v>
      </c>
      <c r="D60" s="288" t="s">
        <v>605</v>
      </c>
      <c r="E60" s="267" t="s">
        <v>172</v>
      </c>
      <c r="F60" s="271" t="e">
        <f>G60-черн!Z77</f>
        <v>#REF!</v>
      </c>
      <c r="G60" s="271">
        <v>266</v>
      </c>
      <c r="K60" s="299">
        <v>72.1</v>
      </c>
      <c r="L60" s="304">
        <v>0</v>
      </c>
      <c r="M60" s="299">
        <f>K60+L60</f>
        <v>72.1</v>
      </c>
    </row>
    <row r="61" spans="3:13" ht="18">
      <c r="C61" s="279" t="s">
        <v>713</v>
      </c>
      <c r="D61" s="288" t="s">
        <v>746</v>
      </c>
      <c r="E61" s="267" t="s">
        <v>743</v>
      </c>
      <c r="F61" s="271"/>
      <c r="G61" s="271"/>
      <c r="K61" s="299">
        <v>0</v>
      </c>
      <c r="L61" s="305">
        <v>610.43</v>
      </c>
      <c r="M61" s="299">
        <f>K61+L61</f>
        <v>610.43</v>
      </c>
    </row>
    <row r="62" spans="3:13" ht="18">
      <c r="C62" s="279" t="s">
        <v>713</v>
      </c>
      <c r="D62" s="288" t="s">
        <v>765</v>
      </c>
      <c r="E62" s="267" t="s">
        <v>744</v>
      </c>
      <c r="F62" s="271"/>
      <c r="G62" s="271"/>
      <c r="K62" s="299">
        <v>0</v>
      </c>
      <c r="L62" s="305">
        <v>610.43</v>
      </c>
      <c r="M62" s="299">
        <f>K62+L62</f>
        <v>610.43</v>
      </c>
    </row>
    <row r="63" spans="3:13" ht="36">
      <c r="C63" s="279" t="s">
        <v>713</v>
      </c>
      <c r="D63" s="288" t="s">
        <v>758</v>
      </c>
      <c r="E63" s="267" t="s">
        <v>745</v>
      </c>
      <c r="F63" s="271"/>
      <c r="G63" s="271"/>
      <c r="K63" s="299">
        <v>0</v>
      </c>
      <c r="L63" s="305">
        <v>610.43</v>
      </c>
      <c r="M63" s="299">
        <f>K63+L63</f>
        <v>610.43</v>
      </c>
    </row>
    <row r="64" spans="3:13" ht="34.5">
      <c r="C64" s="281" t="s">
        <v>566</v>
      </c>
      <c r="D64" s="287" t="s">
        <v>766</v>
      </c>
      <c r="E64" s="269" t="s">
        <v>429</v>
      </c>
      <c r="F64" s="274"/>
      <c r="G64" s="274"/>
      <c r="H64" s="266"/>
      <c r="I64" s="266"/>
      <c r="J64" s="266"/>
      <c r="K64" s="306">
        <v>0</v>
      </c>
      <c r="L64" s="307">
        <v>751</v>
      </c>
      <c r="M64" s="306">
        <f>K64+L64</f>
        <v>751</v>
      </c>
    </row>
    <row r="65" spans="3:13" ht="36">
      <c r="C65" s="279" t="s">
        <v>566</v>
      </c>
      <c r="D65" s="288" t="s">
        <v>762</v>
      </c>
      <c r="E65" s="267" t="s">
        <v>759</v>
      </c>
      <c r="F65" s="271"/>
      <c r="G65" s="271"/>
      <c r="K65" s="299">
        <v>0</v>
      </c>
      <c r="L65" s="304">
        <v>751</v>
      </c>
      <c r="M65" s="299">
        <f>K65+L65</f>
        <v>751</v>
      </c>
    </row>
    <row r="66" spans="3:13" ht="36">
      <c r="C66" s="279" t="s">
        <v>566</v>
      </c>
      <c r="D66" s="288" t="s">
        <v>763</v>
      </c>
      <c r="E66" s="267" t="s">
        <v>760</v>
      </c>
      <c r="F66" s="271"/>
      <c r="G66" s="271"/>
      <c r="K66" s="299">
        <v>0</v>
      </c>
      <c r="L66" s="304">
        <v>751</v>
      </c>
      <c r="M66" s="299">
        <f>K66+L66</f>
        <v>751</v>
      </c>
    </row>
    <row r="67" spans="3:13" ht="72">
      <c r="C67" s="279" t="s">
        <v>566</v>
      </c>
      <c r="D67" s="288" t="s">
        <v>764</v>
      </c>
      <c r="E67" s="267" t="s">
        <v>761</v>
      </c>
      <c r="F67" s="271"/>
      <c r="G67" s="271"/>
      <c r="K67" s="299">
        <v>0</v>
      </c>
      <c r="L67" s="304">
        <v>751</v>
      </c>
      <c r="M67" s="299">
        <f>K67+L67</f>
        <v>751</v>
      </c>
    </row>
    <row r="68" spans="3:13" ht="18">
      <c r="C68" s="279" t="s">
        <v>566</v>
      </c>
      <c r="D68" s="287" t="s">
        <v>606</v>
      </c>
      <c r="E68" s="269" t="s">
        <v>47</v>
      </c>
      <c r="F68" s="271" t="e">
        <f>G68-черн!Z82</f>
        <v>#REF!</v>
      </c>
      <c r="G68" s="271" t="e">
        <f>#REF!+#REF!+#REF!+#REF!+#REF!</f>
        <v>#REF!</v>
      </c>
      <c r="K68" s="299">
        <f>K69+K84+K86+K89</f>
        <v>1393</v>
      </c>
      <c r="L68" s="304">
        <f>L69+L84+L86+L89</f>
        <v>507</v>
      </c>
      <c r="M68" s="299">
        <f>K68+L68</f>
        <v>1900</v>
      </c>
    </row>
    <row r="69" spans="3:13" ht="54">
      <c r="C69" s="279" t="s">
        <v>609</v>
      </c>
      <c r="D69" s="288" t="s">
        <v>679</v>
      </c>
      <c r="E69" s="267" t="s">
        <v>677</v>
      </c>
      <c r="F69" s="271"/>
      <c r="G69" s="271"/>
      <c r="K69" s="299">
        <f>K70+K72+K73+K75+K77+K79+K81+K83</f>
        <v>353</v>
      </c>
      <c r="L69" s="304">
        <f>L71+L73+L77+L81+L83+L75+L79</f>
        <v>201</v>
      </c>
      <c r="M69" s="299">
        <f>K69+L69</f>
        <v>554</v>
      </c>
    </row>
    <row r="70" spans="3:13" ht="72">
      <c r="C70" s="279" t="s">
        <v>609</v>
      </c>
      <c r="D70" s="288" t="s">
        <v>680</v>
      </c>
      <c r="E70" s="267" t="s">
        <v>678</v>
      </c>
      <c r="F70" s="271"/>
      <c r="G70" s="271"/>
      <c r="K70" s="299">
        <v>20</v>
      </c>
      <c r="L70" s="304">
        <v>0</v>
      </c>
      <c r="M70" s="299">
        <f>K70+L70</f>
        <v>20</v>
      </c>
    </row>
    <row r="71" spans="3:13" ht="108">
      <c r="C71" s="279" t="s">
        <v>609</v>
      </c>
      <c r="D71" s="288" t="s">
        <v>681</v>
      </c>
      <c r="E71" s="272" t="s">
        <v>658</v>
      </c>
      <c r="F71" s="271"/>
      <c r="G71" s="271"/>
      <c r="K71" s="299">
        <v>20</v>
      </c>
      <c r="L71" s="304">
        <v>0</v>
      </c>
      <c r="M71" s="299">
        <f>K71+L71</f>
        <v>20</v>
      </c>
    </row>
    <row r="72" spans="3:13" ht="90">
      <c r="C72" s="279" t="s">
        <v>609</v>
      </c>
      <c r="D72" s="288" t="s">
        <v>682</v>
      </c>
      <c r="E72" s="267" t="s">
        <v>659</v>
      </c>
      <c r="F72" s="271"/>
      <c r="G72" s="271"/>
      <c r="K72" s="299">
        <v>28</v>
      </c>
      <c r="L72" s="304">
        <v>100</v>
      </c>
      <c r="M72" s="299">
        <f>K72+L72</f>
        <v>128</v>
      </c>
    </row>
    <row r="73" spans="3:13" ht="126">
      <c r="C73" s="279" t="s">
        <v>609</v>
      </c>
      <c r="D73" s="288" t="s">
        <v>683</v>
      </c>
      <c r="E73" s="272" t="s">
        <v>660</v>
      </c>
      <c r="F73" s="271"/>
      <c r="G73" s="271"/>
      <c r="K73" s="299">
        <v>28</v>
      </c>
      <c r="L73" s="304">
        <v>100</v>
      </c>
      <c r="M73" s="299">
        <f>K73+L73</f>
        <v>128</v>
      </c>
    </row>
    <row r="74" spans="3:13" ht="72">
      <c r="C74" s="279" t="s">
        <v>609</v>
      </c>
      <c r="D74" s="288" t="s">
        <v>684</v>
      </c>
      <c r="E74" s="267" t="s">
        <v>661</v>
      </c>
      <c r="F74" s="271"/>
      <c r="G74" s="271"/>
      <c r="K74" s="299">
        <v>14</v>
      </c>
      <c r="L74" s="304">
        <v>101</v>
      </c>
      <c r="M74" s="299">
        <f>K74+L74</f>
        <v>115</v>
      </c>
    </row>
    <row r="75" spans="3:13" ht="108">
      <c r="C75" s="279" t="s">
        <v>609</v>
      </c>
      <c r="D75" s="288" t="s">
        <v>685</v>
      </c>
      <c r="E75" s="272" t="s">
        <v>662</v>
      </c>
      <c r="F75" s="271"/>
      <c r="G75" s="271"/>
      <c r="K75" s="299">
        <v>14</v>
      </c>
      <c r="L75" s="304">
        <v>101</v>
      </c>
      <c r="M75" s="299">
        <f>K75+L75</f>
        <v>115</v>
      </c>
    </row>
    <row r="76" spans="3:13" ht="90">
      <c r="C76" s="279" t="s">
        <v>609</v>
      </c>
      <c r="D76" s="288" t="s">
        <v>686</v>
      </c>
      <c r="E76" s="267" t="s">
        <v>663</v>
      </c>
      <c r="F76" s="271"/>
      <c r="G76" s="271"/>
      <c r="K76" s="299">
        <v>20</v>
      </c>
      <c r="L76" s="304">
        <v>0</v>
      </c>
      <c r="M76" s="299">
        <f>K76+L76</f>
        <v>20</v>
      </c>
    </row>
    <row r="77" spans="3:13" ht="126">
      <c r="C77" s="279" t="s">
        <v>609</v>
      </c>
      <c r="D77" s="288" t="s">
        <v>687</v>
      </c>
      <c r="E77" s="272" t="s">
        <v>664</v>
      </c>
      <c r="F77" s="271"/>
      <c r="G77" s="271"/>
      <c r="K77" s="299">
        <v>20</v>
      </c>
      <c r="L77" s="304">
        <v>0</v>
      </c>
      <c r="M77" s="299">
        <f>K77+L77</f>
        <v>20</v>
      </c>
    </row>
    <row r="78" spans="3:13" ht="90">
      <c r="C78" s="279" t="s">
        <v>609</v>
      </c>
      <c r="D78" s="288" t="s">
        <v>688</v>
      </c>
      <c r="E78" s="267" t="s">
        <v>665</v>
      </c>
      <c r="F78" s="271"/>
      <c r="G78" s="271"/>
      <c r="K78" s="299">
        <v>5</v>
      </c>
      <c r="L78" s="304">
        <v>0</v>
      </c>
      <c r="M78" s="299">
        <f>K78+L78</f>
        <v>5</v>
      </c>
    </row>
    <row r="79" spans="3:13" ht="144">
      <c r="C79" s="279" t="s">
        <v>609</v>
      </c>
      <c r="D79" s="288" t="s">
        <v>689</v>
      </c>
      <c r="E79" s="272" t="s">
        <v>666</v>
      </c>
      <c r="F79" s="271"/>
      <c r="G79" s="271"/>
      <c r="K79" s="299">
        <v>5</v>
      </c>
      <c r="L79" s="304">
        <v>0</v>
      </c>
      <c r="M79" s="299">
        <f>K79+L79</f>
        <v>5</v>
      </c>
    </row>
    <row r="80" spans="3:13" ht="72">
      <c r="C80" s="279" t="s">
        <v>609</v>
      </c>
      <c r="D80" s="288" t="s">
        <v>690</v>
      </c>
      <c r="E80" s="267" t="s">
        <v>667</v>
      </c>
      <c r="F80" s="271"/>
      <c r="G80" s="271"/>
      <c r="K80" s="299">
        <v>28</v>
      </c>
      <c r="L80" s="304">
        <v>0</v>
      </c>
      <c r="M80" s="299">
        <f>K80+L80</f>
        <v>28</v>
      </c>
    </row>
    <row r="81" spans="3:13" ht="108">
      <c r="C81" s="279" t="s">
        <v>609</v>
      </c>
      <c r="D81" s="288" t="s">
        <v>691</v>
      </c>
      <c r="E81" s="272" t="s">
        <v>668</v>
      </c>
      <c r="F81" s="271"/>
      <c r="G81" s="271"/>
      <c r="K81" s="299">
        <v>28</v>
      </c>
      <c r="L81" s="304">
        <v>0</v>
      </c>
      <c r="M81" s="299">
        <f>K81+L81</f>
        <v>28</v>
      </c>
    </row>
    <row r="82" spans="3:13" ht="90">
      <c r="C82" s="279" t="s">
        <v>609</v>
      </c>
      <c r="D82" s="288" t="s">
        <v>692</v>
      </c>
      <c r="E82" s="267" t="s">
        <v>669</v>
      </c>
      <c r="F82" s="271"/>
      <c r="G82" s="271"/>
      <c r="K82" s="299">
        <v>210</v>
      </c>
      <c r="L82" s="304">
        <v>0</v>
      </c>
      <c r="M82" s="299">
        <f>K82+L82</f>
        <v>210</v>
      </c>
    </row>
    <row r="83" spans="3:13" ht="108">
      <c r="C83" s="279" t="s">
        <v>609</v>
      </c>
      <c r="D83" s="288" t="s">
        <v>693</v>
      </c>
      <c r="E83" s="272" t="s">
        <v>670</v>
      </c>
      <c r="F83" s="271"/>
      <c r="G83" s="271"/>
      <c r="K83" s="299">
        <v>210</v>
      </c>
      <c r="L83" s="304">
        <v>0</v>
      </c>
      <c r="M83" s="299">
        <f>K83+L83</f>
        <v>210</v>
      </c>
    </row>
    <row r="84" spans="3:13" ht="54">
      <c r="C84" s="279" t="s">
        <v>609</v>
      </c>
      <c r="D84" s="288" t="s">
        <v>694</v>
      </c>
      <c r="E84" s="267" t="s">
        <v>671</v>
      </c>
      <c r="F84" s="271"/>
      <c r="G84" s="271"/>
      <c r="K84" s="299">
        <f>K85</f>
        <v>240</v>
      </c>
      <c r="L84" s="304">
        <v>0</v>
      </c>
      <c r="M84" s="299">
        <f>K84+L84</f>
        <v>240</v>
      </c>
    </row>
    <row r="85" spans="3:13" ht="90">
      <c r="C85" s="279" t="s">
        <v>609</v>
      </c>
      <c r="D85" s="288" t="s">
        <v>695</v>
      </c>
      <c r="E85" s="267" t="s">
        <v>657</v>
      </c>
      <c r="F85" s="271"/>
      <c r="G85" s="271"/>
      <c r="K85" s="299">
        <v>240</v>
      </c>
      <c r="L85" s="304">
        <v>0</v>
      </c>
      <c r="M85" s="299">
        <f>K85+L85</f>
        <v>240</v>
      </c>
    </row>
    <row r="86" spans="3:13" ht="36">
      <c r="C86" s="279" t="s">
        <v>609</v>
      </c>
      <c r="D86" s="288" t="s">
        <v>696</v>
      </c>
      <c r="E86" s="267" t="s">
        <v>672</v>
      </c>
      <c r="F86" s="271"/>
      <c r="G86" s="271"/>
      <c r="K86" s="299">
        <f>K87</f>
        <v>250</v>
      </c>
      <c r="L86" s="304">
        <f>L87</f>
        <v>150</v>
      </c>
      <c r="M86" s="299">
        <f>K86+L86</f>
        <v>400</v>
      </c>
    </row>
    <row r="87" spans="3:13" ht="90">
      <c r="C87" s="279" t="s">
        <v>609</v>
      </c>
      <c r="D87" s="288" t="s">
        <v>697</v>
      </c>
      <c r="E87" s="267" t="s">
        <v>673</v>
      </c>
      <c r="F87" s="271"/>
      <c r="G87" s="271"/>
      <c r="K87" s="299">
        <v>250</v>
      </c>
      <c r="L87" s="304">
        <v>150</v>
      </c>
      <c r="M87" s="299">
        <f>K87+L87</f>
        <v>400</v>
      </c>
    </row>
    <row r="88" spans="3:13" ht="90">
      <c r="C88" s="279" t="s">
        <v>609</v>
      </c>
      <c r="D88" s="288" t="s">
        <v>698</v>
      </c>
      <c r="E88" s="267" t="s">
        <v>674</v>
      </c>
      <c r="F88" s="271"/>
      <c r="G88" s="271"/>
      <c r="K88" s="299">
        <v>250</v>
      </c>
      <c r="L88" s="304">
        <v>150</v>
      </c>
      <c r="M88" s="299">
        <f>K88+L88</f>
        <v>400</v>
      </c>
    </row>
    <row r="89" spans="3:13" ht="18">
      <c r="C89" s="279" t="s">
        <v>609</v>
      </c>
      <c r="D89" s="288" t="s">
        <v>699</v>
      </c>
      <c r="E89" s="267" t="s">
        <v>675</v>
      </c>
      <c r="F89" s="271"/>
      <c r="G89" s="271"/>
      <c r="K89" s="299">
        <f>K90</f>
        <v>550</v>
      </c>
      <c r="L89" s="304">
        <v>156</v>
      </c>
      <c r="M89" s="299">
        <f>K89+L89</f>
        <v>706</v>
      </c>
    </row>
    <row r="90" spans="3:13" ht="144">
      <c r="C90" s="279" t="s">
        <v>609</v>
      </c>
      <c r="D90" s="288" t="s">
        <v>700</v>
      </c>
      <c r="E90" s="272" t="s">
        <v>676</v>
      </c>
      <c r="F90" s="271"/>
      <c r="G90" s="271"/>
      <c r="K90" s="299">
        <v>550</v>
      </c>
      <c r="L90" s="304">
        <v>156</v>
      </c>
      <c r="M90" s="299">
        <f>K90+L90</f>
        <v>706</v>
      </c>
    </row>
    <row r="91" spans="3:13" ht="18">
      <c r="C91" s="279" t="s">
        <v>566</v>
      </c>
      <c r="D91" s="288" t="s">
        <v>767</v>
      </c>
      <c r="E91" s="272" t="s">
        <v>73</v>
      </c>
      <c r="F91" s="271"/>
      <c r="G91" s="271"/>
      <c r="K91" s="299">
        <v>0</v>
      </c>
      <c r="L91" s="304">
        <v>140.33</v>
      </c>
      <c r="M91" s="299">
        <f>K91+L91</f>
        <v>140.33</v>
      </c>
    </row>
    <row r="92" spans="3:13" ht="18">
      <c r="C92" s="279" t="s">
        <v>566</v>
      </c>
      <c r="D92" s="288" t="s">
        <v>768</v>
      </c>
      <c r="E92" s="272" t="s">
        <v>74</v>
      </c>
      <c r="F92" s="271"/>
      <c r="G92" s="271"/>
      <c r="K92" s="299">
        <v>0</v>
      </c>
      <c r="L92" s="304">
        <v>140.33</v>
      </c>
      <c r="M92" s="299">
        <f>K92+L92</f>
        <v>140.33</v>
      </c>
    </row>
    <row r="93" spans="3:13" ht="36">
      <c r="C93" s="279" t="s">
        <v>566</v>
      </c>
      <c r="D93" s="288" t="s">
        <v>747</v>
      </c>
      <c r="E93" s="272" t="s">
        <v>75</v>
      </c>
      <c r="F93" s="271"/>
      <c r="G93" s="271"/>
      <c r="K93" s="299">
        <v>0</v>
      </c>
      <c r="L93" s="304">
        <v>140.33</v>
      </c>
      <c r="M93" s="299">
        <f>K93+L93</f>
        <v>140.33</v>
      </c>
    </row>
    <row r="94" spans="3:13" ht="18">
      <c r="C94" s="279" t="s">
        <v>566</v>
      </c>
      <c r="D94" s="287" t="s">
        <v>607</v>
      </c>
      <c r="E94" s="269" t="s">
        <v>76</v>
      </c>
      <c r="F94" s="271" t="e">
        <f>G94-'[1]черн'!Z105</f>
        <v>#REF!</v>
      </c>
      <c r="G94" s="271" t="e">
        <f>G95</f>
        <v>#REF!</v>
      </c>
      <c r="K94" s="299">
        <f>K95</f>
        <v>944014.1</v>
      </c>
      <c r="L94" s="304">
        <f>M94-K94</f>
        <v>121462.14000000001</v>
      </c>
      <c r="M94" s="299">
        <v>1065476.24</v>
      </c>
    </row>
    <row r="95" spans="3:13" ht="35.25">
      <c r="C95" s="279" t="s">
        <v>566</v>
      </c>
      <c r="D95" s="287" t="s">
        <v>608</v>
      </c>
      <c r="E95" s="269" t="s">
        <v>77</v>
      </c>
      <c r="F95" s="271" t="e">
        <f>G95-'[1]черн'!Z106</f>
        <v>#REF!</v>
      </c>
      <c r="G95" s="271" t="e">
        <f>G96+G101+G121+#REF!</f>
        <v>#REF!</v>
      </c>
      <c r="K95" s="299">
        <f>K96+K101+K120+K129</f>
        <v>944014.1</v>
      </c>
      <c r="L95" s="304">
        <f>M95-K95</f>
        <v>126772.39000000001</v>
      </c>
      <c r="M95" s="299">
        <v>1070786.49</v>
      </c>
    </row>
    <row r="96" spans="3:13" ht="35.25">
      <c r="C96" s="279" t="s">
        <v>566</v>
      </c>
      <c r="D96" s="287" t="s">
        <v>639</v>
      </c>
      <c r="E96" s="269" t="s">
        <v>78</v>
      </c>
      <c r="F96" s="271">
        <f>G96-'[1]черн'!Z107</f>
        <v>69513.70000000001</v>
      </c>
      <c r="G96" s="271">
        <f>G97</f>
        <v>136746.2</v>
      </c>
      <c r="K96" s="299">
        <f>K97+K99</f>
        <v>270267</v>
      </c>
      <c r="L96" s="304">
        <f>M96-K96</f>
        <v>695</v>
      </c>
      <c r="M96" s="299">
        <v>270962</v>
      </c>
    </row>
    <row r="97" spans="3:13" ht="18">
      <c r="C97" s="279" t="s">
        <v>566</v>
      </c>
      <c r="D97" s="287" t="s">
        <v>641</v>
      </c>
      <c r="E97" s="267" t="s">
        <v>79</v>
      </c>
      <c r="F97" s="271" t="e">
        <f>G97-'[1]черн'!Z108</f>
        <v>#REF!</v>
      </c>
      <c r="G97" s="277">
        <f>G98</f>
        <v>136746.2</v>
      </c>
      <c r="H97" s="265"/>
      <c r="I97" s="68"/>
      <c r="J97" s="68"/>
      <c r="K97" s="299">
        <f>K98</f>
        <v>268767</v>
      </c>
      <c r="L97" s="304">
        <f>M97-K97</f>
        <v>0</v>
      </c>
      <c r="M97" s="299">
        <f>M98</f>
        <v>268767</v>
      </c>
    </row>
    <row r="98" spans="3:13" ht="36">
      <c r="C98" s="279" t="s">
        <v>566</v>
      </c>
      <c r="D98" s="288" t="s">
        <v>640</v>
      </c>
      <c r="E98" s="267" t="s">
        <v>80</v>
      </c>
      <c r="F98" s="271" t="e">
        <f>G98-'[1]черн'!Z109</f>
        <v>#REF!</v>
      </c>
      <c r="G98" s="277">
        <v>136746.2</v>
      </c>
      <c r="H98" s="265"/>
      <c r="I98" s="68"/>
      <c r="J98" s="264"/>
      <c r="K98" s="299">
        <v>268767</v>
      </c>
      <c r="L98" s="304">
        <f>M98-K98</f>
        <v>0</v>
      </c>
      <c r="M98" s="299">
        <v>268767</v>
      </c>
    </row>
    <row r="99" spans="3:13" ht="36">
      <c r="C99" s="279" t="s">
        <v>566</v>
      </c>
      <c r="D99" s="288" t="s">
        <v>740</v>
      </c>
      <c r="E99" s="267" t="s">
        <v>81</v>
      </c>
      <c r="F99" s="271"/>
      <c r="G99" s="277"/>
      <c r="H99" s="265"/>
      <c r="I99" s="68"/>
      <c r="J99" s="264"/>
      <c r="K99" s="299">
        <v>1500</v>
      </c>
      <c r="L99" s="304">
        <f>M99-K99</f>
        <v>695</v>
      </c>
      <c r="M99" s="299">
        <v>2195</v>
      </c>
    </row>
    <row r="100" spans="3:13" ht="36">
      <c r="C100" s="279" t="s">
        <v>566</v>
      </c>
      <c r="D100" s="288" t="s">
        <v>740</v>
      </c>
      <c r="E100" s="267" t="s">
        <v>82</v>
      </c>
      <c r="F100" s="271"/>
      <c r="G100" s="277"/>
      <c r="H100" s="265"/>
      <c r="I100" s="68"/>
      <c r="J100" s="264"/>
      <c r="K100" s="299">
        <v>1500</v>
      </c>
      <c r="L100" s="304">
        <f>M100-K100</f>
        <v>695</v>
      </c>
      <c r="M100" s="299">
        <v>2195</v>
      </c>
    </row>
    <row r="101" spans="3:13" s="237" customFormat="1" ht="65.25" customHeight="1">
      <c r="C101" s="279" t="s">
        <v>566</v>
      </c>
      <c r="D101" s="293" t="s">
        <v>642</v>
      </c>
      <c r="E101" s="278" t="s">
        <v>83</v>
      </c>
      <c r="F101" s="271" t="e">
        <f>G101-'[1]черн'!Z112</f>
        <v>#REF!</v>
      </c>
      <c r="G101" s="277" t="e">
        <f>#REF!+#REF!</f>
        <v>#REF!</v>
      </c>
      <c r="H101" s="265"/>
      <c r="I101" s="68"/>
      <c r="J101" s="68"/>
      <c r="K101" s="299">
        <f>K102+K104+K108+K110+K112+K114+K118</f>
        <v>186788.2</v>
      </c>
      <c r="L101" s="304">
        <f>M101-K101</f>
        <v>121734.51999999996</v>
      </c>
      <c r="M101" s="299">
        <v>308522.72</v>
      </c>
    </row>
    <row r="102" spans="3:13" s="237" customFormat="1" ht="144">
      <c r="C102" s="279" t="s">
        <v>713</v>
      </c>
      <c r="D102" s="288" t="s">
        <v>729</v>
      </c>
      <c r="E102" s="298" t="s">
        <v>727</v>
      </c>
      <c r="F102" s="271"/>
      <c r="G102" s="277"/>
      <c r="H102" s="68"/>
      <c r="I102" s="68"/>
      <c r="J102" s="68"/>
      <c r="K102" s="299">
        <f>K103</f>
        <v>51788</v>
      </c>
      <c r="L102" s="304">
        <f>M102-K102</f>
        <v>9434.29</v>
      </c>
      <c r="M102" s="299">
        <v>61222.29</v>
      </c>
    </row>
    <row r="103" spans="3:13" s="237" customFormat="1" ht="144">
      <c r="C103" s="279" t="s">
        <v>713</v>
      </c>
      <c r="D103" s="288" t="s">
        <v>730</v>
      </c>
      <c r="E103" s="298" t="s">
        <v>728</v>
      </c>
      <c r="F103" s="271"/>
      <c r="G103" s="277"/>
      <c r="H103" s="68"/>
      <c r="I103" s="68"/>
      <c r="J103" s="68"/>
      <c r="K103" s="299">
        <v>51788</v>
      </c>
      <c r="L103" s="304">
        <f>M103-K103</f>
        <v>9434.29</v>
      </c>
      <c r="M103" s="299">
        <v>61222.29</v>
      </c>
    </row>
    <row r="104" spans="3:13" s="237" customFormat="1" ht="108">
      <c r="C104" s="279" t="s">
        <v>713</v>
      </c>
      <c r="D104" s="288" t="s">
        <v>734</v>
      </c>
      <c r="E104" s="298" t="s">
        <v>731</v>
      </c>
      <c r="F104" s="271"/>
      <c r="G104" s="277"/>
      <c r="H104" s="68"/>
      <c r="I104" s="68"/>
      <c r="J104" s="68"/>
      <c r="K104" s="299">
        <v>51583.6</v>
      </c>
      <c r="L104" s="304">
        <f>M104-K104</f>
        <v>-20152.75</v>
      </c>
      <c r="M104" s="299">
        <v>31430.85</v>
      </c>
    </row>
    <row r="105" spans="3:13" s="237" customFormat="1" ht="108">
      <c r="C105" s="279" t="s">
        <v>713</v>
      </c>
      <c r="D105" s="288" t="s">
        <v>733</v>
      </c>
      <c r="E105" s="298" t="s">
        <v>732</v>
      </c>
      <c r="F105" s="271"/>
      <c r="G105" s="277"/>
      <c r="H105" s="68"/>
      <c r="I105" s="68"/>
      <c r="J105" s="68"/>
      <c r="K105" s="299">
        <v>51583.6</v>
      </c>
      <c r="L105" s="304">
        <f>M105-K105</f>
        <v>-20152.75</v>
      </c>
      <c r="M105" s="299">
        <v>31430.85</v>
      </c>
    </row>
    <row r="106" spans="3:13" s="237" customFormat="1" ht="90">
      <c r="C106" s="279" t="s">
        <v>566</v>
      </c>
      <c r="D106" s="288" t="s">
        <v>780</v>
      </c>
      <c r="E106" s="298" t="s">
        <v>769</v>
      </c>
      <c r="F106" s="271"/>
      <c r="G106" s="271"/>
      <c r="K106" s="299">
        <v>0</v>
      </c>
      <c r="L106" s="304">
        <f>M106-K106</f>
        <v>3402.02</v>
      </c>
      <c r="M106" s="299">
        <v>3402.02</v>
      </c>
    </row>
    <row r="107" spans="3:13" s="237" customFormat="1" ht="108">
      <c r="C107" s="279" t="s">
        <v>566</v>
      </c>
      <c r="D107" s="288" t="s">
        <v>781</v>
      </c>
      <c r="E107" s="298" t="s">
        <v>770</v>
      </c>
      <c r="F107" s="271"/>
      <c r="G107" s="271"/>
      <c r="K107" s="299">
        <v>0</v>
      </c>
      <c r="L107" s="304">
        <f>M107-K107</f>
        <v>3402.02</v>
      </c>
      <c r="M107" s="299">
        <v>3402.02</v>
      </c>
    </row>
    <row r="108" spans="3:13" s="237" customFormat="1" ht="72">
      <c r="C108" s="279" t="s">
        <v>566</v>
      </c>
      <c r="D108" s="288" t="s">
        <v>705</v>
      </c>
      <c r="E108" s="267" t="s">
        <v>701</v>
      </c>
      <c r="F108" s="271"/>
      <c r="G108" s="271"/>
      <c r="K108" s="299">
        <f>K109</f>
        <v>19435.7</v>
      </c>
      <c r="L108" s="304">
        <f>M108-K108</f>
        <v>-3597.8200000000015</v>
      </c>
      <c r="M108" s="299">
        <v>15837.88</v>
      </c>
    </row>
    <row r="109" spans="3:13" s="237" customFormat="1" ht="90">
      <c r="C109" s="279" t="s">
        <v>703</v>
      </c>
      <c r="D109" s="288" t="s">
        <v>704</v>
      </c>
      <c r="E109" s="267" t="s">
        <v>702</v>
      </c>
      <c r="F109" s="271"/>
      <c r="G109" s="271"/>
      <c r="K109" s="299">
        <f>3597.8+15837.9</f>
        <v>19435.7</v>
      </c>
      <c r="L109" s="304">
        <f>M109-K109</f>
        <v>-3597.8200000000015</v>
      </c>
      <c r="M109" s="299">
        <v>15837.88</v>
      </c>
    </row>
    <row r="110" spans="3:13" s="237" customFormat="1" ht="72">
      <c r="C110" s="279" t="s">
        <v>566</v>
      </c>
      <c r="D110" s="290" t="s">
        <v>628</v>
      </c>
      <c r="E110" s="267" t="s">
        <v>626</v>
      </c>
      <c r="F110" s="271"/>
      <c r="G110" s="271"/>
      <c r="K110" s="299">
        <v>565.8</v>
      </c>
      <c r="L110" s="304">
        <f>M110-K110</f>
        <v>-0.01999999999998181</v>
      </c>
      <c r="M110" s="299">
        <v>565.78</v>
      </c>
    </row>
    <row r="111" spans="3:13" s="237" customFormat="1" ht="72">
      <c r="C111" s="279" t="s">
        <v>566</v>
      </c>
      <c r="D111" s="290" t="s">
        <v>629</v>
      </c>
      <c r="E111" s="267" t="s">
        <v>627</v>
      </c>
      <c r="F111" s="271"/>
      <c r="G111" s="271"/>
      <c r="K111" s="299">
        <v>565.8</v>
      </c>
      <c r="L111" s="304">
        <f>M111-K111</f>
        <v>-0.01999999999998181</v>
      </c>
      <c r="M111" s="299">
        <v>565.78</v>
      </c>
    </row>
    <row r="112" spans="3:13" s="237" customFormat="1" ht="36">
      <c r="C112" s="279" t="s">
        <v>566</v>
      </c>
      <c r="D112" s="290" t="s">
        <v>632</v>
      </c>
      <c r="E112" s="267" t="s">
        <v>630</v>
      </c>
      <c r="F112" s="271"/>
      <c r="G112" s="271"/>
      <c r="K112" s="299">
        <f>K113</f>
        <v>1183.4</v>
      </c>
      <c r="L112" s="304">
        <f>M112-K112</f>
        <v>-144.49</v>
      </c>
      <c r="M112" s="299">
        <v>1038.91</v>
      </c>
    </row>
    <row r="113" spans="3:13" s="237" customFormat="1" ht="54">
      <c r="C113" s="279" t="s">
        <v>566</v>
      </c>
      <c r="D113" s="290" t="s">
        <v>633</v>
      </c>
      <c r="E113" s="267" t="s">
        <v>631</v>
      </c>
      <c r="F113" s="271"/>
      <c r="G113" s="271"/>
      <c r="K113" s="299">
        <v>1183.4</v>
      </c>
      <c r="L113" s="304">
        <f>M113-K113</f>
        <v>-144.49</v>
      </c>
      <c r="M113" s="299">
        <v>1038.91</v>
      </c>
    </row>
    <row r="114" spans="3:13" s="237" customFormat="1" ht="18">
      <c r="C114" s="279" t="s">
        <v>718</v>
      </c>
      <c r="D114" s="290" t="s">
        <v>656</v>
      </c>
      <c r="E114" s="267" t="s">
        <v>655</v>
      </c>
      <c r="F114" s="271"/>
      <c r="G114" s="271"/>
      <c r="K114" s="299">
        <f>101+57.8</f>
        <v>158.8</v>
      </c>
      <c r="L114" s="304">
        <f>M114-K114</f>
        <v>0.030000000000001137</v>
      </c>
      <c r="M114" s="299">
        <v>158.83</v>
      </c>
    </row>
    <row r="115" spans="3:13" s="237" customFormat="1" ht="36">
      <c r="C115" s="279" t="s">
        <v>718</v>
      </c>
      <c r="D115" s="290" t="s">
        <v>654</v>
      </c>
      <c r="E115" s="267" t="s">
        <v>653</v>
      </c>
      <c r="F115" s="271"/>
      <c r="G115" s="271"/>
      <c r="K115" s="299">
        <f>101+57.8</f>
        <v>158.8</v>
      </c>
      <c r="L115" s="304">
        <f>M115-K115</f>
        <v>0.030000000000001137</v>
      </c>
      <c r="M115" s="299">
        <v>158.83</v>
      </c>
    </row>
    <row r="116" spans="3:13" s="237" customFormat="1" ht="36">
      <c r="C116" s="279" t="s">
        <v>713</v>
      </c>
      <c r="D116" s="282" t="s">
        <v>714</v>
      </c>
      <c r="E116" s="267" t="s">
        <v>715</v>
      </c>
      <c r="F116" s="271"/>
      <c r="G116" s="271"/>
      <c r="K116" s="299"/>
      <c r="L116" s="304">
        <f>M116-K116</f>
        <v>1046.69</v>
      </c>
      <c r="M116" s="299">
        <v>1046.69</v>
      </c>
    </row>
    <row r="117" spans="3:13" s="237" customFormat="1" ht="36">
      <c r="C117" s="279" t="s">
        <v>713</v>
      </c>
      <c r="D117" s="282" t="s">
        <v>716</v>
      </c>
      <c r="E117" s="267" t="s">
        <v>717</v>
      </c>
      <c r="F117" s="271"/>
      <c r="G117" s="271"/>
      <c r="K117" s="299"/>
      <c r="L117" s="304">
        <f>M117-K117</f>
        <v>1046.69</v>
      </c>
      <c r="M117" s="299">
        <v>1046.69</v>
      </c>
    </row>
    <row r="118" spans="3:13" ht="18">
      <c r="C118" s="279" t="s">
        <v>566</v>
      </c>
      <c r="D118" s="288" t="s">
        <v>637</v>
      </c>
      <c r="E118" s="267" t="s">
        <v>466</v>
      </c>
      <c r="F118" s="271"/>
      <c r="G118" s="271"/>
      <c r="H118" s="237"/>
      <c r="I118" s="237"/>
      <c r="J118" s="237"/>
      <c r="K118" s="299">
        <f>K119</f>
        <v>62072.899999999994</v>
      </c>
      <c r="L118" s="304">
        <f>M118-K118</f>
        <v>131746.57</v>
      </c>
      <c r="M118" s="299">
        <v>193819.47</v>
      </c>
    </row>
    <row r="119" spans="3:13" ht="18">
      <c r="C119" s="279" t="s">
        <v>566</v>
      </c>
      <c r="D119" s="288" t="s">
        <v>636</v>
      </c>
      <c r="E119" s="267" t="s">
        <v>467</v>
      </c>
      <c r="F119" s="271"/>
      <c r="G119" s="271"/>
      <c r="H119" s="237"/>
      <c r="I119" s="237"/>
      <c r="J119" s="237"/>
      <c r="K119" s="299">
        <f>2096.2+47492+1200+19.8+1116.2+550+3402+2000+150+1046.7+3000</f>
        <v>62072.899999999994</v>
      </c>
      <c r="L119" s="304">
        <f>M119-K119</f>
        <v>131746.57</v>
      </c>
      <c r="M119" s="299">
        <v>193819.47</v>
      </c>
    </row>
    <row r="120" spans="3:13" ht="47.25" customHeight="1">
      <c r="C120" s="279" t="s">
        <v>566</v>
      </c>
      <c r="D120" s="288" t="s">
        <v>635</v>
      </c>
      <c r="E120" s="269" t="s">
        <v>619</v>
      </c>
      <c r="F120" s="271" t="e">
        <f>G120-'[1]черн'!Z150</f>
        <v>#VALUE!</v>
      </c>
      <c r="G120" s="271">
        <f>3620.7+665.7</f>
        <v>4286.4</v>
      </c>
      <c r="K120" s="299">
        <f>K121+K123+K125+K127</f>
        <v>380732.3</v>
      </c>
      <c r="L120" s="304">
        <f>M120-K120</f>
        <v>3146.9199999999837</v>
      </c>
      <c r="M120" s="299">
        <v>383879.22</v>
      </c>
    </row>
    <row r="121" spans="3:13" ht="61.5" customHeight="1">
      <c r="C121" s="279" t="s">
        <v>566</v>
      </c>
      <c r="D121" s="288" t="s">
        <v>652</v>
      </c>
      <c r="E121" s="267" t="s">
        <v>620</v>
      </c>
      <c r="F121" s="271" t="e">
        <f>G121-'[1]черн'!Z151</f>
        <v>#REF!</v>
      </c>
      <c r="G121" s="271" t="e">
        <f>#REF!+#REF!+#REF!+#REF!+#REF!</f>
        <v>#REF!</v>
      </c>
      <c r="K121" s="299">
        <v>373580</v>
      </c>
      <c r="L121" s="304">
        <f>M121-K121</f>
        <v>3146.9000000000233</v>
      </c>
      <c r="M121" s="299">
        <v>376726.9</v>
      </c>
    </row>
    <row r="122" spans="3:13" ht="54">
      <c r="C122" s="279" t="s">
        <v>566</v>
      </c>
      <c r="D122" s="288" t="s">
        <v>634</v>
      </c>
      <c r="E122" s="267" t="s">
        <v>408</v>
      </c>
      <c r="F122" s="271" t="e">
        <f>G122-'[1]черн'!Y152</f>
        <v>#VALUE!</v>
      </c>
      <c r="G122" s="271" t="s">
        <v>388</v>
      </c>
      <c r="K122" s="299">
        <v>373580</v>
      </c>
      <c r="L122" s="304">
        <f>M122-K122</f>
        <v>3146.9000000000233</v>
      </c>
      <c r="M122" s="299">
        <v>376726.9</v>
      </c>
    </row>
    <row r="123" spans="3:13" ht="90">
      <c r="C123" s="279" t="s">
        <v>566</v>
      </c>
      <c r="D123" s="288" t="s">
        <v>643</v>
      </c>
      <c r="E123" s="267" t="s">
        <v>621</v>
      </c>
      <c r="F123" s="271" t="e">
        <f>G123-'[1]черн'!Y154</f>
        <v>#VALUE!</v>
      </c>
      <c r="G123" s="271"/>
      <c r="K123" s="299">
        <v>3208.9</v>
      </c>
      <c r="L123" s="304">
        <f>M123-K123</f>
        <v>0</v>
      </c>
      <c r="M123" s="299">
        <v>3208.9</v>
      </c>
    </row>
    <row r="124" spans="3:13" ht="108">
      <c r="C124" s="279" t="s">
        <v>566</v>
      </c>
      <c r="D124" s="288" t="s">
        <v>644</v>
      </c>
      <c r="E124" s="267" t="s">
        <v>622</v>
      </c>
      <c r="F124" s="271" t="e">
        <f>G124-'[1]черн'!Y155</f>
        <v>#VALUE!</v>
      </c>
      <c r="G124" s="271"/>
      <c r="K124" s="299">
        <v>3208.9</v>
      </c>
      <c r="L124" s="304">
        <f>M124-K124</f>
        <v>0</v>
      </c>
      <c r="M124" s="299">
        <v>3208.9</v>
      </c>
    </row>
    <row r="125" spans="3:13" ht="72">
      <c r="C125" s="279" t="s">
        <v>566</v>
      </c>
      <c r="D125" s="294" t="s">
        <v>645</v>
      </c>
      <c r="E125" s="267" t="s">
        <v>624</v>
      </c>
      <c r="F125" s="271"/>
      <c r="G125" s="271"/>
      <c r="K125" s="299">
        <v>1.3</v>
      </c>
      <c r="L125" s="304">
        <f>M125-K125</f>
        <v>0</v>
      </c>
      <c r="M125" s="299">
        <v>1.3</v>
      </c>
    </row>
    <row r="126" spans="3:13" ht="72">
      <c r="C126" s="279" t="s">
        <v>566</v>
      </c>
      <c r="D126" s="294" t="s">
        <v>646</v>
      </c>
      <c r="E126" s="267" t="s">
        <v>623</v>
      </c>
      <c r="F126" s="271"/>
      <c r="G126" s="271"/>
      <c r="K126" s="299">
        <v>1.3</v>
      </c>
      <c r="L126" s="304">
        <f>M126-K126</f>
        <v>0</v>
      </c>
      <c r="M126" s="299">
        <v>1.3</v>
      </c>
    </row>
    <row r="127" spans="3:13" ht="90">
      <c r="C127" s="279" t="s">
        <v>566</v>
      </c>
      <c r="D127" s="294" t="s">
        <v>738</v>
      </c>
      <c r="E127" s="267" t="s">
        <v>735</v>
      </c>
      <c r="F127" s="271"/>
      <c r="G127" s="271"/>
      <c r="K127" s="299">
        <v>3942.1</v>
      </c>
      <c r="L127" s="304">
        <f>M127-K127</f>
        <v>0.01999999999998181</v>
      </c>
      <c r="M127" s="299">
        <v>3942.12</v>
      </c>
    </row>
    <row r="128" spans="3:13" ht="108">
      <c r="C128" s="279" t="s">
        <v>566</v>
      </c>
      <c r="D128" s="309" t="s">
        <v>737</v>
      </c>
      <c r="E128" s="267" t="s">
        <v>736</v>
      </c>
      <c r="F128" s="271"/>
      <c r="G128" s="271"/>
      <c r="K128" s="299">
        <v>3942.1</v>
      </c>
      <c r="L128" s="304">
        <f>M128-K128</f>
        <v>0.01999999999998181</v>
      </c>
      <c r="M128" s="299">
        <v>3942.12</v>
      </c>
    </row>
    <row r="129" spans="3:13" ht="17.25">
      <c r="C129" s="281" t="s">
        <v>566</v>
      </c>
      <c r="D129" s="311" t="s">
        <v>649</v>
      </c>
      <c r="E129" s="269" t="s">
        <v>438</v>
      </c>
      <c r="F129" s="274"/>
      <c r="G129" s="274"/>
      <c r="H129" s="266"/>
      <c r="I129" s="266"/>
      <c r="J129" s="266"/>
      <c r="K129" s="306">
        <f>K132+K134</f>
        <v>106226.59999999999</v>
      </c>
      <c r="L129" s="307">
        <f>M129-K129</f>
        <v>1195.9500000000116</v>
      </c>
      <c r="M129" s="306">
        <v>107422.55</v>
      </c>
    </row>
    <row r="130" spans="3:13" ht="90">
      <c r="C130" s="279" t="s">
        <v>566</v>
      </c>
      <c r="D130" s="308" t="s">
        <v>784</v>
      </c>
      <c r="E130" s="267" t="s">
        <v>771</v>
      </c>
      <c r="F130" s="271"/>
      <c r="G130" s="271"/>
      <c r="K130" s="299">
        <v>0</v>
      </c>
      <c r="L130" s="304">
        <f>M130-K130</f>
        <v>963.79</v>
      </c>
      <c r="M130" s="299">
        <v>963.79</v>
      </c>
    </row>
    <row r="131" spans="3:13" ht="90">
      <c r="C131" s="279" t="s">
        <v>566</v>
      </c>
      <c r="D131" s="308" t="s">
        <v>786</v>
      </c>
      <c r="E131" s="267" t="s">
        <v>772</v>
      </c>
      <c r="F131" s="271"/>
      <c r="G131" s="271"/>
      <c r="K131" s="299">
        <v>0</v>
      </c>
      <c r="L131" s="304">
        <f>M131-K131</f>
        <v>963.79</v>
      </c>
      <c r="M131" s="299">
        <v>963.79</v>
      </c>
    </row>
    <row r="132" spans="3:13" ht="72">
      <c r="C132" s="279" t="s">
        <v>566</v>
      </c>
      <c r="D132" s="294" t="s">
        <v>785</v>
      </c>
      <c r="E132" s="267" t="s">
        <v>706</v>
      </c>
      <c r="F132" s="271"/>
      <c r="G132" s="271"/>
      <c r="K132" s="299">
        <v>25590.2</v>
      </c>
      <c r="L132" s="304">
        <f>M132-K132</f>
        <v>232.20000000000073</v>
      </c>
      <c r="M132" s="299">
        <v>25822.4</v>
      </c>
    </row>
    <row r="133" spans="3:13" ht="90">
      <c r="C133" s="279" t="s">
        <v>566</v>
      </c>
      <c r="D133" s="294" t="s">
        <v>787</v>
      </c>
      <c r="E133" s="267" t="s">
        <v>707</v>
      </c>
      <c r="F133" s="271"/>
      <c r="G133" s="271"/>
      <c r="K133" s="299">
        <v>25590.2</v>
      </c>
      <c r="L133" s="304">
        <f>M133-K133</f>
        <v>232.20000000000073</v>
      </c>
      <c r="M133" s="299">
        <v>25822.4</v>
      </c>
    </row>
    <row r="134" spans="3:13" ht="72">
      <c r="C134" s="279" t="s">
        <v>566</v>
      </c>
      <c r="D134" s="294" t="s">
        <v>651</v>
      </c>
      <c r="E134" s="267" t="s">
        <v>648</v>
      </c>
      <c r="F134" s="271"/>
      <c r="G134" s="271"/>
      <c r="K134" s="299">
        <v>80636.4</v>
      </c>
      <c r="L134" s="304">
        <f>M134-K134</f>
        <v>-0.03999999999359716</v>
      </c>
      <c r="M134" s="299">
        <v>80636.36</v>
      </c>
    </row>
    <row r="135" spans="3:13" ht="90">
      <c r="C135" s="279" t="s">
        <v>566</v>
      </c>
      <c r="D135" s="294" t="s">
        <v>650</v>
      </c>
      <c r="E135" s="267" t="s">
        <v>647</v>
      </c>
      <c r="F135" s="271"/>
      <c r="G135" s="271"/>
      <c r="K135" s="299">
        <v>80636.4</v>
      </c>
      <c r="L135" s="304">
        <f>M135-K135</f>
        <v>-0.03999999999359716</v>
      </c>
      <c r="M135" s="299">
        <v>80636.36</v>
      </c>
    </row>
    <row r="136" spans="3:13" ht="90">
      <c r="C136" s="279" t="s">
        <v>566</v>
      </c>
      <c r="D136" s="267" t="s">
        <v>788</v>
      </c>
      <c r="E136" s="267" t="s">
        <v>285</v>
      </c>
      <c r="F136" s="271"/>
      <c r="G136" s="271"/>
      <c r="K136" s="299">
        <v>0</v>
      </c>
      <c r="L136" s="304">
        <f>M136-K136</f>
        <v>677.28</v>
      </c>
      <c r="M136" s="299">
        <v>677.28</v>
      </c>
    </row>
    <row r="137" spans="3:13" ht="108">
      <c r="C137" s="279" t="s">
        <v>566</v>
      </c>
      <c r="D137" s="310" t="s">
        <v>789</v>
      </c>
      <c r="E137" s="267" t="s">
        <v>773</v>
      </c>
      <c r="F137" s="271"/>
      <c r="G137" s="271"/>
      <c r="K137" s="299">
        <v>0</v>
      </c>
      <c r="L137" s="304">
        <f>M137-K137</f>
        <v>677.28</v>
      </c>
      <c r="M137" s="299">
        <v>677.28</v>
      </c>
    </row>
    <row r="138" spans="3:13" ht="108">
      <c r="C138" s="279" t="s">
        <v>566</v>
      </c>
      <c r="D138" s="267" t="s">
        <v>790</v>
      </c>
      <c r="E138" s="267" t="s">
        <v>774</v>
      </c>
      <c r="F138" s="271"/>
      <c r="G138" s="271"/>
      <c r="K138" s="299">
        <v>0</v>
      </c>
      <c r="L138" s="304">
        <f>M138-K138</f>
        <v>677.28</v>
      </c>
      <c r="M138" s="299">
        <v>677.28</v>
      </c>
    </row>
    <row r="139" spans="3:13" ht="36">
      <c r="C139" s="279" t="s">
        <v>566</v>
      </c>
      <c r="D139" s="267" t="s">
        <v>791</v>
      </c>
      <c r="E139" s="267" t="s">
        <v>775</v>
      </c>
      <c r="F139" s="271"/>
      <c r="G139" s="271"/>
      <c r="K139" s="299">
        <v>0</v>
      </c>
      <c r="L139" s="304">
        <f>M139-K139</f>
        <v>677.28</v>
      </c>
      <c r="M139" s="299">
        <v>677.28</v>
      </c>
    </row>
    <row r="140" spans="3:13" ht="54">
      <c r="C140" s="279" t="s">
        <v>566</v>
      </c>
      <c r="D140" s="267" t="s">
        <v>792</v>
      </c>
      <c r="E140" s="267" t="s">
        <v>776</v>
      </c>
      <c r="F140" s="271"/>
      <c r="G140" s="271"/>
      <c r="K140" s="299">
        <v>0</v>
      </c>
      <c r="L140" s="304">
        <f>M140-K140</f>
        <v>677.28</v>
      </c>
      <c r="M140" s="299">
        <v>677.28</v>
      </c>
    </row>
    <row r="141" spans="3:13" ht="54">
      <c r="C141" s="279" t="s">
        <v>566</v>
      </c>
      <c r="D141" s="267" t="s">
        <v>793</v>
      </c>
      <c r="E141" s="267" t="s">
        <v>288</v>
      </c>
      <c r="F141" s="271"/>
      <c r="G141" s="271"/>
      <c r="K141" s="299">
        <v>0</v>
      </c>
      <c r="L141" s="304">
        <f>M141-K141</f>
        <v>-5987.53</v>
      </c>
      <c r="M141" s="299">
        <v>-5987.53</v>
      </c>
    </row>
    <row r="142" spans="3:13" ht="72">
      <c r="C142" s="279" t="s">
        <v>566</v>
      </c>
      <c r="D142" s="267" t="s">
        <v>794</v>
      </c>
      <c r="E142" s="267" t="s">
        <v>289</v>
      </c>
      <c r="F142" s="271"/>
      <c r="G142" s="271"/>
      <c r="K142" s="299">
        <v>0</v>
      </c>
      <c r="L142" s="304">
        <f>M142-K142</f>
        <v>-5987.53</v>
      </c>
      <c r="M142" s="299">
        <v>-5987.53</v>
      </c>
    </row>
    <row r="143" spans="3:13" ht="90">
      <c r="C143" s="279" t="s">
        <v>566</v>
      </c>
      <c r="D143" s="267" t="s">
        <v>795</v>
      </c>
      <c r="E143" s="267" t="s">
        <v>777</v>
      </c>
      <c r="F143" s="271"/>
      <c r="G143" s="271"/>
      <c r="K143" s="299">
        <v>0</v>
      </c>
      <c r="L143" s="304">
        <f>M143-K143</f>
        <v>-394.29</v>
      </c>
      <c r="M143" s="299">
        <v>-394.29</v>
      </c>
    </row>
    <row r="144" spans="3:13" ht="90">
      <c r="C144" s="279" t="s">
        <v>566</v>
      </c>
      <c r="D144" s="267" t="s">
        <v>796</v>
      </c>
      <c r="E144" s="267" t="s">
        <v>778</v>
      </c>
      <c r="F144" s="271"/>
      <c r="G144" s="271"/>
      <c r="K144" s="299">
        <v>0</v>
      </c>
      <c r="L144" s="304">
        <f>M144-K144</f>
        <v>-279.01</v>
      </c>
      <c r="M144" s="299">
        <v>-279.01</v>
      </c>
    </row>
    <row r="145" spans="3:13" ht="72">
      <c r="C145" s="279" t="s">
        <v>566</v>
      </c>
      <c r="D145" s="267" t="s">
        <v>797</v>
      </c>
      <c r="E145" s="267" t="s">
        <v>779</v>
      </c>
      <c r="F145" s="271"/>
      <c r="G145" s="271"/>
      <c r="K145" s="299">
        <v>0</v>
      </c>
      <c r="L145" s="304">
        <f>M145-K145</f>
        <v>-5314.23</v>
      </c>
      <c r="M145" s="299">
        <v>-5314.23</v>
      </c>
    </row>
    <row r="146" spans="3:13" s="266" customFormat="1" ht="48" customHeight="1">
      <c r="C146" s="281"/>
      <c r="D146" s="287"/>
      <c r="E146" s="269" t="s">
        <v>258</v>
      </c>
      <c r="F146" s="274" t="e">
        <f>G146-черн!Z228</f>
        <v>#REF!</v>
      </c>
      <c r="G146" s="274" t="e">
        <f>G10+G94</f>
        <v>#REF!</v>
      </c>
      <c r="K146" s="306">
        <f>K10+K94</f>
        <v>1057999.21</v>
      </c>
      <c r="L146" s="306">
        <f>L10+L94</f>
        <v>132605.57</v>
      </c>
      <c r="M146" s="306">
        <f>M10+M94</f>
        <v>1190604.78</v>
      </c>
    </row>
  </sheetData>
  <sheetProtection/>
  <mergeCells count="11">
    <mergeCell ref="F1:H1"/>
    <mergeCell ref="I1:J1"/>
    <mergeCell ref="H8:K9"/>
    <mergeCell ref="M8:M9"/>
    <mergeCell ref="K1:M2"/>
    <mergeCell ref="C6:M6"/>
    <mergeCell ref="L8:L9"/>
    <mergeCell ref="C8:C9"/>
    <mergeCell ref="D8:D9"/>
    <mergeCell ref="E8:E9"/>
    <mergeCell ref="F8:G8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316"/>
      <c r="E1" s="316"/>
      <c r="X1" s="316" t="s">
        <v>558</v>
      </c>
      <c r="Y1" s="333"/>
      <c r="Z1" s="333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314" t="s">
        <v>559</v>
      </c>
      <c r="B5" s="341"/>
      <c r="C5" s="341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61" t="s">
        <v>291</v>
      </c>
      <c r="G1" s="361"/>
    </row>
    <row r="2" spans="1:7" ht="15">
      <c r="A2" s="61"/>
      <c r="B2" s="61"/>
      <c r="C2" s="61"/>
      <c r="D2" s="61"/>
      <c r="E2" s="61"/>
      <c r="F2" s="361" t="s">
        <v>292</v>
      </c>
      <c r="G2" s="361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62" t="s">
        <v>531</v>
      </c>
      <c r="B9" s="362"/>
      <c r="C9" s="362"/>
      <c r="D9" s="362"/>
      <c r="E9" s="362"/>
      <c r="F9" s="362"/>
      <c r="G9" s="362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63" t="s">
        <v>296</v>
      </c>
      <c r="B11" s="364"/>
      <c r="C11" s="364"/>
      <c r="D11" s="364"/>
      <c r="E11" s="365"/>
      <c r="F11" s="369" t="s">
        <v>532</v>
      </c>
      <c r="G11" s="370"/>
      <c r="H11" s="64"/>
      <c r="I11" s="64"/>
    </row>
    <row r="12" spans="1:9" ht="78" customHeight="1" thickBot="1">
      <c r="A12" s="366"/>
      <c r="B12" s="367"/>
      <c r="C12" s="367"/>
      <c r="D12" s="367"/>
      <c r="E12" s="368"/>
      <c r="F12" s="133" t="s">
        <v>297</v>
      </c>
      <c r="G12" s="134" t="s">
        <v>298</v>
      </c>
      <c r="H12" s="64"/>
      <c r="I12" s="64"/>
    </row>
    <row r="13" spans="1:9" ht="17.25">
      <c r="A13" s="371" t="s">
        <v>299</v>
      </c>
      <c r="B13" s="372"/>
      <c r="C13" s="372"/>
      <c r="D13" s="372"/>
      <c r="E13" s="372"/>
      <c r="F13" s="372"/>
      <c r="G13" s="373"/>
      <c r="H13" s="64"/>
      <c r="I13" s="64"/>
    </row>
    <row r="14" spans="1:9" ht="34.5" customHeight="1">
      <c r="A14" s="345" t="s">
        <v>300</v>
      </c>
      <c r="B14" s="346"/>
      <c r="C14" s="346"/>
      <c r="D14" s="346"/>
      <c r="E14" s="34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45" t="s">
        <v>302</v>
      </c>
      <c r="B15" s="346"/>
      <c r="C15" s="346"/>
      <c r="D15" s="346"/>
      <c r="E15" s="34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45" t="s">
        <v>303</v>
      </c>
      <c r="B16" s="346"/>
      <c r="C16" s="346"/>
      <c r="D16" s="346"/>
      <c r="E16" s="34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45" t="s">
        <v>304</v>
      </c>
      <c r="B17" s="346"/>
      <c r="C17" s="346"/>
      <c r="D17" s="346"/>
      <c r="E17" s="34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45" t="s">
        <v>305</v>
      </c>
      <c r="B18" s="346"/>
      <c r="C18" s="346"/>
      <c r="D18" s="346"/>
      <c r="E18" s="347"/>
      <c r="F18" s="138">
        <v>100</v>
      </c>
      <c r="G18" s="139">
        <f>F18/2</f>
        <v>50</v>
      </c>
      <c r="H18" s="64"/>
      <c r="I18" s="64"/>
    </row>
    <row r="19" spans="1:9" ht="18" thickBot="1">
      <c r="A19" s="350" t="s">
        <v>306</v>
      </c>
      <c r="B19" s="351"/>
      <c r="C19" s="351"/>
      <c r="D19" s="351"/>
      <c r="E19" s="352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53" t="s">
        <v>307</v>
      </c>
      <c r="B20" s="354"/>
      <c r="C20" s="354"/>
      <c r="D20" s="354"/>
      <c r="E20" s="354"/>
      <c r="F20" s="354"/>
      <c r="G20" s="355"/>
      <c r="H20" s="64"/>
      <c r="I20" s="64"/>
    </row>
    <row r="21" spans="1:7" ht="95.25" customHeight="1">
      <c r="A21" s="356" t="s">
        <v>509</v>
      </c>
      <c r="B21" s="357"/>
      <c r="C21" s="357"/>
      <c r="D21" s="357"/>
      <c r="E21" s="358"/>
      <c r="F21" s="138">
        <v>240</v>
      </c>
      <c r="G21" s="139">
        <f>F21/2</f>
        <v>120</v>
      </c>
    </row>
    <row r="22" spans="1:7" ht="74.25" customHeight="1">
      <c r="A22" s="345" t="s">
        <v>510</v>
      </c>
      <c r="B22" s="346"/>
      <c r="C22" s="346"/>
      <c r="D22" s="346"/>
      <c r="E22" s="347"/>
      <c r="F22" s="143">
        <v>210</v>
      </c>
      <c r="G22" s="139">
        <f>F22/2</f>
        <v>105</v>
      </c>
    </row>
    <row r="23" spans="1:7" ht="100.5" customHeight="1">
      <c r="A23" s="345" t="s">
        <v>533</v>
      </c>
      <c r="B23" s="359"/>
      <c r="C23" s="359"/>
      <c r="D23" s="359"/>
      <c r="E23" s="360"/>
      <c r="F23" s="143">
        <v>570</v>
      </c>
      <c r="G23" s="139">
        <f>F23*20%</f>
        <v>114</v>
      </c>
    </row>
    <row r="24" spans="1:7" s="131" customFormat="1" ht="42.75" customHeight="1" thickBot="1">
      <c r="A24" s="348" t="s">
        <v>308</v>
      </c>
      <c r="B24" s="349"/>
      <c r="C24" s="349"/>
      <c r="D24" s="349"/>
      <c r="E24" s="349"/>
      <c r="F24" s="140">
        <f>F21+F22</f>
        <v>450</v>
      </c>
      <c r="G24" s="139">
        <f>G21+G22+G23</f>
        <v>339</v>
      </c>
    </row>
    <row r="25" spans="1:7" ht="18" thickBot="1">
      <c r="A25" s="342" t="s">
        <v>309</v>
      </c>
      <c r="B25" s="343"/>
      <c r="C25" s="343"/>
      <c r="D25" s="343"/>
      <c r="E25" s="344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62" t="s">
        <v>551</v>
      </c>
      <c r="B4" s="362"/>
      <c r="C4" s="362"/>
      <c r="D4" s="362"/>
      <c r="E4" s="362"/>
      <c r="F4" s="362"/>
      <c r="G4" s="362"/>
      <c r="H4" s="362"/>
      <c r="I4" s="362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84" t="s">
        <v>296</v>
      </c>
      <c r="B6" s="385"/>
      <c r="C6" s="385"/>
      <c r="D6" s="385"/>
      <c r="E6" s="385"/>
      <c r="F6" s="388" t="s">
        <v>552</v>
      </c>
      <c r="G6" s="388"/>
      <c r="H6" s="388" t="s">
        <v>553</v>
      </c>
      <c r="I6" s="389"/>
    </row>
    <row r="7" spans="1:9" s="148" customFormat="1" ht="72.75" customHeight="1" thickBot="1">
      <c r="A7" s="386"/>
      <c r="B7" s="387"/>
      <c r="C7" s="387"/>
      <c r="D7" s="387"/>
      <c r="E7" s="38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53" t="s">
        <v>299</v>
      </c>
      <c r="B8" s="354"/>
      <c r="C8" s="354"/>
      <c r="D8" s="354"/>
      <c r="E8" s="354"/>
      <c r="F8" s="354"/>
      <c r="G8" s="354"/>
      <c r="H8" s="354"/>
      <c r="I8" s="355"/>
    </row>
    <row r="9" spans="1:9" ht="22.5" customHeight="1">
      <c r="A9" s="345" t="s">
        <v>300</v>
      </c>
      <c r="B9" s="346"/>
      <c r="C9" s="346"/>
      <c r="D9" s="346"/>
      <c r="E9" s="34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82" t="s">
        <v>302</v>
      </c>
      <c r="B10" s="383"/>
      <c r="C10" s="383"/>
      <c r="D10" s="383"/>
      <c r="E10" s="383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77" t="s">
        <v>303</v>
      </c>
      <c r="B11" s="378"/>
      <c r="C11" s="378"/>
      <c r="D11" s="378"/>
      <c r="E11" s="37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77" t="s">
        <v>304</v>
      </c>
      <c r="B12" s="378"/>
      <c r="C12" s="378"/>
      <c r="D12" s="378"/>
      <c r="E12" s="37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77" t="s">
        <v>305</v>
      </c>
      <c r="B13" s="378"/>
      <c r="C13" s="378"/>
      <c r="D13" s="378"/>
      <c r="E13" s="37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50" t="s">
        <v>306</v>
      </c>
      <c r="B14" s="351"/>
      <c r="C14" s="351"/>
      <c r="D14" s="351"/>
      <c r="E14" s="352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79" t="s">
        <v>307</v>
      </c>
      <c r="B15" s="380"/>
      <c r="C15" s="380"/>
      <c r="D15" s="380"/>
      <c r="E15" s="380"/>
      <c r="F15" s="380"/>
      <c r="G15" s="380"/>
      <c r="H15" s="380"/>
      <c r="I15" s="381"/>
    </row>
    <row r="16" spans="1:9" ht="147.75" customHeight="1" thickBot="1">
      <c r="A16" s="356" t="s">
        <v>509</v>
      </c>
      <c r="B16" s="357"/>
      <c r="C16" s="357"/>
      <c r="D16" s="357"/>
      <c r="E16" s="358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45" t="s">
        <v>510</v>
      </c>
      <c r="B17" s="346"/>
      <c r="C17" s="346"/>
      <c r="D17" s="346"/>
      <c r="E17" s="34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45" t="s">
        <v>533</v>
      </c>
      <c r="B18" s="359"/>
      <c r="C18" s="359"/>
      <c r="D18" s="359"/>
      <c r="E18" s="360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50" t="s">
        <v>308</v>
      </c>
      <c r="B19" s="351"/>
      <c r="C19" s="351"/>
      <c r="D19" s="351"/>
      <c r="E19" s="352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74" t="s">
        <v>309</v>
      </c>
      <c r="B20" s="375"/>
      <c r="C20" s="375"/>
      <c r="D20" s="375"/>
      <c r="E20" s="37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17" t="s">
        <v>311</v>
      </c>
      <c r="C1" s="317"/>
    </row>
    <row r="2" spans="2:3" ht="15" customHeight="1">
      <c r="B2" s="317" t="s">
        <v>292</v>
      </c>
      <c r="C2" s="317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94" t="s">
        <v>554</v>
      </c>
      <c r="C6" s="395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31" t="s">
        <v>534</v>
      </c>
      <c r="B9" s="331"/>
      <c r="C9" s="331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93"/>
      <c r="N12" s="393"/>
      <c r="O12" s="393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96">
        <v>3</v>
      </c>
      <c r="B14" s="174" t="s">
        <v>336</v>
      </c>
      <c r="C14" s="398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97"/>
      <c r="B15" s="174" t="s">
        <v>316</v>
      </c>
      <c r="C15" s="399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90">
        <v>6</v>
      </c>
      <c r="B19" s="168" t="s">
        <v>329</v>
      </c>
      <c r="C19" s="39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90"/>
      <c r="B20" s="168" t="s">
        <v>316</v>
      </c>
      <c r="C20" s="39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17" t="s">
        <v>320</v>
      </c>
      <c r="C1" s="317"/>
    </row>
    <row r="3" spans="1:3" ht="46.5" customHeight="1">
      <c r="A3" s="331" t="s">
        <v>561</v>
      </c>
      <c r="B3" s="331"/>
      <c r="C3" s="331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00">
        <v>3</v>
      </c>
      <c r="B8" s="174" t="s">
        <v>329</v>
      </c>
      <c r="C8" s="402">
        <f>C7*0.46%</f>
        <v>3912.5976384</v>
      </c>
      <c r="D8" s="62"/>
      <c r="E8" s="64"/>
    </row>
    <row r="9" spans="1:5" ht="22.5" customHeight="1">
      <c r="A9" s="401"/>
      <c r="B9" s="174" t="s">
        <v>316</v>
      </c>
      <c r="C9" s="403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08">
        <v>6</v>
      </c>
      <c r="B13" s="168" t="s">
        <v>540</v>
      </c>
      <c r="C13" s="410">
        <f>C12*C6%</f>
        <v>4139.5283014272</v>
      </c>
      <c r="D13" s="62"/>
      <c r="E13" s="64"/>
    </row>
    <row r="14" spans="1:5" ht="18.75" customHeight="1">
      <c r="A14" s="409"/>
      <c r="B14" s="174" t="s">
        <v>316</v>
      </c>
      <c r="C14" s="411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96">
        <v>3</v>
      </c>
      <c r="B26" s="174" t="s">
        <v>540</v>
      </c>
      <c r="C26" s="398">
        <f>C25*0.55%</f>
        <v>4949.436012576</v>
      </c>
    </row>
    <row r="27" spans="1:3" ht="18">
      <c r="A27" s="397"/>
      <c r="B27" s="174" t="s">
        <v>316</v>
      </c>
      <c r="C27" s="399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404">
        <v>6</v>
      </c>
      <c r="B31" s="174" t="s">
        <v>544</v>
      </c>
      <c r="C31" s="406">
        <f>C30*C24%</f>
        <v>4396.179056115687</v>
      </c>
    </row>
    <row r="32" spans="1:3" ht="18">
      <c r="A32" s="405"/>
      <c r="B32" s="174" t="s">
        <v>316</v>
      </c>
      <c r="C32" s="407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2023-09-14T11:23:10Z</cp:lastPrinted>
  <dcterms:created xsi:type="dcterms:W3CDTF">2008-11-09T14:04:37Z</dcterms:created>
  <dcterms:modified xsi:type="dcterms:W3CDTF">2023-09-15T02:51:13Z</dcterms:modified>
  <cp:category/>
  <cp:version/>
  <cp:contentType/>
  <cp:contentStatus/>
</cp:coreProperties>
</file>