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0" yWindow="1710" windowWidth="15480" windowHeight="11040" tabRatio="488" firstSheet="6" activeTab="6"/>
  </bookViews>
  <sheets>
    <sheet name="источ.фин.деф пр1,2" sheetId="1" state="hidden" r:id="rId1"/>
    <sheet name="черн" sheetId="2" state="hidden" r:id="rId2"/>
    <sheet name="прил 3" sheetId="3" state="hidden" r:id="rId3"/>
    <sheet name="продолжение прил 3" sheetId="4" state="hidden" r:id="rId4"/>
    <sheet name="прил 4" sheetId="5" state="hidden" r:id="rId5"/>
    <sheet name="продолжение прил 4" sheetId="6" state="hidden" r:id="rId6"/>
    <sheet name="приложение 4" sheetId="7" r:id="rId7"/>
  </sheets>
  <externalReferences>
    <externalReference r:id="rId10"/>
  </externalReferences>
  <definedNames>
    <definedName name="_xlnm.Print_Area" localSheetId="0">'источ.фин.деф пр1,2'!$A$1:$F$87</definedName>
    <definedName name="_xlnm.Print_Area" localSheetId="4">'прил 4'!$A$1:$D$25</definedName>
    <definedName name="_xlnm.Print_Area" localSheetId="6">'приложение 4'!$A$1:$L$117</definedName>
    <definedName name="_xlnm.Print_Area" localSheetId="1">'черн'!$A$1:$Z$232</definedName>
  </definedNames>
  <calcPr fullCalcOnLoad="1"/>
</workbook>
</file>

<file path=xl/sharedStrings.xml><?xml version="1.0" encoding="utf-8"?>
<sst xmlns="http://schemas.openxmlformats.org/spreadsheetml/2006/main" count="1122" uniqueCount="800">
  <si>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</si>
  <si>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</si>
  <si>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</si>
  <si>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</si>
  <si>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</si>
  <si>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</si>
  <si>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</si>
  <si>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</si>
  <si>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</si>
  <si>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</si>
  <si>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</si>
  <si>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</si>
  <si>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</si>
  <si>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</si>
  <si>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</si>
  <si>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</si>
  <si>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</si>
  <si>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</si>
  <si>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</si>
  <si>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</si>
  <si>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</si>
  <si>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</si>
  <si>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</si>
  <si>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</si>
  <si>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</si>
  <si>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</si>
  <si>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</si>
  <si>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</si>
  <si>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</si>
  <si>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</si>
  <si>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</si>
  <si>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</si>
  <si>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</si>
  <si>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</si>
  <si>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</si>
  <si>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</si>
  <si>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</si>
  <si>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</si>
  <si>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</si>
  <si>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</si>
  <si>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</si>
  <si>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</si>
  <si>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</si>
  <si>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</si>
  <si>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</si>
  <si>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</si>
  <si>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</si>
  <si>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</si>
  <si>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</si>
  <si>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</si>
  <si>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</si>
  <si>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</si>
  <si>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</si>
  <si>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</si>
  <si>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</si>
  <si>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</si>
  <si>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</si>
  <si>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</si>
  <si>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</si>
  <si>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</si>
  <si>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</si>
  <si>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</si>
  <si>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</si>
  <si>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</si>
  <si>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</si>
  <si>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</si>
  <si>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</si>
  <si>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</si>
  <si>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</si>
  <si>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</si>
  <si>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</si>
  <si>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</si>
  <si>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</si>
  <si>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</si>
  <si>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</si>
  <si>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</si>
  <si>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</si>
  <si>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</si>
  <si>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</si>
  <si>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</si>
  <si>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</si>
  <si>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</si>
  <si>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</si>
  <si>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</si>
  <si>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</si>
  <si>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</si>
  <si>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</si>
  <si>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</si>
  <si>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</si>
  <si>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</si>
  <si>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</si>
  <si>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</si>
  <si>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</si>
  <si>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</si>
  <si>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</si>
  <si>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</si>
  <si>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</si>
  <si>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</si>
  <si>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</si>
  <si>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</si>
  <si>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</si>
  <si>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</si>
  <si>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</si>
  <si>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</si>
  <si>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</si>
  <si>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</si>
  <si>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</si>
  <si>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</si>
  <si>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</si>
  <si>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</si>
  <si>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</si>
  <si>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</si>
  <si>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</si>
  <si>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</si>
  <si>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</si>
  <si>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</si>
  <si>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</si>
  <si>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</si>
  <si>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</si>
  <si>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</si>
  <si>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</si>
  <si>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</si>
  <si>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</si>
  <si>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</si>
  <si>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</si>
  <si>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</si>
  <si>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</si>
  <si>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</si>
  <si>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</si>
  <si>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</si>
  <si>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</si>
  <si>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</si>
  <si>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</si>
  <si>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</si>
  <si>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</si>
  <si>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</si>
  <si>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</si>
  <si>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</si>
  <si>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</si>
  <si>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</si>
  <si>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</si>
  <si>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</si>
  <si>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</si>
  <si>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</si>
  <si>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</si>
  <si>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</si>
  <si>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</si>
  <si>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</si>
  <si>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</si>
  <si>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</si>
  <si>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</si>
  <si>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</si>
  <si>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</si>
  <si>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</si>
  <si>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</si>
  <si>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</si>
  <si>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</si>
  <si>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</si>
  <si>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</si>
  <si>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</si>
  <si>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</si>
  <si>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</si>
  <si>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</si>
  <si>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</si>
  <si>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</si>
  <si>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</si>
  <si>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</si>
  <si>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</si>
  <si>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</si>
  <si>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</si>
  <si>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</si>
  <si>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</si>
  <si>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</si>
  <si>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</si>
  <si>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</si>
  <si>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</si>
  <si>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</si>
  <si>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</si>
  <si>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</si>
  <si>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</si>
  <si>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</si>
  <si>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</si>
  <si>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</si>
  <si>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</si>
  <si>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</si>
  <si>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</si>
  <si>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</si>
  <si>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</si>
  <si>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</si>
  <si>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</si>
  <si>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</si>
  <si>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</si>
  <si>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</si>
  <si>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</si>
  <si>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</si>
  <si>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</si>
  <si>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</si>
  <si>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</si>
  <si>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</si>
  <si>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</si>
  <si>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</si>
  <si>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</si>
  <si>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</si>
  <si>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</si>
  <si>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</si>
  <si>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</si>
  <si>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</si>
  <si>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</si>
  <si>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</si>
  <si>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</si>
  <si>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</si>
  <si>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</si>
  <si>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</si>
  <si>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</si>
  <si>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</si>
  <si>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</si>
  <si>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</si>
  <si>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</si>
  <si>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</si>
  <si>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</si>
  <si>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</si>
  <si>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</si>
  <si>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</si>
  <si>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</si>
  <si>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</si>
  <si>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</si>
  <si>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</si>
  <si>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</si>
  <si>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</si>
  <si>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</si>
  <si>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</si>
  <si>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</si>
  <si>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</si>
  <si>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</si>
  <si>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</si>
  <si>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</si>
  <si>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</si>
  <si>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</si>
  <si>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</si>
  <si>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</si>
  <si>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</si>
  <si>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</si>
  <si>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</si>
  <si>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</si>
  <si>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</si>
  <si>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</si>
  <si>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</si>
  <si>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</si>
  <si>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</si>
  <si>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</si>
  <si>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</si>
  <si>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</si>
  <si>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</si>
  <si>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</si>
  <si>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</si>
  <si>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</si>
  <si>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</si>
  <si>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</si>
  <si>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</si>
  <si>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</si>
  <si>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</si>
  <si>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</si>
  <si>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</si>
  <si>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</si>
  <si>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</si>
  <si>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</si>
  <si>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</si>
  <si>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</si>
  <si>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</si>
  <si>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</si>
  <si>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</si>
  <si>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</si>
  <si>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</si>
  <si>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</si>
  <si>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</si>
  <si>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</si>
  <si>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</si>
  <si>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</si>
  <si>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</si>
  <si>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</si>
  <si>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</si>
  <si>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</si>
  <si>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</si>
  <si>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</si>
  <si>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</si>
  <si>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</si>
  <si>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</si>
  <si>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</si>
  <si>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</si>
  <si>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</si>
  <si>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</si>
  <si>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</si>
  <si>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</si>
  <si>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</si>
  <si>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</si>
  <si>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</si>
  <si>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</si>
  <si>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</si>
  <si>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</si>
  <si>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</si>
  <si>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</si>
  <si>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</si>
  <si>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</si>
  <si>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</si>
  <si>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</si>
  <si>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</si>
  <si>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</si>
  <si>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</si>
  <si>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</si>
  <si>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</si>
  <si>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</si>
  <si>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</si>
  <si>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</si>
  <si>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</si>
  <si>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</si>
  <si>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</si>
  <si>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</si>
  <si>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</si>
  <si>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</si>
  <si>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</si>
  <si>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</si>
  <si>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</si>
  <si>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</si>
  <si>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</si>
  <si>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</si>
  <si>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</si>
  <si>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</si>
  <si>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</si>
  <si>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</si>
  <si>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</si>
  <si>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</si>
  <si>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</si>
  <si>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</si>
  <si>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</si>
  <si>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</si>
  <si>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</si>
  <si>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</si>
  <si>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</si>
  <si>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</si>
  <si>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</si>
  <si>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</si>
  <si>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</si>
  <si>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</si>
  <si>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</si>
  <si>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</si>
  <si>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</si>
  <si>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</si>
  <si>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</si>
  <si>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</si>
  <si>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</si>
  <si>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</si>
  <si>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</si>
  <si>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</si>
  <si>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</si>
  <si>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</si>
  <si>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</si>
  <si>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</si>
  <si>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</si>
  <si>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</si>
  <si>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</si>
  <si>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</si>
  <si>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</si>
  <si>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</si>
  <si>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</si>
  <si>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</si>
  <si>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</si>
  <si>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</si>
  <si>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</si>
  <si>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</si>
  <si>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</si>
  <si>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</si>
  <si>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</si>
  <si>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</si>
  <si>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</si>
  <si>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</si>
  <si>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</si>
  <si>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</si>
  <si>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</si>
  <si>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</si>
  <si>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</si>
  <si>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</si>
  <si>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</si>
  <si>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</si>
  <si>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</si>
  <si>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</si>
  <si>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</si>
  <si>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</si>
  <si>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</si>
  <si>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</si>
  <si>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</si>
  <si>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</si>
  <si>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</si>
  <si>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</si>
  <si>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</si>
  <si>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</si>
  <si>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</si>
  <si>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</si>
  <si>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</si>
  <si>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</si>
  <si>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</si>
  <si>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</si>
  <si>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</si>
  <si>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</si>
  <si>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</si>
  <si>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</si>
  <si>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</si>
  <si>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</si>
  <si>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</si>
  <si>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</si>
  <si>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</si>
  <si>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</si>
  <si>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</si>
  <si>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</si>
  <si>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</si>
  <si>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</si>
  <si>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</si>
  <si>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</si>
  <si>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</si>
  <si>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</si>
  <si>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</si>
  <si>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</si>
  <si>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</si>
  <si>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</si>
  <si>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</si>
  <si>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</si>
  <si>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</si>
  <si>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</si>
  <si>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</si>
  <si>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</si>
  <si>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</si>
  <si>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</si>
  <si>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</si>
  <si>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</si>
  <si>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</si>
  <si>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</si>
  <si>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</si>
  <si>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</si>
  <si>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</si>
  <si>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</si>
  <si>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</si>
  <si>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</si>
  <si>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</si>
  <si>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</si>
  <si>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</si>
  <si>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</si>
  <si>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</si>
  <si>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</si>
  <si>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</si>
  <si>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</si>
  <si>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</si>
  <si>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</si>
  <si>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</si>
  <si>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</si>
  <si>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</si>
  <si>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</si>
  <si>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</si>
  <si>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</si>
  <si>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</si>
  <si>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</si>
  <si>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</si>
  <si>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</si>
  <si>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</si>
  <si>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</si>
  <si>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</si>
  <si>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</si>
  <si>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</si>
  <si>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</si>
  <si>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</si>
  <si>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</si>
  <si>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</si>
  <si>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</si>
  <si>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</si>
  <si>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</si>
  <si>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</si>
  <si>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</si>
  <si>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</si>
  <si>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</si>
  <si>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</si>
  <si>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</si>
  <si>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</si>
  <si>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</si>
  <si>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</si>
  <si>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</si>
  <si>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</si>
  <si>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</si>
  <si>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</si>
  <si>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</si>
  <si>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</si>
  <si>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</si>
  <si>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</si>
  <si>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</si>
  <si>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</si>
  <si>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</si>
  <si>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</si>
  <si>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</si>
  <si>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</si>
  <si>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</si>
  <si>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</si>
  <si>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</si>
  <si>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</si>
  <si>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</si>
  <si>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</si>
  <si>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</si>
  <si>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</si>
  <si>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</si>
  <si>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</si>
  <si>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</si>
  <si>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</si>
  <si>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</si>
  <si>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</si>
  <si>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</si>
  <si>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</si>
  <si>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</si>
  <si>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</si>
  <si>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</si>
  <si>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</si>
  <si>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</si>
  <si>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</si>
  <si>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</si>
  <si>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</si>
  <si>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</si>
  <si>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</si>
  <si>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</si>
  <si>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</si>
  <si>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</si>
  <si>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</si>
  <si>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</si>
  <si>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</si>
  <si>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</si>
  <si>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</si>
  <si>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</si>
  <si>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</si>
  <si>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</si>
  <si>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</si>
  <si>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</si>
  <si>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</si>
  <si>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</si>
  <si>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</si>
  <si>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</si>
  <si>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</si>
  <si>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</si>
  <si>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</si>
  <si>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</si>
  <si>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</si>
  <si>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</si>
  <si>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</si>
  <si>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</si>
  <si>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</si>
  <si>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</si>
  <si>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</si>
  <si>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</si>
  <si>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</si>
  <si>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</si>
  <si>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</si>
  <si>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</si>
  <si>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</si>
  <si>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</si>
  <si>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</si>
  <si>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</si>
  <si>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</si>
  <si>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</si>
  <si>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</si>
  <si>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</si>
  <si>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</si>
  <si>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</si>
  <si>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</si>
  <si>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092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</si>
  <si>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</si>
  <si>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</si>
  <si>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</si>
  <si>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</si>
  <si>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</si>
  <si>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</si>
  <si>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</si>
  <si>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</si>
  <si>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</si>
  <si>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</si>
  <si>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Код главы администратора</t>
  </si>
  <si>
    <t xml:space="preserve">  1  00  00000  00  0000  000</t>
  </si>
  <si>
    <t xml:space="preserve">  1  01  00000  00  0000  000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</si>
  <si>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</si>
  <si>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</si>
  <si>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</si>
  <si>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1  05  00000  00  0000  000</t>
  </si>
  <si>
    <t xml:space="preserve">  1  05  01000  00  0000  110</t>
  </si>
  <si>
    <t xml:space="preserve">  1  05  01010  01  0000  110</t>
  </si>
  <si>
    <t xml:space="preserve">  1   05 01011  01  0000 110</t>
  </si>
  <si>
    <t xml:space="preserve">  1  05  01020  01  0000  110</t>
  </si>
  <si>
    <t xml:space="preserve">  1  05  01021  01  0000  110</t>
  </si>
  <si>
    <t xml:space="preserve">  1  05  03000  01  0000  110</t>
  </si>
  <si>
    <t xml:space="preserve">  1 05   03010   01  0000 110</t>
  </si>
  <si>
    <t xml:space="preserve">  1  06  00000  00  0000  000</t>
  </si>
  <si>
    <t xml:space="preserve">  1  06  02000  02  0000  110</t>
  </si>
  <si>
    <t xml:space="preserve">  1  06  02010  02  0000  110</t>
  </si>
  <si>
    <t xml:space="preserve">  1  08  00000  00  0000  000</t>
  </si>
  <si>
    <t xml:space="preserve">  1  08  03000  01  0000  110</t>
  </si>
  <si>
    <t xml:space="preserve">  1  08  03010  01  0000  110</t>
  </si>
  <si>
    <t xml:space="preserve">  1  08  07000  01  0000  110</t>
  </si>
  <si>
    <t xml:space="preserve"> 1  08  07080  01   0000 110</t>
  </si>
  <si>
    <t xml:space="preserve"> 1  08  07084  01   0000 110</t>
  </si>
  <si>
    <t xml:space="preserve"> 1  11  00000  00  0000  000</t>
  </si>
  <si>
    <t xml:space="preserve"> 1  11  05000  00  0000  120</t>
  </si>
  <si>
    <t xml:space="preserve"> 1  11  05010  00  0000  120</t>
  </si>
  <si>
    <t xml:space="preserve"> 1  11  05035  05  0000  120</t>
  </si>
  <si>
    <t xml:space="preserve"> 1  11  05030  00  0000  120</t>
  </si>
  <si>
    <t xml:space="preserve"> 1  12  00000  00  0000  000</t>
  </si>
  <si>
    <t xml:space="preserve">  1  12  01000  01  0000  120</t>
  </si>
  <si>
    <t xml:space="preserve">  1  13  00000  00  0000  000</t>
  </si>
  <si>
    <t xml:space="preserve">  1  13  03000  00  0000  130</t>
  </si>
  <si>
    <t xml:space="preserve"> 1 13 01995 05 0000 130</t>
  </si>
  <si>
    <t xml:space="preserve">  1  16  00000  00  0000  000</t>
  </si>
  <si>
    <t xml:space="preserve">  2  00  00000  00  0000  000</t>
  </si>
  <si>
    <t xml:space="preserve">  2  02  00000  00  0000  000</t>
  </si>
  <si>
    <t>000</t>
  </si>
  <si>
    <t>182</t>
  </si>
  <si>
    <t>1  12  01010  01  0000  120</t>
  </si>
  <si>
    <t>1 01  02000  01  0000  110</t>
  </si>
  <si>
    <t>в тыс.руб.</t>
  </si>
  <si>
    <t>2016 год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</si>
  <si>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</si>
  <si>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</si>
  <si>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</si>
  <si>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</si>
  <si>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  1 05   04000   02  0000 110</t>
  </si>
  <si>
    <t xml:space="preserve">  1 05   04020   02  0000 110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</si>
  <si>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</si>
  <si>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</si>
  <si>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</si>
  <si>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</si>
  <si>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</si>
  <si>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</si>
  <si>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1  12  01040  01  0000  120</t>
  </si>
  <si>
    <t>2  02  25097  00  0000  150</t>
  </si>
  <si>
    <t>2  02  25097  05  0000  150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</si>
  <si>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</si>
  <si>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</si>
  <si>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2  02  25467  00  0000  150</t>
  </si>
  <si>
    <t>2  02  25467  05  0000  150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</si>
  <si>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</si>
  <si>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</si>
  <si>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2  02  25497  00  0000  150</t>
  </si>
  <si>
    <t>2  02  25497  05  0000  150</t>
  </si>
  <si>
    <t>2  02  30024  05  0000  150</t>
  </si>
  <si>
    <t>2  02  30000  00  0000  150</t>
  </si>
  <si>
    <t>2  02  29999  05  0000  150</t>
  </si>
  <si>
    <t>2  02  29999  00  0000  150</t>
  </si>
  <si>
    <t xml:space="preserve"> 1 11 05013 05 0000 120</t>
  </si>
  <si>
    <t xml:space="preserve">  2  02  01000  00  0000  150</t>
  </si>
  <si>
    <t>2   02  15001  05  0000  150</t>
  </si>
  <si>
    <t xml:space="preserve">  2  02  15001  00  0000  150</t>
  </si>
  <si>
    <t xml:space="preserve">  2  02  20000  00  0000  150</t>
  </si>
  <si>
    <t>2  02  30029  00  0000  150</t>
  </si>
  <si>
    <t>2  02  30029  05  0000  150</t>
  </si>
  <si>
    <t>2 02  35120  00  0000 150</t>
  </si>
  <si>
    <t>2  02 35120  05  0000 150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</si>
  <si>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</si>
  <si>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Межбюджетные трансферты, передаваемые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</si>
  <si>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2  02  40000 00 0000  150</t>
  </si>
  <si>
    <t>2  02 45321  05 0000  150</t>
  </si>
  <si>
    <t>2  02 45321 00  0000  150</t>
  </si>
  <si>
    <t>2  02  30024  00  0000  150</t>
  </si>
  <si>
    <t>Субсидии бюджетам муниципальных районов на поддержку отрасли культуры</t>
  </si>
  <si>
    <t>2 02 25519 05 0000 150</t>
  </si>
  <si>
    <t>Субсидии бюджетам на поддержку отрасли культуры</t>
  </si>
  <si>
    <t>2 02 25519 00 0000 150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</si>
  <si>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</si>
  <si>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</si>
  <si>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</si>
  <si>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</si>
  <si>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</si>
  <si>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</si>
  <si>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</si>
  <si>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</si>
  <si>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</si>
  <si>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</si>
  <si>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</si>
  <si>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</si>
  <si>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</si>
  <si>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</si>
  <si>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</si>
  <si>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</si>
  <si>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</si>
  <si>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</si>
  <si>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</si>
  <si>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</si>
  <si>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</si>
  <si>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</si>
  <si>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11601000010000140</t>
  </si>
  <si>
    <t>11601050010000140</t>
  </si>
  <si>
    <t>11601053010000140</t>
  </si>
  <si>
    <t>11601060010000140</t>
  </si>
  <si>
    <t>11601063010000140</t>
  </si>
  <si>
    <t>11601130010000140</t>
  </si>
  <si>
    <t>11601133010000140</t>
  </si>
  <si>
    <t>11601140010000140</t>
  </si>
  <si>
    <t>11601143010000140</t>
  </si>
  <si>
    <t>11601150010000140</t>
  </si>
  <si>
    <t>11601153010000140</t>
  </si>
  <si>
    <t>11601170010000140</t>
  </si>
  <si>
    <t>11601173010000140</t>
  </si>
  <si>
    <t>11601200010000140</t>
  </si>
  <si>
    <t>11601203010000140</t>
  </si>
  <si>
    <t>11602000020000140</t>
  </si>
  <si>
    <t>11602010020000140</t>
  </si>
  <si>
    <t>11610000000000140</t>
  </si>
  <si>
    <t>11610120000000140</t>
  </si>
  <si>
    <t>11610123010000140</t>
  </si>
  <si>
    <t>11611000010000140</t>
  </si>
  <si>
    <t>11611050010000140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</si>
  <si>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</si>
  <si>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</si>
  <si>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</t>
  </si>
  <si>
    <t>20225304050000150</t>
  </si>
  <si>
    <t>20225304000000150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</si>
  <si>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</si>
  <si>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</si>
  <si>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</si>
  <si>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20245303050000150</t>
  </si>
  <si>
    <t>2024 год               сумма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</si>
  <si>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</si>
  <si>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</si>
  <si>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2 02 35176 00 0000 150</t>
  </si>
  <si>
    <t>2 02 35176 05 0000 150</t>
  </si>
  <si>
    <t>2  02  25576  00  0000  150</t>
  </si>
  <si>
    <t>Субсидии бюджетам на обеспечение комплексного развития сельских территорий</t>
  </si>
  <si>
    <t>2  02  25576  05  0000  150</t>
  </si>
  <si>
    <t>Субсидии бюджетам муниципальных районов на обеспечение комплексного развития сельских территорий</t>
  </si>
  <si>
    <t>+5,00</t>
  </si>
  <si>
    <t>+9,00</t>
  </si>
  <si>
    <t>0,00</t>
  </si>
  <si>
    <t>-959,80</t>
  </si>
  <si>
    <t>-604,40</t>
  </si>
  <si>
    <t>+3304,00</t>
  </si>
  <si>
    <t>+315,40</t>
  </si>
  <si>
    <t>-4217,00</t>
  </si>
  <si>
    <t>+613,90</t>
  </si>
  <si>
    <t>-7185,40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</si>
  <si>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</si>
  <si>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1  01  02040  01  0000  110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</si>
  <si>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</si>
  <si>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</si>
  <si>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</si>
  <si>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</si>
  <si>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</si>
  <si>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+974,06</t>
  </si>
  <si>
    <t>+1,00</t>
  </si>
  <si>
    <t>+0,03</t>
  </si>
  <si>
    <t>+39,98</t>
  </si>
  <si>
    <t>+11,00</t>
  </si>
  <si>
    <t>1 03 02251 01 0000 110</t>
  </si>
  <si>
    <t>+12639,65</t>
  </si>
  <si>
    <t>+12927,43</t>
  </si>
  <si>
    <t>-315,90</t>
  </si>
  <si>
    <t>+21,50</t>
  </si>
  <si>
    <t>+6,62</t>
  </si>
  <si>
    <t>+618,68</t>
  </si>
  <si>
    <t>+16,05</t>
  </si>
  <si>
    <t>-371,43</t>
  </si>
  <si>
    <t>+294,31</t>
  </si>
  <si>
    <t>+426,80</t>
  </si>
  <si>
    <t>+423,30</t>
  </si>
  <si>
    <t>+423,3</t>
  </si>
  <si>
    <t>+3,5</t>
  </si>
  <si>
    <t>+97,28</t>
  </si>
  <si>
    <t>+57,30</t>
  </si>
  <si>
    <t>+1,48</t>
  </si>
  <si>
    <t>-0,30</t>
  </si>
  <si>
    <t>+1,78</t>
  </si>
  <si>
    <t>+2,62</t>
  </si>
  <si>
    <t>+291,00</t>
  </si>
  <si>
    <t>+87,00</t>
  </si>
  <si>
    <t>+4,00</t>
  </si>
  <si>
    <t>+8,00</t>
  </si>
  <si>
    <t>+14852,5</t>
  </si>
  <si>
    <t>+133533,00</t>
  </si>
  <si>
    <t>+127376,30</t>
  </si>
  <si>
    <t>-1,70</t>
  </si>
  <si>
    <t>+4187,30</t>
  </si>
  <si>
    <t>+1971,1</t>
  </si>
  <si>
    <t>+2223,6</t>
  </si>
  <si>
    <t>-70636,40</t>
  </si>
  <si>
    <t>2025 год               сумма</t>
  </si>
  <si>
    <t>Объем поступлений доходов в местный бюджет в  2024-2025  годах</t>
  </si>
  <si>
    <t>+895,69</t>
  </si>
  <si>
    <t>+895,59</t>
  </si>
  <si>
    <t>+1878,34</t>
  </si>
  <si>
    <t>+1480,77</t>
  </si>
  <si>
    <t>+2774,03</t>
  </si>
  <si>
    <t>+4254,83</t>
  </si>
  <si>
    <t>+300178,48</t>
  </si>
  <si>
    <t>+280156,90</t>
  </si>
  <si>
    <t>+280156,9</t>
  </si>
  <si>
    <t xml:space="preserve">Приложение 4
к  Решению  «О бюджете муниципального образования "Улаганский район" на 2023 год и на плановый период 2024 и 2025 годов»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</si>
  <si>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а так же доходов от долевого участия в организации, полученных в виде дивидентов
</t>
  </si>
  <si>
    <t>+20021,58</t>
  </si>
  <si>
    <t>+410,00</t>
  </si>
  <si>
    <t>+135,00</t>
  </si>
  <si>
    <t>+435,00</t>
  </si>
  <si>
    <t>+159,00</t>
  </si>
  <si>
    <t>+140,00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</si>
</sst>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  <numFmt numFmtId="209" formatCode="#,##0.00\ _₽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0" fontId="0" fillId="0" borderId="0" xfId="0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4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wrapText="1"/>
    </xf>
    <xf numFmtId="0" fontId="12" fillId="0" borderId="10" xfId="54" applyFont="1" applyBorder="1" applyAlignment="1">
      <alignment wrapText="1"/>
      <protection/>
    </xf>
    <xf numFmtId="4" fontId="15" fillId="0" borderId="1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4" fontId="12" fillId="0" borderId="19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wrapText="1"/>
    </xf>
    <xf numFmtId="0" fontId="15" fillId="0" borderId="10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2" xfId="54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12" fillId="0" borderId="0" xfId="0" applyNumberFormat="1" applyFont="1" applyAlignment="1">
      <alignment/>
    </xf>
    <xf numFmtId="0" fontId="12" fillId="0" borderId="10" xfId="54" applyNumberFormat="1" applyFont="1" applyBorder="1" applyAlignment="1">
      <alignment wrapText="1"/>
      <protection/>
    </xf>
    <xf numFmtId="2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justify" vertical="center" wrapText="1"/>
    </xf>
    <xf numFmtId="0" fontId="12" fillId="0" borderId="53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5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63" xfId="61" applyNumberFormat="1" applyFont="1" applyBorder="1" applyAlignment="1">
      <alignment horizontal="center" vertical="center"/>
    </xf>
    <xf numFmtId="198" fontId="12" fillId="0" borderId="64" xfId="61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65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65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65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65" xfId="61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\Desktop\&#1056;&#1045;&#1064;&#1045;&#1053;&#1048;&#1071;%20&#1086;%20&#1073;&#1102;&#1076;&#1078;&#1077;&#1090;&#1077;\&#1041;&#1070;&#1044;&#1046;&#1045;&#1058;%202017-2019%20&#1087;&#1088;&#1086;&#1077;&#1082;&#1090;&#1099;%20&#1074;%20&#1084;&#1080;&#1085;&#1092;&#1080;&#1085;\&#1080;&#1079;&#1084;%20&#1080;&#1102;&#1085;&#1100;\&#1087;&#1088;&#1080;&#108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фин.деф пр1,2"/>
      <sheetName val="прил 1"/>
      <sheetName val="прил 2"/>
      <sheetName val="черн"/>
      <sheetName val="прил 3"/>
      <sheetName val="продолжение прил 3"/>
      <sheetName val="прил 4"/>
      <sheetName val="продолжение прил 4"/>
    </sheetNames>
    <sheetDataSet>
      <sheetData sheetId="3">
        <row r="106">
          <cell r="Z106">
            <v>67232.5</v>
          </cell>
        </row>
        <row r="107">
          <cell r="Z107">
            <v>67232.5</v>
          </cell>
        </row>
        <row r="110">
          <cell r="Z110">
            <v>13429.5</v>
          </cell>
        </row>
        <row r="151">
          <cell r="Z151" t="str">
            <v> </v>
          </cell>
        </row>
        <row r="155">
          <cell r="Y15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313" t="s">
        <v>25</v>
      </c>
      <c r="C6" s="313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314"/>
      <c r="C41" s="314"/>
      <c r="D41" s="314"/>
      <c r="E41" s="314"/>
      <c r="F41" s="314"/>
    </row>
    <row r="42" spans="5:6" ht="111" customHeight="1">
      <c r="E42" s="317" t="s">
        <v>122</v>
      </c>
      <c r="F42" s="317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315" t="s">
        <v>374</v>
      </c>
      <c r="B45" s="315"/>
      <c r="C45" s="315"/>
      <c r="D45" s="315"/>
      <c r="E45" s="315"/>
      <c r="F45" s="315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317" t="s">
        <v>202</v>
      </c>
      <c r="F69" s="317"/>
    </row>
    <row r="70" ht="12.75" hidden="1"/>
    <row r="71" spans="1:6" ht="12.75" hidden="1">
      <c r="A71" s="316" t="s">
        <v>372</v>
      </c>
      <c r="B71" s="316"/>
      <c r="C71" s="316"/>
      <c r="D71" s="316"/>
      <c r="E71" s="316"/>
      <c r="F71" s="316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317"/>
      <c r="E1" s="317"/>
      <c r="X1" s="317" t="s">
        <v>558</v>
      </c>
      <c r="Y1" s="320"/>
      <c r="Z1" s="320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315" t="s">
        <v>559</v>
      </c>
      <c r="B5" s="334"/>
      <c r="C5" s="334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1"/>
      <c r="AB67" s="262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1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1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1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1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54" t="s">
        <v>291</v>
      </c>
      <c r="G1" s="354"/>
    </row>
    <row r="2" spans="1:7" ht="15.75">
      <c r="A2" s="61"/>
      <c r="B2" s="61"/>
      <c r="C2" s="61"/>
      <c r="D2" s="61"/>
      <c r="E2" s="61"/>
      <c r="F2" s="354" t="s">
        <v>292</v>
      </c>
      <c r="G2" s="354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55" t="s">
        <v>531</v>
      </c>
      <c r="B9" s="355"/>
      <c r="C9" s="355"/>
      <c r="D9" s="355"/>
      <c r="E9" s="355"/>
      <c r="F9" s="355"/>
      <c r="G9" s="355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56" t="s">
        <v>296</v>
      </c>
      <c r="B11" s="357"/>
      <c r="C11" s="357"/>
      <c r="D11" s="357"/>
      <c r="E11" s="358"/>
      <c r="F11" s="362" t="s">
        <v>532</v>
      </c>
      <c r="G11" s="363"/>
      <c r="H11" s="64"/>
      <c r="I11" s="64"/>
    </row>
    <row r="12" spans="1:9" ht="78" customHeight="1" thickBot="1">
      <c r="A12" s="359"/>
      <c r="B12" s="360"/>
      <c r="C12" s="360"/>
      <c r="D12" s="360"/>
      <c r="E12" s="361"/>
      <c r="F12" s="133" t="s">
        <v>297</v>
      </c>
      <c r="G12" s="134" t="s">
        <v>298</v>
      </c>
      <c r="H12" s="64"/>
      <c r="I12" s="64"/>
    </row>
    <row r="13" spans="1:9" ht="18.75">
      <c r="A13" s="364" t="s">
        <v>299</v>
      </c>
      <c r="B13" s="365"/>
      <c r="C13" s="365"/>
      <c r="D13" s="365"/>
      <c r="E13" s="365"/>
      <c r="F13" s="365"/>
      <c r="G13" s="366"/>
      <c r="H13" s="64"/>
      <c r="I13" s="64"/>
    </row>
    <row r="14" spans="1:9" ht="34.5" customHeight="1">
      <c r="A14" s="338" t="s">
        <v>300</v>
      </c>
      <c r="B14" s="339"/>
      <c r="C14" s="339"/>
      <c r="D14" s="339"/>
      <c r="E14" s="340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38" t="s">
        <v>302</v>
      </c>
      <c r="B15" s="339"/>
      <c r="C15" s="339"/>
      <c r="D15" s="339"/>
      <c r="E15" s="340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38" t="s">
        <v>303</v>
      </c>
      <c r="B16" s="339"/>
      <c r="C16" s="339"/>
      <c r="D16" s="339"/>
      <c r="E16" s="339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38" t="s">
        <v>304</v>
      </c>
      <c r="B17" s="339"/>
      <c r="C17" s="339"/>
      <c r="D17" s="339"/>
      <c r="E17" s="340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38" t="s">
        <v>305</v>
      </c>
      <c r="B18" s="339"/>
      <c r="C18" s="339"/>
      <c r="D18" s="339"/>
      <c r="E18" s="340"/>
      <c r="F18" s="138">
        <v>100</v>
      </c>
      <c r="G18" s="139">
        <f>F18/2</f>
        <v>50</v>
      </c>
      <c r="H18" s="64"/>
      <c r="I18" s="64"/>
    </row>
    <row r="19" spans="1:9" ht="19.5" thickBot="1">
      <c r="A19" s="343" t="s">
        <v>306</v>
      </c>
      <c r="B19" s="344"/>
      <c r="C19" s="344"/>
      <c r="D19" s="344"/>
      <c r="E19" s="345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46" t="s">
        <v>307</v>
      </c>
      <c r="B20" s="347"/>
      <c r="C20" s="347"/>
      <c r="D20" s="347"/>
      <c r="E20" s="347"/>
      <c r="F20" s="347"/>
      <c r="G20" s="348"/>
      <c r="H20" s="64"/>
      <c r="I20" s="64"/>
    </row>
    <row r="21" spans="1:7" ht="95.25" customHeight="1">
      <c r="A21" s="349" t="s">
        <v>509</v>
      </c>
      <c r="B21" s="350"/>
      <c r="C21" s="350"/>
      <c r="D21" s="350"/>
      <c r="E21" s="351"/>
      <c r="F21" s="138">
        <v>240</v>
      </c>
      <c r="G21" s="139">
        <f>F21/2</f>
        <v>120</v>
      </c>
    </row>
    <row r="22" spans="1:7" ht="74.25" customHeight="1">
      <c r="A22" s="338" t="s">
        <v>510</v>
      </c>
      <c r="B22" s="339"/>
      <c r="C22" s="339"/>
      <c r="D22" s="339"/>
      <c r="E22" s="340"/>
      <c r="F22" s="143">
        <v>210</v>
      </c>
      <c r="G22" s="139">
        <f>F22/2</f>
        <v>105</v>
      </c>
    </row>
    <row r="23" spans="1:7" ht="100.5" customHeight="1">
      <c r="A23" s="338" t="s">
        <v>533</v>
      </c>
      <c r="B23" s="352"/>
      <c r="C23" s="352"/>
      <c r="D23" s="352"/>
      <c r="E23" s="353"/>
      <c r="F23" s="143">
        <v>570</v>
      </c>
      <c r="G23" s="139">
        <f>F23*20%</f>
        <v>114</v>
      </c>
    </row>
    <row r="24" spans="1:7" s="131" customFormat="1" ht="42.75" customHeight="1" thickBot="1">
      <c r="A24" s="341" t="s">
        <v>308</v>
      </c>
      <c r="B24" s="342"/>
      <c r="C24" s="342"/>
      <c r="D24" s="342"/>
      <c r="E24" s="342"/>
      <c r="F24" s="140">
        <f>F21+F22</f>
        <v>450</v>
      </c>
      <c r="G24" s="139">
        <f>G21+G22+G23</f>
        <v>339</v>
      </c>
    </row>
    <row r="25" spans="1:7" ht="19.5" thickBot="1">
      <c r="A25" s="335" t="s">
        <v>309</v>
      </c>
      <c r="B25" s="336"/>
      <c r="C25" s="336"/>
      <c r="D25" s="336"/>
      <c r="E25" s="337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55" t="s">
        <v>551</v>
      </c>
      <c r="B4" s="355"/>
      <c r="C4" s="355"/>
      <c r="D4" s="355"/>
      <c r="E4" s="355"/>
      <c r="F4" s="355"/>
      <c r="G4" s="355"/>
      <c r="H4" s="355"/>
      <c r="I4" s="355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77" t="s">
        <v>296</v>
      </c>
      <c r="B6" s="378"/>
      <c r="C6" s="378"/>
      <c r="D6" s="378"/>
      <c r="E6" s="378"/>
      <c r="F6" s="381" t="s">
        <v>552</v>
      </c>
      <c r="G6" s="381"/>
      <c r="H6" s="381" t="s">
        <v>553</v>
      </c>
      <c r="I6" s="382"/>
    </row>
    <row r="7" spans="1:9" s="148" customFormat="1" ht="72.75" customHeight="1" thickBot="1">
      <c r="A7" s="379"/>
      <c r="B7" s="380"/>
      <c r="C7" s="380"/>
      <c r="D7" s="380"/>
      <c r="E7" s="380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46" t="s">
        <v>299</v>
      </c>
      <c r="B8" s="347"/>
      <c r="C8" s="347"/>
      <c r="D8" s="347"/>
      <c r="E8" s="347"/>
      <c r="F8" s="347"/>
      <c r="G8" s="347"/>
      <c r="H8" s="347"/>
      <c r="I8" s="348"/>
    </row>
    <row r="9" spans="1:9" ht="22.5" customHeight="1">
      <c r="A9" s="338" t="s">
        <v>300</v>
      </c>
      <c r="B9" s="339"/>
      <c r="C9" s="339"/>
      <c r="D9" s="339"/>
      <c r="E9" s="340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75" t="s">
        <v>302</v>
      </c>
      <c r="B10" s="376"/>
      <c r="C10" s="376"/>
      <c r="D10" s="376"/>
      <c r="E10" s="376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70" t="s">
        <v>303</v>
      </c>
      <c r="B11" s="371"/>
      <c r="C11" s="371"/>
      <c r="D11" s="371"/>
      <c r="E11" s="371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70" t="s">
        <v>304</v>
      </c>
      <c r="B12" s="371"/>
      <c r="C12" s="371"/>
      <c r="D12" s="371"/>
      <c r="E12" s="371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70" t="s">
        <v>305</v>
      </c>
      <c r="B13" s="371"/>
      <c r="C13" s="371"/>
      <c r="D13" s="371"/>
      <c r="E13" s="371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43" t="s">
        <v>306</v>
      </c>
      <c r="B14" s="344"/>
      <c r="C14" s="344"/>
      <c r="D14" s="344"/>
      <c r="E14" s="345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72" t="s">
        <v>307</v>
      </c>
      <c r="B15" s="373"/>
      <c r="C15" s="373"/>
      <c r="D15" s="373"/>
      <c r="E15" s="373"/>
      <c r="F15" s="373"/>
      <c r="G15" s="373"/>
      <c r="H15" s="373"/>
      <c r="I15" s="374"/>
    </row>
    <row r="16" spans="1:9" ht="147.75" customHeight="1" thickBot="1">
      <c r="A16" s="349" t="s">
        <v>509</v>
      </c>
      <c r="B16" s="350"/>
      <c r="C16" s="350"/>
      <c r="D16" s="350"/>
      <c r="E16" s="351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38" t="s">
        <v>510</v>
      </c>
      <c r="B17" s="339"/>
      <c r="C17" s="339"/>
      <c r="D17" s="339"/>
      <c r="E17" s="340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38" t="s">
        <v>533</v>
      </c>
      <c r="B18" s="352"/>
      <c r="C18" s="352"/>
      <c r="D18" s="352"/>
      <c r="E18" s="353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43" t="s">
        <v>308</v>
      </c>
      <c r="B19" s="344"/>
      <c r="C19" s="344"/>
      <c r="D19" s="344"/>
      <c r="E19" s="345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67" t="s">
        <v>309</v>
      </c>
      <c r="B20" s="368"/>
      <c r="C20" s="368"/>
      <c r="D20" s="368"/>
      <c r="E20" s="369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25" t="s">
        <v>311</v>
      </c>
      <c r="C1" s="325"/>
    </row>
    <row r="2" spans="2:3" ht="15" customHeight="1">
      <c r="B2" s="325" t="s">
        <v>292</v>
      </c>
      <c r="C2" s="325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87" t="s">
        <v>554</v>
      </c>
      <c r="C6" s="388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18" t="s">
        <v>534</v>
      </c>
      <c r="B9" s="318"/>
      <c r="C9" s="318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86"/>
      <c r="N12" s="386"/>
      <c r="O12" s="386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89">
        <v>3</v>
      </c>
      <c r="B14" s="174" t="s">
        <v>336</v>
      </c>
      <c r="C14" s="391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90"/>
      <c r="B15" s="174" t="s">
        <v>316</v>
      </c>
      <c r="C15" s="392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83">
        <v>6</v>
      </c>
      <c r="B19" s="168" t="s">
        <v>329</v>
      </c>
      <c r="C19" s="384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83"/>
      <c r="B20" s="168" t="s">
        <v>316</v>
      </c>
      <c r="C20" s="385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25" t="s">
        <v>320</v>
      </c>
      <c r="C1" s="325"/>
    </row>
    <row r="3" spans="1:3" ht="46.5" customHeight="1">
      <c r="A3" s="318" t="s">
        <v>561</v>
      </c>
      <c r="B3" s="318"/>
      <c r="C3" s="318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93">
        <v>3</v>
      </c>
      <c r="B8" s="174" t="s">
        <v>329</v>
      </c>
      <c r="C8" s="395">
        <f>C7*0.46%</f>
        <v>3912.5976384</v>
      </c>
      <c r="D8" s="62"/>
      <c r="E8" s="64"/>
    </row>
    <row r="9" spans="1:5" ht="22.5" customHeight="1">
      <c r="A9" s="394"/>
      <c r="B9" s="174" t="s">
        <v>316</v>
      </c>
      <c r="C9" s="396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401">
        <v>6</v>
      </c>
      <c r="B13" s="168" t="s">
        <v>540</v>
      </c>
      <c r="C13" s="403">
        <f>C12*C6%</f>
        <v>4139.5283014272</v>
      </c>
      <c r="D13" s="62"/>
      <c r="E13" s="64"/>
    </row>
    <row r="14" spans="1:5" ht="18.75" customHeight="1">
      <c r="A14" s="402"/>
      <c r="B14" s="174" t="s">
        <v>316</v>
      </c>
      <c r="C14" s="404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89">
        <v>3</v>
      </c>
      <c r="B26" s="174" t="s">
        <v>540</v>
      </c>
      <c r="C26" s="391">
        <f>C25*0.55%</f>
        <v>4949.436012576</v>
      </c>
    </row>
    <row r="27" spans="1:3" ht="18.75">
      <c r="A27" s="390"/>
      <c r="B27" s="174" t="s">
        <v>316</v>
      </c>
      <c r="C27" s="392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397">
        <v>6</v>
      </c>
      <c r="B31" s="174" t="s">
        <v>544</v>
      </c>
      <c r="C31" s="399">
        <f>C30*C24%</f>
        <v>4396.179056115687</v>
      </c>
    </row>
    <row r="32" spans="1:3" ht="18.75">
      <c r="A32" s="398"/>
      <c r="B32" s="174" t="s">
        <v>316</v>
      </c>
      <c r="C32" s="400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118"/>
  <sheetViews>
    <sheetView tabSelected="1" view="pageBreakPreview" zoomScale="61" zoomScaleNormal="76" zoomScaleSheetLayoutView="61" workbookViewId="0" topLeftCell="B1">
      <selection activeCell="N14" sqref="N14"/>
    </sheetView>
  </sheetViews>
  <sheetFormatPr defaultColWidth="9.00390625" defaultRowHeight="12.75"/>
  <cols>
    <col min="1" max="1" width="0.875" style="56" hidden="1" customWidth="1"/>
    <col min="2" max="2" width="12.375" style="282" customWidth="1"/>
    <col min="3" max="3" width="34.25390625" style="87" customWidth="1"/>
    <col min="4" max="4" width="59.375" style="49" customWidth="1"/>
    <col min="5" max="5" width="0.12890625" style="56" hidden="1" customWidth="1"/>
    <col min="6" max="6" width="13.625" style="56" hidden="1" customWidth="1"/>
    <col min="7" max="7" width="0.12890625" style="56" hidden="1" customWidth="1"/>
    <col min="8" max="8" width="6.375" style="56" hidden="1" customWidth="1"/>
    <col min="9" max="9" width="11.125" style="56" hidden="1" customWidth="1"/>
    <col min="10" max="10" width="19.875" style="237" customWidth="1"/>
    <col min="11" max="11" width="19.75390625" style="309" customWidth="1"/>
    <col min="12" max="12" width="21.25390625" style="237" customWidth="1"/>
    <col min="13" max="13" width="14.875" style="305" customWidth="1"/>
    <col min="14" max="14" width="15.75390625" style="148" customWidth="1"/>
    <col min="15" max="15" width="26.75390625" style="56" customWidth="1"/>
    <col min="16" max="16384" width="9.125" style="56" customWidth="1"/>
  </cols>
  <sheetData>
    <row r="1" spans="2:14" s="49" customFormat="1" ht="123.75" customHeight="1">
      <c r="B1" s="282"/>
      <c r="C1" s="87"/>
      <c r="D1" s="46" t="s">
        <v>388</v>
      </c>
      <c r="E1" s="325"/>
      <c r="F1" s="325"/>
      <c r="G1" s="326"/>
      <c r="H1" s="325"/>
      <c r="I1" s="325"/>
      <c r="J1" s="325" t="s">
        <v>792</v>
      </c>
      <c r="K1" s="325"/>
      <c r="L1" s="325"/>
      <c r="M1" s="280"/>
      <c r="N1" s="279"/>
    </row>
    <row r="2" spans="2:14" s="49" customFormat="1" ht="31.5" customHeight="1" hidden="1">
      <c r="B2" s="282"/>
      <c r="C2" s="87"/>
      <c r="D2" s="46"/>
      <c r="E2" s="260" t="s">
        <v>388</v>
      </c>
      <c r="F2" s="260"/>
      <c r="G2" s="260"/>
      <c r="H2" s="260"/>
      <c r="I2" s="260"/>
      <c r="J2" s="297"/>
      <c r="K2" s="308"/>
      <c r="L2" s="297"/>
      <c r="M2" s="280"/>
      <c r="N2" s="279"/>
    </row>
    <row r="3" spans="2:14" s="49" customFormat="1" ht="9.75" customHeight="1">
      <c r="B3" s="282"/>
      <c r="C3" s="87" t="s">
        <v>388</v>
      </c>
      <c r="D3" s="46"/>
      <c r="J3" s="298"/>
      <c r="K3" s="309"/>
      <c r="L3" s="298"/>
      <c r="M3" s="280"/>
      <c r="N3" s="279"/>
    </row>
    <row r="4" spans="2:14" s="49" customFormat="1" ht="15" customHeight="1" hidden="1">
      <c r="B4" s="282"/>
      <c r="C4" s="87"/>
      <c r="D4" s="46"/>
      <c r="J4" s="298"/>
      <c r="K4" s="309"/>
      <c r="L4" s="298"/>
      <c r="M4" s="280"/>
      <c r="N4" s="279"/>
    </row>
    <row r="5" spans="2:14" s="49" customFormat="1" ht="15" customHeight="1" hidden="1">
      <c r="B5" s="282"/>
      <c r="C5" s="87"/>
      <c r="D5" s="46"/>
      <c r="J5" s="298"/>
      <c r="K5" s="309"/>
      <c r="L5" s="298"/>
      <c r="M5" s="280"/>
      <c r="N5" s="279"/>
    </row>
    <row r="6" spans="2:14" s="49" customFormat="1" ht="36.75" customHeight="1">
      <c r="B6" s="318" t="s">
        <v>782</v>
      </c>
      <c r="C6" s="319"/>
      <c r="D6" s="319"/>
      <c r="E6" s="319"/>
      <c r="F6" s="319"/>
      <c r="G6" s="319"/>
      <c r="H6" s="319"/>
      <c r="I6" s="320"/>
      <c r="J6" s="320"/>
      <c r="K6" s="320"/>
      <c r="L6" s="320"/>
      <c r="M6" s="280"/>
      <c r="N6" s="279"/>
    </row>
    <row r="8" spans="3:12" ht="18.75">
      <c r="C8" s="288"/>
      <c r="E8" s="49"/>
      <c r="F8" s="49"/>
      <c r="G8" s="49"/>
      <c r="H8" s="49"/>
      <c r="I8" s="49"/>
      <c r="L8" s="299" t="s">
        <v>617</v>
      </c>
    </row>
    <row r="9" spans="2:12" ht="18.75" customHeight="1">
      <c r="B9" s="321" t="s">
        <v>577</v>
      </c>
      <c r="C9" s="321" t="s">
        <v>562</v>
      </c>
      <c r="D9" s="321" t="s">
        <v>563</v>
      </c>
      <c r="E9" s="323" t="s">
        <v>618</v>
      </c>
      <c r="F9" s="324"/>
      <c r="G9" s="327" t="s">
        <v>718</v>
      </c>
      <c r="H9" s="328"/>
      <c r="I9" s="329"/>
      <c r="J9" s="330"/>
      <c r="K9" s="405" t="s">
        <v>84</v>
      </c>
      <c r="L9" s="407" t="s">
        <v>781</v>
      </c>
    </row>
    <row r="10" spans="2:12" ht="78" customHeight="1">
      <c r="B10" s="322"/>
      <c r="C10" s="322"/>
      <c r="D10" s="322"/>
      <c r="E10" s="263" t="s">
        <v>564</v>
      </c>
      <c r="F10" s="263" t="s">
        <v>565</v>
      </c>
      <c r="G10" s="331"/>
      <c r="H10" s="332"/>
      <c r="I10" s="332"/>
      <c r="J10" s="333"/>
      <c r="K10" s="406"/>
      <c r="L10" s="408"/>
    </row>
    <row r="11" spans="2:15" ht="18.75">
      <c r="B11" s="281" t="s">
        <v>613</v>
      </c>
      <c r="C11" s="289" t="s">
        <v>578</v>
      </c>
      <c r="D11" s="267" t="s">
        <v>453</v>
      </c>
      <c r="E11" s="268" t="e">
        <f>F11-черн!Z9</f>
        <v>#REF!</v>
      </c>
      <c r="F11" s="268" t="e">
        <f>F12+F26+F38+#REF!+F41+F47+F53+F57+F60+#REF!+F18</f>
        <v>#REF!</v>
      </c>
      <c r="J11" s="268">
        <f>J12+J18+J26+J38+J41+J47+J53+J57+J60</f>
        <v>120675.63999999998</v>
      </c>
      <c r="K11" s="303" t="s">
        <v>794</v>
      </c>
      <c r="L11" s="268">
        <f>L12+L18+L26+L38+L41+L47+L53+L57+L60</f>
        <v>129224.08000000003</v>
      </c>
      <c r="M11" s="306"/>
      <c r="N11" s="306"/>
      <c r="O11" s="306"/>
    </row>
    <row r="12" spans="2:14" ht="18.75">
      <c r="B12" s="281" t="s">
        <v>614</v>
      </c>
      <c r="C12" s="289" t="s">
        <v>579</v>
      </c>
      <c r="D12" s="269" t="s">
        <v>525</v>
      </c>
      <c r="E12" s="268" t="e">
        <f>F12-черн!Z11</f>
        <v>#REF!</v>
      </c>
      <c r="F12" s="268" t="e">
        <f>F13</f>
        <v>#REF!</v>
      </c>
      <c r="J12" s="304">
        <f>J13</f>
        <v>81799.81</v>
      </c>
      <c r="K12" s="303" t="s">
        <v>750</v>
      </c>
      <c r="L12" s="304">
        <f>L13</f>
        <v>88346.99</v>
      </c>
      <c r="M12" s="307"/>
      <c r="N12" s="300"/>
    </row>
    <row r="13" spans="2:14" ht="18.75">
      <c r="B13" s="281" t="s">
        <v>614</v>
      </c>
      <c r="C13" s="290" t="s">
        <v>616</v>
      </c>
      <c r="D13" s="267" t="s">
        <v>527</v>
      </c>
      <c r="E13" s="268" t="e">
        <f>F13-черн!Z14</f>
        <v>#REF!</v>
      </c>
      <c r="F13" s="268" t="e">
        <f>F14+F15+F16+#REF!</f>
        <v>#REF!</v>
      </c>
      <c r="J13" s="304">
        <f>J14+J15+J16+J17</f>
        <v>81799.81</v>
      </c>
      <c r="K13" s="303" t="s">
        <v>750</v>
      </c>
      <c r="L13" s="304">
        <f>L14+L15+L16+L17</f>
        <v>88346.99</v>
      </c>
      <c r="M13" s="307"/>
      <c r="N13" s="300"/>
    </row>
    <row r="14" spans="2:14" ht="187.5">
      <c r="B14" s="281" t="s">
        <v>614</v>
      </c>
      <c r="C14" s="290" t="s">
        <v>580</v>
      </c>
      <c r="D14" s="270" t="s">
        <v>793</v>
      </c>
      <c r="E14" s="268" t="e">
        <f>F14-черн!Z15</f>
        <v>#REF!</v>
      </c>
      <c r="F14" s="271" t="e">
        <f>43625-F15-F16-#REF!</f>
        <v>#REF!</v>
      </c>
      <c r="J14" s="304">
        <v>80897.59</v>
      </c>
      <c r="K14" s="310" t="s">
        <v>751</v>
      </c>
      <c r="L14" s="304">
        <v>87399.66</v>
      </c>
      <c r="M14" s="307"/>
      <c r="N14" s="300" t="s">
        <v>388</v>
      </c>
    </row>
    <row r="15" spans="2:14" ht="187.5">
      <c r="B15" s="281" t="s">
        <v>614</v>
      </c>
      <c r="C15" s="290" t="s">
        <v>581</v>
      </c>
      <c r="D15" s="272" t="s">
        <v>501</v>
      </c>
      <c r="E15" s="268">
        <f>F15-черн!Z16</f>
        <v>-50</v>
      </c>
      <c r="F15" s="271">
        <v>60</v>
      </c>
      <c r="J15" s="304">
        <v>24.1</v>
      </c>
      <c r="K15" s="310" t="s">
        <v>752</v>
      </c>
      <c r="L15" s="304">
        <v>25.3</v>
      </c>
      <c r="M15" s="307"/>
      <c r="N15" s="300"/>
    </row>
    <row r="16" spans="2:14" ht="75">
      <c r="B16" s="281" t="s">
        <v>614</v>
      </c>
      <c r="C16" s="291" t="s">
        <v>582</v>
      </c>
      <c r="D16" s="273" t="s">
        <v>502</v>
      </c>
      <c r="E16" s="268">
        <f>F16-черн!Z17</f>
        <v>110</v>
      </c>
      <c r="F16" s="271">
        <v>110</v>
      </c>
      <c r="J16" s="304">
        <v>871.5</v>
      </c>
      <c r="K16" s="310" t="s">
        <v>753</v>
      </c>
      <c r="L16" s="304">
        <v>915.08</v>
      </c>
      <c r="M16" s="307"/>
      <c r="N16" s="300"/>
    </row>
    <row r="17" spans="2:14" ht="150">
      <c r="B17" s="281" t="s">
        <v>614</v>
      </c>
      <c r="C17" s="291" t="s">
        <v>738</v>
      </c>
      <c r="D17" s="301" t="s">
        <v>737</v>
      </c>
      <c r="E17" s="268"/>
      <c r="F17" s="271"/>
      <c r="J17" s="304">
        <v>6.62</v>
      </c>
      <c r="K17" s="310" t="s">
        <v>754</v>
      </c>
      <c r="L17" s="304">
        <v>6.95</v>
      </c>
      <c r="M17" s="307"/>
      <c r="N17" s="300"/>
    </row>
    <row r="18" spans="2:14" ht="75">
      <c r="B18" s="283" t="s">
        <v>614</v>
      </c>
      <c r="C18" s="263" t="s">
        <v>576</v>
      </c>
      <c r="D18" s="269" t="s">
        <v>575</v>
      </c>
      <c r="E18" s="274" t="e">
        <f>F18</f>
        <v>#REF!</v>
      </c>
      <c r="F18" s="274" t="e">
        <f>F19</f>
        <v>#REF!</v>
      </c>
      <c r="G18" s="266"/>
      <c r="H18" s="266"/>
      <c r="I18" s="266"/>
      <c r="J18" s="304">
        <f>J19</f>
        <v>10262.11</v>
      </c>
      <c r="K18" s="310" t="s">
        <v>755</v>
      </c>
      <c r="L18" s="304">
        <f>L19</f>
        <v>11053.27</v>
      </c>
      <c r="M18" s="307"/>
      <c r="N18" s="300"/>
    </row>
    <row r="19" spans="2:14" ht="56.25">
      <c r="B19" s="284" t="s">
        <v>614</v>
      </c>
      <c r="C19" s="292" t="s">
        <v>573</v>
      </c>
      <c r="D19" s="267" t="s">
        <v>574</v>
      </c>
      <c r="E19" s="274" t="e">
        <f>F19</f>
        <v>#REF!</v>
      </c>
      <c r="F19" s="271" t="e">
        <f>F20+F22+F24+#REF!</f>
        <v>#REF!</v>
      </c>
      <c r="J19" s="304">
        <f>J20+J22+J24</f>
        <v>10262.11</v>
      </c>
      <c r="K19" s="310" t="s">
        <v>755</v>
      </c>
      <c r="L19" s="304">
        <f>L20+L22+L24</f>
        <v>11053.27</v>
      </c>
      <c r="M19" s="307"/>
      <c r="N19" s="300"/>
    </row>
    <row r="20" spans="2:14" ht="56.25">
      <c r="B20" s="281" t="s">
        <v>614</v>
      </c>
      <c r="C20" s="275" t="s">
        <v>567</v>
      </c>
      <c r="D20" s="267" t="s">
        <v>568</v>
      </c>
      <c r="E20" s="274">
        <f>F20</f>
        <v>1306</v>
      </c>
      <c r="F20" s="271">
        <v>1306</v>
      </c>
      <c r="J20" s="304">
        <v>4574.06</v>
      </c>
      <c r="K20" s="310" t="s">
        <v>744</v>
      </c>
      <c r="L20" s="304">
        <v>4967.27</v>
      </c>
      <c r="M20" s="307"/>
      <c r="N20" s="300"/>
    </row>
    <row r="21" spans="2:14" ht="187.5">
      <c r="B21" s="281" t="s">
        <v>614</v>
      </c>
      <c r="C21" s="275" t="s">
        <v>743</v>
      </c>
      <c r="D21" s="272" t="s">
        <v>742</v>
      </c>
      <c r="E21" s="274"/>
      <c r="F21" s="271"/>
      <c r="J21" s="304">
        <v>4574.06</v>
      </c>
      <c r="K21" s="310" t="s">
        <v>744</v>
      </c>
      <c r="L21" s="304">
        <v>4967.27</v>
      </c>
      <c r="M21" s="307"/>
      <c r="N21" s="300"/>
    </row>
    <row r="22" spans="2:18" ht="93.75">
      <c r="B22" s="281" t="s">
        <v>614</v>
      </c>
      <c r="C22" s="275" t="s">
        <v>569</v>
      </c>
      <c r="D22" s="267" t="s">
        <v>570</v>
      </c>
      <c r="E22" s="274">
        <f>F22</f>
        <v>53.8</v>
      </c>
      <c r="F22" s="271">
        <v>53.8</v>
      </c>
      <c r="J22" s="304">
        <v>66.05</v>
      </c>
      <c r="K22" s="310" t="s">
        <v>756</v>
      </c>
      <c r="L22" s="304">
        <v>71</v>
      </c>
      <c r="M22" s="307"/>
      <c r="N22" s="300"/>
      <c r="R22" s="56" t="s">
        <v>388</v>
      </c>
    </row>
    <row r="23" spans="2:14" ht="225">
      <c r="B23" s="281" t="s">
        <v>614</v>
      </c>
      <c r="C23" s="275" t="s">
        <v>741</v>
      </c>
      <c r="D23" s="267" t="s">
        <v>740</v>
      </c>
      <c r="E23" s="274"/>
      <c r="F23" s="271"/>
      <c r="J23" s="304">
        <v>66.05</v>
      </c>
      <c r="K23" s="310" t="s">
        <v>756</v>
      </c>
      <c r="L23" s="304">
        <v>71</v>
      </c>
      <c r="M23" s="307"/>
      <c r="N23" s="300"/>
    </row>
    <row r="24" spans="2:14" ht="93.75">
      <c r="B24" s="281" t="s">
        <v>614</v>
      </c>
      <c r="C24" s="275" t="s">
        <v>571</v>
      </c>
      <c r="D24" s="267" t="s">
        <v>572</v>
      </c>
      <c r="E24" s="274">
        <f>F24</f>
        <v>2062</v>
      </c>
      <c r="F24" s="271">
        <v>2062</v>
      </c>
      <c r="J24" s="304">
        <v>5622</v>
      </c>
      <c r="K24" s="310" t="s">
        <v>757</v>
      </c>
      <c r="L24" s="304">
        <v>6015</v>
      </c>
      <c r="M24" s="307"/>
      <c r="N24" s="300"/>
    </row>
    <row r="25" spans="2:14" ht="187.5">
      <c r="B25" s="281" t="s">
        <v>614</v>
      </c>
      <c r="C25" s="275" t="s">
        <v>749</v>
      </c>
      <c r="D25" s="272" t="s">
        <v>739</v>
      </c>
      <c r="E25" s="274"/>
      <c r="F25" s="271"/>
      <c r="J25" s="304">
        <v>5622</v>
      </c>
      <c r="K25" s="310" t="s">
        <v>757</v>
      </c>
      <c r="L25" s="304">
        <v>6015</v>
      </c>
      <c r="M25" s="307"/>
      <c r="N25" s="300"/>
    </row>
    <row r="26" spans="2:14" ht="18.75">
      <c r="B26" s="281" t="s">
        <v>614</v>
      </c>
      <c r="C26" s="289" t="s">
        <v>583</v>
      </c>
      <c r="D26" s="269" t="s">
        <v>528</v>
      </c>
      <c r="E26" s="271" t="e">
        <f>F26-черн!Z20</f>
        <v>#REF!</v>
      </c>
      <c r="F26" s="271" t="e">
        <f>F27+F32+F34</f>
        <v>#REF!</v>
      </c>
      <c r="J26" s="304">
        <f>J27+J34+J36</f>
        <v>13777.539999999999</v>
      </c>
      <c r="K26" s="310" t="s">
        <v>788</v>
      </c>
      <c r="L26" s="304">
        <f>L27+L34+L36</f>
        <v>14466.409999999998</v>
      </c>
      <c r="M26" s="307"/>
      <c r="N26" s="300"/>
    </row>
    <row r="27" spans="2:14" ht="37.5">
      <c r="B27" s="281" t="s">
        <v>614</v>
      </c>
      <c r="C27" s="289" t="s">
        <v>584</v>
      </c>
      <c r="D27" s="269" t="s">
        <v>529</v>
      </c>
      <c r="E27" s="271" t="e">
        <f>F27-черн!Z21</f>
        <v>#REF!</v>
      </c>
      <c r="F27" s="271" t="e">
        <f>F28+F30+#REF!</f>
        <v>#REF!</v>
      </c>
      <c r="J27" s="304">
        <f>J28+J30</f>
        <v>11539.4</v>
      </c>
      <c r="K27" s="310" t="s">
        <v>787</v>
      </c>
      <c r="L27" s="304">
        <f>L28+L30</f>
        <v>12116.369999999999</v>
      </c>
      <c r="M27" s="307"/>
      <c r="N27" s="300"/>
    </row>
    <row r="28" spans="2:14" ht="56.25">
      <c r="B28" s="281" t="s">
        <v>614</v>
      </c>
      <c r="C28" s="290" t="s">
        <v>585</v>
      </c>
      <c r="D28" s="267" t="s">
        <v>530</v>
      </c>
      <c r="E28" s="271" t="e">
        <f>F28-черн!Z22</f>
        <v>#REF!</v>
      </c>
      <c r="F28" s="271">
        <v>850</v>
      </c>
      <c r="J28" s="304">
        <v>7948.5</v>
      </c>
      <c r="K28" s="310" t="s">
        <v>784</v>
      </c>
      <c r="L28" s="304">
        <v>8345.92</v>
      </c>
      <c r="M28" s="307"/>
      <c r="N28" s="300"/>
    </row>
    <row r="29" spans="2:14" ht="56.25">
      <c r="B29" s="281" t="s">
        <v>614</v>
      </c>
      <c r="C29" s="293" t="s">
        <v>586</v>
      </c>
      <c r="D29" s="267" t="s">
        <v>86</v>
      </c>
      <c r="E29" s="271" t="e">
        <f>F29-черн!Z23</f>
        <v>#REF!</v>
      </c>
      <c r="F29" s="271">
        <v>850</v>
      </c>
      <c r="J29" s="304">
        <v>7948.5</v>
      </c>
      <c r="K29" s="310" t="s">
        <v>783</v>
      </c>
      <c r="L29" s="304">
        <v>8345.92</v>
      </c>
      <c r="M29" s="307"/>
      <c r="N29" s="300"/>
    </row>
    <row r="30" spans="2:14" ht="75">
      <c r="B30" s="283" t="s">
        <v>614</v>
      </c>
      <c r="C30" s="290" t="s">
        <v>587</v>
      </c>
      <c r="D30" s="267" t="s">
        <v>0</v>
      </c>
      <c r="E30" s="271" t="e">
        <f>F30-черн!Z25</f>
        <v>#REF!</v>
      </c>
      <c r="F30" s="271">
        <v>1660</v>
      </c>
      <c r="J30" s="304">
        <f>J31</f>
        <v>3590.9</v>
      </c>
      <c r="K30" s="310" t="s">
        <v>785</v>
      </c>
      <c r="L30" s="304">
        <f>L31</f>
        <v>3770.45</v>
      </c>
      <c r="M30" s="307"/>
      <c r="N30" s="300"/>
    </row>
    <row r="31" spans="2:14" ht="51" customHeight="1">
      <c r="B31" s="284" t="s">
        <v>614</v>
      </c>
      <c r="C31" s="292" t="s">
        <v>588</v>
      </c>
      <c r="D31" s="276" t="s">
        <v>0</v>
      </c>
      <c r="E31" s="271" t="e">
        <f>F31-черн!Z26</f>
        <v>#REF!</v>
      </c>
      <c r="F31" s="271">
        <v>1650</v>
      </c>
      <c r="J31" s="304">
        <v>3590.9</v>
      </c>
      <c r="K31" s="310" t="s">
        <v>785</v>
      </c>
      <c r="L31" s="304">
        <v>3770.45</v>
      </c>
      <c r="M31" s="307"/>
      <c r="N31" s="300"/>
    </row>
    <row r="32" spans="2:14" ht="18.75" hidden="1">
      <c r="B32" s="284"/>
      <c r="C32" s="289"/>
      <c r="D32" s="269"/>
      <c r="E32" s="271"/>
      <c r="F32" s="274"/>
      <c r="J32" s="304"/>
      <c r="K32" s="311"/>
      <c r="L32" s="304"/>
      <c r="M32" s="307"/>
      <c r="N32" s="300"/>
    </row>
    <row r="33" spans="2:14" ht="18.75" hidden="1">
      <c r="B33" s="284"/>
      <c r="C33" s="290"/>
      <c r="D33" s="267"/>
      <c r="E33" s="271"/>
      <c r="F33" s="271"/>
      <c r="J33" s="304"/>
      <c r="K33" s="310"/>
      <c r="L33" s="304"/>
      <c r="M33" s="307"/>
      <c r="N33" s="300"/>
    </row>
    <row r="34" spans="2:14" ht="18.75">
      <c r="B34" s="281" t="s">
        <v>614</v>
      </c>
      <c r="C34" s="289" t="s">
        <v>589</v>
      </c>
      <c r="D34" s="269" t="s">
        <v>2</v>
      </c>
      <c r="E34" s="271">
        <f>F34-черн!Z32</f>
        <v>92</v>
      </c>
      <c r="F34" s="274">
        <f>F35+F37</f>
        <v>106</v>
      </c>
      <c r="J34" s="304">
        <v>1.17</v>
      </c>
      <c r="K34" s="311" t="s">
        <v>746</v>
      </c>
      <c r="L34" s="304">
        <v>1.22</v>
      </c>
      <c r="M34" s="307"/>
      <c r="N34" s="300"/>
    </row>
    <row r="35" spans="2:14" ht="18.75">
      <c r="B35" s="281" t="s">
        <v>614</v>
      </c>
      <c r="C35" s="293" t="s">
        <v>590</v>
      </c>
      <c r="D35" s="276" t="s">
        <v>2</v>
      </c>
      <c r="E35" s="271">
        <f>F35-черн!Z33</f>
        <v>106</v>
      </c>
      <c r="F35" s="271">
        <v>106</v>
      </c>
      <c r="J35" s="304">
        <v>1.17</v>
      </c>
      <c r="K35" s="310" t="s">
        <v>746</v>
      </c>
      <c r="L35" s="304">
        <v>1.22</v>
      </c>
      <c r="M35" s="307"/>
      <c r="N35" s="300"/>
    </row>
    <row r="36" spans="2:14" ht="37.5">
      <c r="B36" s="281" t="s">
        <v>614</v>
      </c>
      <c r="C36" s="287" t="s">
        <v>623</v>
      </c>
      <c r="D36" s="286" t="s">
        <v>621</v>
      </c>
      <c r="E36" s="271"/>
      <c r="F36" s="271"/>
      <c r="J36" s="304">
        <f>J37</f>
        <v>2236.97</v>
      </c>
      <c r="K36" s="311" t="s">
        <v>786</v>
      </c>
      <c r="L36" s="304">
        <v>2348.82</v>
      </c>
      <c r="M36" s="307"/>
      <c r="N36" s="300"/>
    </row>
    <row r="37" spans="2:14" ht="75">
      <c r="B37" s="281" t="s">
        <v>614</v>
      </c>
      <c r="C37" s="293" t="s">
        <v>624</v>
      </c>
      <c r="D37" s="276" t="s">
        <v>622</v>
      </c>
      <c r="E37" s="271">
        <f>F37-черн!Z34</f>
        <v>-2282.2</v>
      </c>
      <c r="F37" s="271"/>
      <c r="J37" s="304">
        <v>2236.97</v>
      </c>
      <c r="K37" s="310" t="s">
        <v>786</v>
      </c>
      <c r="L37" s="304">
        <v>2348.82</v>
      </c>
      <c r="M37" s="307"/>
      <c r="N37" s="300"/>
    </row>
    <row r="38" spans="2:14" ht="18.75">
      <c r="B38" s="281" t="s">
        <v>614</v>
      </c>
      <c r="C38" s="289" t="s">
        <v>591</v>
      </c>
      <c r="D38" s="269" t="s">
        <v>3</v>
      </c>
      <c r="E38" s="271">
        <f>F38-черн!Z35</f>
        <v>0</v>
      </c>
      <c r="F38" s="274">
        <v>2282.2</v>
      </c>
      <c r="J38" s="304">
        <v>9633.33</v>
      </c>
      <c r="K38" s="311" t="s">
        <v>758</v>
      </c>
      <c r="L38" s="304">
        <f>L39</f>
        <v>9970.49</v>
      </c>
      <c r="M38" s="307"/>
      <c r="N38" s="300"/>
    </row>
    <row r="39" spans="2:14" ht="18.75">
      <c r="B39" s="281" t="s">
        <v>614</v>
      </c>
      <c r="C39" s="289" t="s">
        <v>592</v>
      </c>
      <c r="D39" s="269" t="s">
        <v>4</v>
      </c>
      <c r="E39" s="271">
        <f>F39-черн!Z36</f>
        <v>0</v>
      </c>
      <c r="F39" s="274">
        <v>2282.2</v>
      </c>
      <c r="J39" s="304">
        <v>9633.33</v>
      </c>
      <c r="K39" s="311" t="s">
        <v>758</v>
      </c>
      <c r="L39" s="304">
        <f>L40</f>
        <v>9970.49</v>
      </c>
      <c r="M39" s="307"/>
      <c r="N39" s="300"/>
    </row>
    <row r="40" spans="2:14" ht="56.25">
      <c r="B40" s="281" t="s">
        <v>614</v>
      </c>
      <c r="C40" s="290" t="s">
        <v>593</v>
      </c>
      <c r="D40" s="267" t="s">
        <v>5</v>
      </c>
      <c r="E40" s="271">
        <f>F40-черн!Z37</f>
        <v>2282.2</v>
      </c>
      <c r="F40" s="271">
        <v>2282.2</v>
      </c>
      <c r="J40" s="304">
        <v>9633.33</v>
      </c>
      <c r="K40" s="310" t="s">
        <v>758</v>
      </c>
      <c r="L40" s="304">
        <v>9970.49</v>
      </c>
      <c r="M40" s="307"/>
      <c r="N40" s="300"/>
    </row>
    <row r="41" spans="2:14" ht="18.75">
      <c r="B41" s="281" t="s">
        <v>613</v>
      </c>
      <c r="C41" s="289" t="s">
        <v>594</v>
      </c>
      <c r="D41" s="269" t="s">
        <v>377</v>
      </c>
      <c r="E41" s="271" t="e">
        <f>F41-черн!Z44</f>
        <v>#REF!</v>
      </c>
      <c r="F41" s="271" t="e">
        <f>F42+F44</f>
        <v>#REF!</v>
      </c>
      <c r="J41" s="304">
        <f>J42+J44</f>
        <v>2177.8</v>
      </c>
      <c r="K41" s="310" t="s">
        <v>759</v>
      </c>
      <c r="L41" s="304">
        <f>L42+L44</f>
        <v>2264.91</v>
      </c>
      <c r="M41" s="307"/>
      <c r="N41" s="300"/>
    </row>
    <row r="42" spans="2:14" ht="56.25">
      <c r="B42" s="281" t="s">
        <v>614</v>
      </c>
      <c r="C42" s="290" t="s">
        <v>595</v>
      </c>
      <c r="D42" s="267" t="s">
        <v>378</v>
      </c>
      <c r="E42" s="271" t="e">
        <f>F42-черн!Z45</f>
        <v>#REF!</v>
      </c>
      <c r="F42" s="271">
        <v>1540</v>
      </c>
      <c r="J42" s="304">
        <v>2109.3</v>
      </c>
      <c r="K42" s="310" t="s">
        <v>760</v>
      </c>
      <c r="L42" s="304">
        <v>2196.41</v>
      </c>
      <c r="M42" s="307"/>
      <c r="N42" s="300"/>
    </row>
    <row r="43" spans="2:14" ht="75">
      <c r="B43" s="281" t="s">
        <v>614</v>
      </c>
      <c r="C43" s="290" t="s">
        <v>596</v>
      </c>
      <c r="D43" s="267" t="s">
        <v>379</v>
      </c>
      <c r="E43" s="271" t="e">
        <f>F43-черн!Z46</f>
        <v>#REF!</v>
      </c>
      <c r="F43" s="271">
        <v>1540</v>
      </c>
      <c r="J43" s="304">
        <v>2109.3</v>
      </c>
      <c r="K43" s="310" t="s">
        <v>761</v>
      </c>
      <c r="L43" s="304">
        <v>2196.41</v>
      </c>
      <c r="M43" s="307"/>
      <c r="N43" s="300"/>
    </row>
    <row r="44" spans="2:14" ht="56.25">
      <c r="B44" s="281" t="s">
        <v>566</v>
      </c>
      <c r="C44" s="290" t="s">
        <v>597</v>
      </c>
      <c r="D44" s="267" t="s">
        <v>380</v>
      </c>
      <c r="E44" s="271" t="e">
        <f>F44-черн!Z47</f>
        <v>#REF!</v>
      </c>
      <c r="F44" s="271" t="e">
        <f>F45+#REF!</f>
        <v>#REF!</v>
      </c>
      <c r="J44" s="304">
        <v>68.5</v>
      </c>
      <c r="K44" s="310" t="s">
        <v>762</v>
      </c>
      <c r="L44" s="304">
        <v>68.5</v>
      </c>
      <c r="M44" s="307"/>
      <c r="N44" s="300"/>
    </row>
    <row r="45" spans="2:14" ht="93.75">
      <c r="B45" s="281" t="s">
        <v>566</v>
      </c>
      <c r="C45" s="294" t="s">
        <v>598</v>
      </c>
      <c r="D45" s="267" t="s">
        <v>109</v>
      </c>
      <c r="E45" s="271" t="e">
        <f>F45-черн!Z48</f>
        <v>#REF!</v>
      </c>
      <c r="F45" s="271">
        <f>F46</f>
        <v>230</v>
      </c>
      <c r="J45" s="304">
        <v>68.5</v>
      </c>
      <c r="K45" s="310" t="s">
        <v>762</v>
      </c>
      <c r="L45" s="304">
        <v>68.5</v>
      </c>
      <c r="M45" s="307"/>
      <c r="N45" s="300"/>
    </row>
    <row r="46" spans="2:14" ht="112.5">
      <c r="B46" s="281" t="s">
        <v>566</v>
      </c>
      <c r="C46" s="294" t="s">
        <v>599</v>
      </c>
      <c r="D46" s="267" t="s">
        <v>108</v>
      </c>
      <c r="E46" s="271" t="e">
        <f>F46-черн!Z49</f>
        <v>#REF!</v>
      </c>
      <c r="F46" s="271">
        <v>230</v>
      </c>
      <c r="J46" s="304">
        <v>68.5</v>
      </c>
      <c r="K46" s="310" t="s">
        <v>762</v>
      </c>
      <c r="L46" s="304">
        <v>68.5</v>
      </c>
      <c r="M46" s="307"/>
      <c r="N46" s="300"/>
    </row>
    <row r="47" spans="2:14" ht="78" customHeight="1">
      <c r="B47" s="281" t="s">
        <v>566</v>
      </c>
      <c r="C47" s="289" t="s">
        <v>600</v>
      </c>
      <c r="D47" s="269" t="s">
        <v>382</v>
      </c>
      <c r="E47" s="271" t="e">
        <f>F47-черн!Z59</f>
        <v>#REF!</v>
      </c>
      <c r="F47" s="271">
        <f>F48</f>
        <v>1533</v>
      </c>
      <c r="J47" s="304">
        <f>J48</f>
        <v>1490.8700000000001</v>
      </c>
      <c r="K47" s="310" t="s">
        <v>763</v>
      </c>
      <c r="L47" s="304">
        <f>L48</f>
        <v>1548.91</v>
      </c>
      <c r="M47" s="307"/>
      <c r="N47" s="300"/>
    </row>
    <row r="48" spans="2:14" ht="168.75">
      <c r="B48" s="281" t="s">
        <v>566</v>
      </c>
      <c r="C48" s="289" t="s">
        <v>601</v>
      </c>
      <c r="D48" s="269" t="s">
        <v>96</v>
      </c>
      <c r="E48" s="271" t="e">
        <f>F48-черн!Z60</f>
        <v>#REF!</v>
      </c>
      <c r="F48" s="271">
        <f>F49+F51</f>
        <v>1533</v>
      </c>
      <c r="G48" s="56" t="s">
        <v>388</v>
      </c>
      <c r="J48" s="304">
        <f>J49+J51</f>
        <v>1490.8700000000001</v>
      </c>
      <c r="K48" s="310" t="s">
        <v>763</v>
      </c>
      <c r="L48" s="304">
        <f>L49+L51</f>
        <v>1548.91</v>
      </c>
      <c r="M48" s="307"/>
      <c r="N48" s="300"/>
    </row>
    <row r="49" spans="2:14" ht="112.5">
      <c r="B49" s="281" t="s">
        <v>566</v>
      </c>
      <c r="C49" s="289" t="s">
        <v>602</v>
      </c>
      <c r="D49" s="269" t="s">
        <v>383</v>
      </c>
      <c r="E49" s="271" t="e">
        <f>F49-черн!Z61</f>
        <v>#REF!</v>
      </c>
      <c r="F49" s="271">
        <v>1378</v>
      </c>
      <c r="J49" s="304">
        <v>1450.89</v>
      </c>
      <c r="K49" s="310" t="s">
        <v>764</v>
      </c>
      <c r="L49" s="304">
        <f>L50</f>
        <v>1508.93</v>
      </c>
      <c r="M49" s="307"/>
      <c r="N49" s="300"/>
    </row>
    <row r="50" spans="2:14" ht="131.25">
      <c r="B50" s="281" t="s">
        <v>566</v>
      </c>
      <c r="C50" s="152" t="s">
        <v>646</v>
      </c>
      <c r="D50" s="267" t="s">
        <v>166</v>
      </c>
      <c r="E50" s="271" t="e">
        <f>F50-черн!Z62</f>
        <v>#REF!</v>
      </c>
      <c r="F50" s="271">
        <v>1378</v>
      </c>
      <c r="J50" s="304">
        <v>1450.89</v>
      </c>
      <c r="K50" s="310" t="s">
        <v>764</v>
      </c>
      <c r="L50" s="304">
        <v>1508.93</v>
      </c>
      <c r="M50" s="307"/>
      <c r="N50" s="300"/>
    </row>
    <row r="51" spans="2:14" ht="102.75" customHeight="1">
      <c r="B51" s="281" t="s">
        <v>566</v>
      </c>
      <c r="C51" s="289" t="s">
        <v>604</v>
      </c>
      <c r="D51" s="269" t="s">
        <v>97</v>
      </c>
      <c r="E51" s="271" t="e">
        <f>F51-черн!Z65</f>
        <v>#REF!</v>
      </c>
      <c r="F51" s="271">
        <v>155</v>
      </c>
      <c r="J51" s="304">
        <v>39.98</v>
      </c>
      <c r="K51" s="310" t="s">
        <v>747</v>
      </c>
      <c r="L51" s="304">
        <v>39.98</v>
      </c>
      <c r="M51" s="307"/>
      <c r="N51" s="300"/>
    </row>
    <row r="52" spans="2:14" ht="120" customHeight="1">
      <c r="B52" s="281" t="s">
        <v>566</v>
      </c>
      <c r="C52" s="290" t="s">
        <v>603</v>
      </c>
      <c r="D52" s="267" t="s">
        <v>98</v>
      </c>
      <c r="E52" s="271">
        <f>F52-черн!Z66</f>
        <v>-102.19999999999999</v>
      </c>
      <c r="F52" s="271">
        <v>155</v>
      </c>
      <c r="J52" s="304">
        <v>39.98</v>
      </c>
      <c r="K52" s="310" t="s">
        <v>747</v>
      </c>
      <c r="L52" s="304">
        <v>39.98</v>
      </c>
      <c r="M52" s="307"/>
      <c r="N52" s="300"/>
    </row>
    <row r="53" spans="2:14" ht="37.5">
      <c r="B53" s="281">
        <v>498</v>
      </c>
      <c r="C53" s="289" t="s">
        <v>605</v>
      </c>
      <c r="D53" s="269" t="s">
        <v>37</v>
      </c>
      <c r="E53" s="271" t="e">
        <f>F53-черн!Z67</f>
        <v>#REF!</v>
      </c>
      <c r="F53" s="271" t="e">
        <f>F54</f>
        <v>#REF!</v>
      </c>
      <c r="J53" s="304">
        <f>J54</f>
        <v>38.56</v>
      </c>
      <c r="K53" s="310" t="s">
        <v>765</v>
      </c>
      <c r="L53" s="304">
        <f>L54</f>
        <v>40.49</v>
      </c>
      <c r="M53" s="307"/>
      <c r="N53" s="300"/>
    </row>
    <row r="54" spans="2:14" ht="37.5">
      <c r="B54" s="281">
        <v>498</v>
      </c>
      <c r="C54" s="290" t="s">
        <v>606</v>
      </c>
      <c r="D54" s="267" t="s">
        <v>38</v>
      </c>
      <c r="E54" s="271" t="e">
        <f>F54-черн!Z68</f>
        <v>#REF!</v>
      </c>
      <c r="F54" s="271" t="e">
        <f>F55+#REF!+#REF!+F56</f>
        <v>#REF!</v>
      </c>
      <c r="J54" s="304">
        <f>J55+J56</f>
        <v>38.56</v>
      </c>
      <c r="K54" s="310" t="s">
        <v>765</v>
      </c>
      <c r="L54" s="304">
        <f>L55+L56</f>
        <v>40.49</v>
      </c>
      <c r="M54" s="307"/>
      <c r="N54" s="300"/>
    </row>
    <row r="55" spans="2:14" ht="56.25">
      <c r="B55" s="281">
        <v>498</v>
      </c>
      <c r="C55" s="290" t="s">
        <v>615</v>
      </c>
      <c r="D55" s="267" t="s">
        <v>169</v>
      </c>
      <c r="E55" s="271">
        <f>F55-черн!Z69</f>
        <v>127.5</v>
      </c>
      <c r="F55" s="271">
        <v>129</v>
      </c>
      <c r="J55" s="304">
        <v>16.08</v>
      </c>
      <c r="K55" s="310" t="s">
        <v>766</v>
      </c>
      <c r="L55" s="304">
        <v>17.51</v>
      </c>
      <c r="M55" s="307"/>
      <c r="N55" s="300"/>
    </row>
    <row r="56" spans="2:14" ht="37.5">
      <c r="B56" s="281">
        <v>498</v>
      </c>
      <c r="C56" s="292" t="s">
        <v>631</v>
      </c>
      <c r="D56" s="285" t="s">
        <v>512</v>
      </c>
      <c r="E56" s="271" t="e">
        <f>F56-черн!Z72</f>
        <v>#REF!</v>
      </c>
      <c r="F56" s="271">
        <v>125</v>
      </c>
      <c r="J56" s="304">
        <v>22.48</v>
      </c>
      <c r="K56" s="310" t="s">
        <v>767</v>
      </c>
      <c r="L56" s="304">
        <v>22.98</v>
      </c>
      <c r="M56" s="307"/>
      <c r="N56" s="300"/>
    </row>
    <row r="57" spans="2:14" ht="56.25">
      <c r="B57" s="281" t="s">
        <v>566</v>
      </c>
      <c r="C57" s="289" t="s">
        <v>607</v>
      </c>
      <c r="D57" s="269" t="s">
        <v>39</v>
      </c>
      <c r="E57" s="271" t="e">
        <f>F57-черн!Z73</f>
        <v>#REF!</v>
      </c>
      <c r="F57" s="271">
        <v>266</v>
      </c>
      <c r="J57" s="304">
        <v>74.62</v>
      </c>
      <c r="K57" s="310" t="s">
        <v>768</v>
      </c>
      <c r="L57" s="304">
        <f>L58</f>
        <v>77.61</v>
      </c>
      <c r="M57" s="307"/>
      <c r="N57" s="300"/>
    </row>
    <row r="58" spans="2:14" ht="37.5">
      <c r="B58" s="281" t="s">
        <v>566</v>
      </c>
      <c r="C58" s="289" t="s">
        <v>608</v>
      </c>
      <c r="D58" s="269" t="s">
        <v>44</v>
      </c>
      <c r="E58" s="271" t="e">
        <f>F58-черн!Z77</f>
        <v>#REF!</v>
      </c>
      <c r="F58" s="271">
        <v>266</v>
      </c>
      <c r="J58" s="304">
        <v>74.62</v>
      </c>
      <c r="K58" s="310" t="s">
        <v>768</v>
      </c>
      <c r="L58" s="304">
        <f>L59</f>
        <v>77.61</v>
      </c>
      <c r="M58" s="307"/>
      <c r="N58" s="300"/>
    </row>
    <row r="59" spans="2:14" ht="56.25">
      <c r="B59" s="281" t="s">
        <v>566</v>
      </c>
      <c r="C59" s="290" t="s">
        <v>609</v>
      </c>
      <c r="D59" s="267" t="s">
        <v>172</v>
      </c>
      <c r="E59" s="271">
        <f>F59-черн!Z78</f>
        <v>-3414</v>
      </c>
      <c r="F59" s="271">
        <v>266</v>
      </c>
      <c r="J59" s="304">
        <v>74.62</v>
      </c>
      <c r="K59" s="310" t="s">
        <v>768</v>
      </c>
      <c r="L59" s="304">
        <v>77.61</v>
      </c>
      <c r="M59" s="307"/>
      <c r="N59" s="300"/>
    </row>
    <row r="60" spans="2:14" ht="37.5">
      <c r="B60" s="281" t="s">
        <v>566</v>
      </c>
      <c r="C60" s="289" t="s">
        <v>610</v>
      </c>
      <c r="D60" s="269" t="s">
        <v>47</v>
      </c>
      <c r="E60" s="271" t="e">
        <f>F60-черн!Z83</f>
        <v>#REF!</v>
      </c>
      <c r="F60" s="271" t="e">
        <f>#REF!+#REF!+#REF!+#REF!+#REF!</f>
        <v>#REF!</v>
      </c>
      <c r="J60" s="304">
        <f>J61+J76+J78</f>
        <v>1421</v>
      </c>
      <c r="K60" s="310" t="s">
        <v>769</v>
      </c>
      <c r="L60" s="304">
        <f>L61+L76+L78</f>
        <v>1455</v>
      </c>
      <c r="M60" s="307"/>
      <c r="N60" s="300"/>
    </row>
    <row r="61" spans="2:14" ht="56.25">
      <c r="B61" s="281" t="s">
        <v>613</v>
      </c>
      <c r="C61" s="290" t="s">
        <v>687</v>
      </c>
      <c r="D61" s="267" t="s">
        <v>685</v>
      </c>
      <c r="E61" s="271"/>
      <c r="F61" s="271"/>
      <c r="J61" s="304">
        <f>J62+J64+J66+J68+J70+J72+J74</f>
        <v>346</v>
      </c>
      <c r="K61" s="310" t="s">
        <v>770</v>
      </c>
      <c r="L61" s="304">
        <f>L62+L64+L66+L68+L70+L72+L74</f>
        <v>365</v>
      </c>
      <c r="M61" s="307"/>
      <c r="N61" s="300"/>
    </row>
    <row r="62" spans="2:14" ht="93.75">
      <c r="B62" s="281" t="s">
        <v>613</v>
      </c>
      <c r="C62" s="290" t="s">
        <v>688</v>
      </c>
      <c r="D62" s="267" t="s">
        <v>686</v>
      </c>
      <c r="E62" s="271"/>
      <c r="F62" s="271"/>
      <c r="J62" s="304">
        <v>20</v>
      </c>
      <c r="K62" s="310" t="s">
        <v>771</v>
      </c>
      <c r="L62" s="304">
        <v>23</v>
      </c>
      <c r="M62" s="307"/>
      <c r="N62" s="300"/>
    </row>
    <row r="63" spans="2:14" ht="131.25">
      <c r="B63" s="281" t="s">
        <v>613</v>
      </c>
      <c r="C63" s="290" t="s">
        <v>689</v>
      </c>
      <c r="D63" s="272" t="s">
        <v>666</v>
      </c>
      <c r="E63" s="271"/>
      <c r="F63" s="271"/>
      <c r="J63" s="304">
        <v>20</v>
      </c>
      <c r="K63" s="310" t="s">
        <v>771</v>
      </c>
      <c r="L63" s="304">
        <v>23</v>
      </c>
      <c r="M63" s="307"/>
      <c r="N63" s="300"/>
    </row>
    <row r="64" spans="2:14" ht="131.25">
      <c r="B64" s="281" t="s">
        <v>613</v>
      </c>
      <c r="C64" s="290" t="s">
        <v>690</v>
      </c>
      <c r="D64" s="267" t="s">
        <v>667</v>
      </c>
      <c r="E64" s="271"/>
      <c r="F64" s="271"/>
      <c r="J64" s="304">
        <v>28</v>
      </c>
      <c r="K64" s="310" t="s">
        <v>728</v>
      </c>
      <c r="L64" s="304">
        <v>31</v>
      </c>
      <c r="M64" s="307"/>
      <c r="N64" s="300"/>
    </row>
    <row r="65" spans="2:14" ht="168.75">
      <c r="B65" s="281" t="s">
        <v>613</v>
      </c>
      <c r="C65" s="290" t="s">
        <v>691</v>
      </c>
      <c r="D65" s="272" t="s">
        <v>668</v>
      </c>
      <c r="E65" s="271"/>
      <c r="F65" s="271"/>
      <c r="J65" s="304">
        <v>28</v>
      </c>
      <c r="K65" s="310" t="s">
        <v>728</v>
      </c>
      <c r="L65" s="304">
        <v>31</v>
      </c>
      <c r="M65" s="307"/>
      <c r="N65" s="300"/>
    </row>
    <row r="66" spans="2:14" ht="93.75">
      <c r="B66" s="281" t="s">
        <v>613</v>
      </c>
      <c r="C66" s="290" t="s">
        <v>692</v>
      </c>
      <c r="D66" s="267" t="s">
        <v>669</v>
      </c>
      <c r="E66" s="271"/>
      <c r="F66" s="271"/>
      <c r="J66" s="304">
        <v>15</v>
      </c>
      <c r="K66" s="310" t="s">
        <v>772</v>
      </c>
      <c r="L66" s="304">
        <v>20</v>
      </c>
      <c r="M66" s="307"/>
      <c r="N66" s="300"/>
    </row>
    <row r="67" spans="2:14" ht="131.25">
      <c r="B67" s="281" t="s">
        <v>613</v>
      </c>
      <c r="C67" s="290" t="s">
        <v>693</v>
      </c>
      <c r="D67" s="272" t="s">
        <v>670</v>
      </c>
      <c r="E67" s="271"/>
      <c r="F67" s="271"/>
      <c r="J67" s="304">
        <v>15</v>
      </c>
      <c r="K67" s="310" t="s">
        <v>772</v>
      </c>
      <c r="L67" s="304">
        <v>20</v>
      </c>
      <c r="M67" s="307"/>
      <c r="N67" s="300"/>
    </row>
    <row r="68" spans="2:14" ht="112.5">
      <c r="B68" s="281" t="s">
        <v>613</v>
      </c>
      <c r="C68" s="290" t="s">
        <v>694</v>
      </c>
      <c r="D68" s="267" t="s">
        <v>671</v>
      </c>
      <c r="E68" s="271"/>
      <c r="F68" s="271"/>
      <c r="J68" s="304">
        <v>22</v>
      </c>
      <c r="K68" s="310" t="s">
        <v>727</v>
      </c>
      <c r="L68" s="304">
        <v>24</v>
      </c>
      <c r="M68" s="307"/>
      <c r="N68" s="300"/>
    </row>
    <row r="69" spans="2:14" ht="168.75">
      <c r="B69" s="281" t="s">
        <v>613</v>
      </c>
      <c r="C69" s="290" t="s">
        <v>695</v>
      </c>
      <c r="D69" s="272" t="s">
        <v>672</v>
      </c>
      <c r="E69" s="271"/>
      <c r="F69" s="271"/>
      <c r="J69" s="304">
        <v>22</v>
      </c>
      <c r="K69" s="310" t="s">
        <v>727</v>
      </c>
      <c r="L69" s="304">
        <v>24</v>
      </c>
      <c r="M69" s="307"/>
      <c r="N69" s="300"/>
    </row>
    <row r="70" spans="2:14" ht="112.5">
      <c r="B70" s="281" t="s">
        <v>613</v>
      </c>
      <c r="C70" s="290" t="s">
        <v>696</v>
      </c>
      <c r="D70" s="267" t="s">
        <v>673</v>
      </c>
      <c r="E70" s="271"/>
      <c r="F70" s="271"/>
      <c r="J70" s="304">
        <v>6</v>
      </c>
      <c r="K70" s="310" t="s">
        <v>745</v>
      </c>
      <c r="L70" s="304">
        <v>7</v>
      </c>
      <c r="M70" s="307"/>
      <c r="N70" s="300"/>
    </row>
    <row r="71" spans="2:14" ht="206.25">
      <c r="B71" s="281" t="s">
        <v>613</v>
      </c>
      <c r="C71" s="290" t="s">
        <v>697</v>
      </c>
      <c r="D71" s="272" t="s">
        <v>674</v>
      </c>
      <c r="E71" s="271"/>
      <c r="F71" s="271"/>
      <c r="J71" s="304">
        <v>6</v>
      </c>
      <c r="K71" s="310" t="s">
        <v>745</v>
      </c>
      <c r="L71" s="304">
        <v>7</v>
      </c>
      <c r="M71" s="307"/>
      <c r="N71" s="300"/>
    </row>
    <row r="72" spans="2:14" ht="112.5">
      <c r="B72" s="281" t="s">
        <v>613</v>
      </c>
      <c r="C72" s="290" t="s">
        <v>698</v>
      </c>
      <c r="D72" s="267" t="s">
        <v>675</v>
      </c>
      <c r="E72" s="271"/>
      <c r="F72" s="271"/>
      <c r="J72" s="304">
        <v>30</v>
      </c>
      <c r="K72" s="310" t="s">
        <v>748</v>
      </c>
      <c r="L72" s="304">
        <v>30</v>
      </c>
      <c r="M72" s="307"/>
      <c r="N72" s="300"/>
    </row>
    <row r="73" spans="2:14" ht="150">
      <c r="B73" s="281" t="s">
        <v>613</v>
      </c>
      <c r="C73" s="290" t="s">
        <v>699</v>
      </c>
      <c r="D73" s="272" t="s">
        <v>676</v>
      </c>
      <c r="E73" s="271"/>
      <c r="F73" s="271"/>
      <c r="J73" s="304">
        <v>30</v>
      </c>
      <c r="K73" s="310" t="s">
        <v>748</v>
      </c>
      <c r="L73" s="304">
        <v>30</v>
      </c>
      <c r="M73" s="307"/>
      <c r="N73" s="300"/>
    </row>
    <row r="74" spans="2:14" ht="112.5">
      <c r="B74" s="281" t="s">
        <v>613</v>
      </c>
      <c r="C74" s="290" t="s">
        <v>700</v>
      </c>
      <c r="D74" s="267" t="s">
        <v>677</v>
      </c>
      <c r="E74" s="271"/>
      <c r="F74" s="271"/>
      <c r="J74" s="304">
        <v>225</v>
      </c>
      <c r="K74" s="310" t="s">
        <v>799</v>
      </c>
      <c r="L74" s="304">
        <v>230</v>
      </c>
      <c r="M74" s="307"/>
      <c r="N74" s="300"/>
    </row>
    <row r="75" spans="2:14" ht="150">
      <c r="B75" s="281" t="s">
        <v>613</v>
      </c>
      <c r="C75" s="290" t="s">
        <v>701</v>
      </c>
      <c r="D75" s="272" t="s">
        <v>678</v>
      </c>
      <c r="E75" s="271"/>
      <c r="F75" s="271"/>
      <c r="J75" s="304">
        <v>225</v>
      </c>
      <c r="K75" s="310" t="s">
        <v>799</v>
      </c>
      <c r="L75" s="304">
        <v>230</v>
      </c>
      <c r="M75" s="307"/>
      <c r="N75" s="300"/>
    </row>
    <row r="76" spans="2:14" ht="56.25">
      <c r="B76" s="281" t="s">
        <v>613</v>
      </c>
      <c r="C76" s="290" t="s">
        <v>702</v>
      </c>
      <c r="D76" s="267" t="s">
        <v>679</v>
      </c>
      <c r="E76" s="271"/>
      <c r="F76" s="271"/>
      <c r="J76" s="304">
        <f>J77</f>
        <v>255</v>
      </c>
      <c r="K76" s="310" t="s">
        <v>798</v>
      </c>
      <c r="L76" s="304">
        <f>L77</f>
        <v>260</v>
      </c>
      <c r="M76" s="307"/>
      <c r="N76" s="300"/>
    </row>
    <row r="77" spans="2:19" ht="112.5">
      <c r="B77" s="281" t="s">
        <v>613</v>
      </c>
      <c r="C77" s="290" t="s">
        <v>703</v>
      </c>
      <c r="D77" s="267" t="s">
        <v>665</v>
      </c>
      <c r="E77" s="271"/>
      <c r="F77" s="271"/>
      <c r="J77" s="304">
        <v>255</v>
      </c>
      <c r="K77" s="310" t="s">
        <v>798</v>
      </c>
      <c r="L77" s="304">
        <v>260</v>
      </c>
      <c r="M77" s="307"/>
      <c r="N77" s="300"/>
      <c r="S77" s="56" t="s">
        <v>388</v>
      </c>
    </row>
    <row r="78" spans="2:14" ht="37.5">
      <c r="B78" s="281" t="s">
        <v>613</v>
      </c>
      <c r="C78" s="290" t="s">
        <v>704</v>
      </c>
      <c r="D78" s="267" t="s">
        <v>680</v>
      </c>
      <c r="E78" s="271"/>
      <c r="F78" s="271"/>
      <c r="J78" s="304">
        <f>J79+J81</f>
        <v>820</v>
      </c>
      <c r="K78" s="310" t="s">
        <v>797</v>
      </c>
      <c r="L78" s="304">
        <f>L79+L81</f>
        <v>830</v>
      </c>
      <c r="M78" s="307"/>
      <c r="N78" s="300"/>
    </row>
    <row r="79" spans="2:14" ht="112.5">
      <c r="B79" s="281" t="s">
        <v>613</v>
      </c>
      <c r="C79" s="290" t="s">
        <v>705</v>
      </c>
      <c r="D79" s="267" t="s">
        <v>681</v>
      </c>
      <c r="E79" s="271"/>
      <c r="F79" s="271"/>
      <c r="J79" s="304">
        <v>260</v>
      </c>
      <c r="K79" s="310" t="s">
        <v>796</v>
      </c>
      <c r="L79" s="304">
        <v>265</v>
      </c>
      <c r="M79" s="307"/>
      <c r="N79" s="300"/>
    </row>
    <row r="80" spans="2:14" ht="112.5">
      <c r="B80" s="281" t="s">
        <v>613</v>
      </c>
      <c r="C80" s="290" t="s">
        <v>706</v>
      </c>
      <c r="D80" s="267" t="s">
        <v>682</v>
      </c>
      <c r="E80" s="271"/>
      <c r="F80" s="271"/>
      <c r="J80" s="304">
        <v>260</v>
      </c>
      <c r="K80" s="310" t="s">
        <v>796</v>
      </c>
      <c r="L80" s="304">
        <v>265</v>
      </c>
      <c r="M80" s="307"/>
      <c r="N80" s="300"/>
    </row>
    <row r="81" spans="2:14" ht="37.5">
      <c r="B81" s="281" t="s">
        <v>613</v>
      </c>
      <c r="C81" s="290" t="s">
        <v>707</v>
      </c>
      <c r="D81" s="267" t="s">
        <v>683</v>
      </c>
      <c r="E81" s="271"/>
      <c r="F81" s="271"/>
      <c r="J81" s="304">
        <f>J82</f>
        <v>560</v>
      </c>
      <c r="K81" s="310" t="s">
        <v>795</v>
      </c>
      <c r="L81" s="304">
        <f>L82</f>
        <v>565</v>
      </c>
      <c r="M81" s="307"/>
      <c r="N81" s="300"/>
    </row>
    <row r="82" spans="2:14" ht="187.5">
      <c r="B82" s="281" t="s">
        <v>613</v>
      </c>
      <c r="C82" s="290" t="s">
        <v>708</v>
      </c>
      <c r="D82" s="272" t="s">
        <v>684</v>
      </c>
      <c r="E82" s="271"/>
      <c r="F82" s="271"/>
      <c r="J82" s="304">
        <v>560</v>
      </c>
      <c r="K82" s="310" t="s">
        <v>795</v>
      </c>
      <c r="L82" s="304">
        <v>565</v>
      </c>
      <c r="M82" s="307"/>
      <c r="N82" s="300"/>
    </row>
    <row r="83" spans="2:12" ht="18.75">
      <c r="B83" s="281" t="s">
        <v>566</v>
      </c>
      <c r="C83" s="289" t="s">
        <v>611</v>
      </c>
      <c r="D83" s="269" t="s">
        <v>76</v>
      </c>
      <c r="E83" s="271" t="e">
        <f>F83-'[1]черн'!Z106</f>
        <v>#REF!</v>
      </c>
      <c r="F83" s="271" t="e">
        <f>F84</f>
        <v>#REF!</v>
      </c>
      <c r="J83" s="271">
        <f>J84</f>
        <v>597160.8999999999</v>
      </c>
      <c r="K83" s="310" t="s">
        <v>790</v>
      </c>
      <c r="L83" s="271">
        <f>L84</f>
        <v>608211</v>
      </c>
    </row>
    <row r="84" spans="2:12" ht="56.25">
      <c r="B84" s="281" t="s">
        <v>566</v>
      </c>
      <c r="C84" s="289" t="s">
        <v>612</v>
      </c>
      <c r="D84" s="269" t="s">
        <v>77</v>
      </c>
      <c r="E84" s="271" t="e">
        <f>F84-'[1]черн'!Z107</f>
        <v>#REF!</v>
      </c>
      <c r="F84" s="271" t="e">
        <f>F85+F88+F104+#REF!</f>
        <v>#REF!</v>
      </c>
      <c r="J84" s="271">
        <f>J85+J88+J103+J112</f>
        <v>597160.8999999999</v>
      </c>
      <c r="K84" s="310" t="s">
        <v>791</v>
      </c>
      <c r="L84" s="271">
        <f>L85+L88+L103+L112</f>
        <v>608211</v>
      </c>
    </row>
    <row r="85" spans="2:12" ht="37.5">
      <c r="B85" s="281" t="s">
        <v>566</v>
      </c>
      <c r="C85" s="289" t="s">
        <v>647</v>
      </c>
      <c r="D85" s="269" t="s">
        <v>78</v>
      </c>
      <c r="E85" s="271" t="e">
        <f>F85-'[1]черн'!Z108</f>
        <v>#REF!</v>
      </c>
      <c r="F85" s="271">
        <f>F86</f>
        <v>136746.2</v>
      </c>
      <c r="J85" s="271">
        <f>J86</f>
        <v>209111.8</v>
      </c>
      <c r="K85" s="310" t="s">
        <v>773</v>
      </c>
      <c r="L85" s="271">
        <f>L86</f>
        <v>209111.8</v>
      </c>
    </row>
    <row r="86" spans="2:12" ht="37.5">
      <c r="B86" s="281" t="s">
        <v>566</v>
      </c>
      <c r="C86" s="289" t="s">
        <v>649</v>
      </c>
      <c r="D86" s="267" t="s">
        <v>79</v>
      </c>
      <c r="E86" s="271" t="e">
        <f>F86-'[1]черн'!Z109</f>
        <v>#REF!</v>
      </c>
      <c r="F86" s="277">
        <f>F87</f>
        <v>136746.2</v>
      </c>
      <c r="G86" s="265"/>
      <c r="H86" s="68"/>
      <c r="I86" s="68"/>
      <c r="J86" s="271">
        <f>J87</f>
        <v>209111.8</v>
      </c>
      <c r="K86" s="310" t="s">
        <v>773</v>
      </c>
      <c r="L86" s="271">
        <f>L87</f>
        <v>209111.8</v>
      </c>
    </row>
    <row r="87" spans="2:12" ht="37.5">
      <c r="B87" s="281" t="s">
        <v>566</v>
      </c>
      <c r="C87" s="290" t="s">
        <v>648</v>
      </c>
      <c r="D87" s="267" t="s">
        <v>80</v>
      </c>
      <c r="E87" s="271">
        <f>F87-'[1]черн'!Z110</f>
        <v>123316.70000000001</v>
      </c>
      <c r="F87" s="277">
        <v>136746.2</v>
      </c>
      <c r="G87" s="265"/>
      <c r="H87" s="68"/>
      <c r="I87" s="264"/>
      <c r="J87" s="271">
        <v>209111.8</v>
      </c>
      <c r="K87" s="310" t="s">
        <v>773</v>
      </c>
      <c r="L87" s="271">
        <v>209111.8</v>
      </c>
    </row>
    <row r="88" spans="2:12" ht="56.25">
      <c r="B88" s="281" t="s">
        <v>566</v>
      </c>
      <c r="C88" s="295" t="s">
        <v>650</v>
      </c>
      <c r="D88" s="278" t="s">
        <v>83</v>
      </c>
      <c r="E88" s="271" t="e">
        <f>F88-'[1]черн'!Z113</f>
        <v>#REF!</v>
      </c>
      <c r="F88" s="277" t="e">
        <f>#REF!+#REF!</f>
        <v>#REF!</v>
      </c>
      <c r="G88" s="265"/>
      <c r="H88" s="68"/>
      <c r="I88" s="68"/>
      <c r="J88" s="271">
        <f>J89+J91+J93+J95+J97+J99+J101</f>
        <v>88079.9</v>
      </c>
      <c r="K88" s="310" t="s">
        <v>730</v>
      </c>
      <c r="L88" s="271">
        <f>L91+L93+L95+L97+L101</f>
        <v>77120</v>
      </c>
    </row>
    <row r="89" spans="2:12" ht="93.75" hidden="1">
      <c r="B89" s="281" t="s">
        <v>566</v>
      </c>
      <c r="C89" s="290" t="s">
        <v>632</v>
      </c>
      <c r="D89" s="267" t="s">
        <v>620</v>
      </c>
      <c r="E89" s="271"/>
      <c r="F89" s="271"/>
      <c r="G89" s="237"/>
      <c r="H89" s="237"/>
      <c r="I89" s="237"/>
      <c r="J89" s="271">
        <v>0</v>
      </c>
      <c r="K89" s="310" t="s">
        <v>731</v>
      </c>
      <c r="L89" s="271">
        <v>0</v>
      </c>
    </row>
    <row r="90" spans="2:12" ht="93.75" hidden="1">
      <c r="B90" s="281" t="s">
        <v>566</v>
      </c>
      <c r="C90" s="290" t="s">
        <v>633</v>
      </c>
      <c r="D90" s="267" t="s">
        <v>619</v>
      </c>
      <c r="E90" s="271"/>
      <c r="F90" s="271"/>
      <c r="G90" s="237"/>
      <c r="H90" s="237"/>
      <c r="I90" s="237"/>
      <c r="J90" s="271">
        <v>0</v>
      </c>
      <c r="K90" s="310" t="s">
        <v>731</v>
      </c>
      <c r="L90" s="271">
        <v>0</v>
      </c>
    </row>
    <row r="91" spans="2:12" ht="93.75">
      <c r="B91" s="281" t="s">
        <v>566</v>
      </c>
      <c r="C91" s="290" t="s">
        <v>713</v>
      </c>
      <c r="D91" s="267" t="s">
        <v>709</v>
      </c>
      <c r="E91" s="271"/>
      <c r="F91" s="271"/>
      <c r="G91" s="237"/>
      <c r="H91" s="237"/>
      <c r="I91" s="237"/>
      <c r="J91" s="271">
        <v>18670.4</v>
      </c>
      <c r="K91" s="310" t="s">
        <v>732</v>
      </c>
      <c r="L91" s="271">
        <v>16660</v>
      </c>
    </row>
    <row r="92" spans="2:12" ht="112.5">
      <c r="B92" s="281" t="s">
        <v>711</v>
      </c>
      <c r="C92" s="290" t="s">
        <v>712</v>
      </c>
      <c r="D92" s="267" t="s">
        <v>710</v>
      </c>
      <c r="E92" s="271"/>
      <c r="F92" s="271"/>
      <c r="G92" s="237"/>
      <c r="H92" s="237"/>
      <c r="I92" s="237"/>
      <c r="J92" s="271">
        <v>18670.4</v>
      </c>
      <c r="K92" s="310" t="s">
        <v>732</v>
      </c>
      <c r="L92" s="271">
        <f>2832.5+13827.5</f>
        <v>16660</v>
      </c>
    </row>
    <row r="93" spans="2:12" ht="75">
      <c r="B93" s="281" t="s">
        <v>566</v>
      </c>
      <c r="C93" s="292" t="s">
        <v>636</v>
      </c>
      <c r="D93" s="267" t="s">
        <v>634</v>
      </c>
      <c r="E93" s="271"/>
      <c r="F93" s="271"/>
      <c r="G93" s="237"/>
      <c r="H93" s="237"/>
      <c r="I93" s="237"/>
      <c r="J93" s="271">
        <v>565.8</v>
      </c>
      <c r="K93" s="310" t="s">
        <v>729</v>
      </c>
      <c r="L93" s="271">
        <f>L94</f>
        <v>563.1</v>
      </c>
    </row>
    <row r="94" spans="2:12" ht="93.75">
      <c r="B94" s="281" t="s">
        <v>566</v>
      </c>
      <c r="C94" s="292" t="s">
        <v>637</v>
      </c>
      <c r="D94" s="267" t="s">
        <v>635</v>
      </c>
      <c r="E94" s="271"/>
      <c r="F94" s="271"/>
      <c r="G94" s="237"/>
      <c r="H94" s="237"/>
      <c r="I94" s="237"/>
      <c r="J94" s="271">
        <v>565.8</v>
      </c>
      <c r="K94" s="310" t="s">
        <v>729</v>
      </c>
      <c r="L94" s="271">
        <v>563.1</v>
      </c>
    </row>
    <row r="95" spans="2:12" ht="56.25">
      <c r="B95" s="281" t="s">
        <v>566</v>
      </c>
      <c r="C95" s="292" t="s">
        <v>640</v>
      </c>
      <c r="D95" s="267" t="s">
        <v>638</v>
      </c>
      <c r="E95" s="271"/>
      <c r="F95" s="271"/>
      <c r="G95" s="237"/>
      <c r="H95" s="237"/>
      <c r="I95" s="237"/>
      <c r="J95" s="271">
        <v>3244.2</v>
      </c>
      <c r="K95" s="310" t="s">
        <v>733</v>
      </c>
      <c r="L95" s="271">
        <v>3240.2</v>
      </c>
    </row>
    <row r="96" spans="2:12" ht="56.25">
      <c r="B96" s="281" t="s">
        <v>566</v>
      </c>
      <c r="C96" s="292" t="s">
        <v>641</v>
      </c>
      <c r="D96" s="267" t="s">
        <v>639</v>
      </c>
      <c r="E96" s="271"/>
      <c r="F96" s="271"/>
      <c r="G96" s="237"/>
      <c r="H96" s="237"/>
      <c r="I96" s="237"/>
      <c r="J96" s="271">
        <v>3244.2</v>
      </c>
      <c r="K96" s="310" t="s">
        <v>733</v>
      </c>
      <c r="L96" s="271">
        <v>3240.2</v>
      </c>
    </row>
    <row r="97" spans="2:12" ht="37.5">
      <c r="B97" s="281" t="s">
        <v>566</v>
      </c>
      <c r="C97" s="292" t="s">
        <v>664</v>
      </c>
      <c r="D97" s="267" t="s">
        <v>663</v>
      </c>
      <c r="E97" s="271"/>
      <c r="F97" s="271"/>
      <c r="G97" s="237"/>
      <c r="H97" s="237"/>
      <c r="I97" s="237"/>
      <c r="J97" s="271">
        <v>57.8</v>
      </c>
      <c r="K97" s="310" t="s">
        <v>734</v>
      </c>
      <c r="L97" s="271">
        <v>57.5</v>
      </c>
    </row>
    <row r="98" spans="2:12" ht="37.5">
      <c r="B98" s="281" t="s">
        <v>566</v>
      </c>
      <c r="C98" s="292" t="s">
        <v>662</v>
      </c>
      <c r="D98" s="267" t="s">
        <v>661</v>
      </c>
      <c r="E98" s="271"/>
      <c r="F98" s="271"/>
      <c r="G98" s="237"/>
      <c r="H98" s="237"/>
      <c r="I98" s="237"/>
      <c r="J98" s="271">
        <v>57.8</v>
      </c>
      <c r="K98" s="310" t="s">
        <v>734</v>
      </c>
      <c r="L98" s="271">
        <v>57.5</v>
      </c>
    </row>
    <row r="99" spans="2:12" ht="37.5" hidden="1">
      <c r="B99" s="281" t="s">
        <v>566</v>
      </c>
      <c r="C99" s="284" t="s">
        <v>723</v>
      </c>
      <c r="D99" s="267" t="s">
        <v>724</v>
      </c>
      <c r="E99" s="271"/>
      <c r="F99" s="271"/>
      <c r="G99" s="237"/>
      <c r="H99" s="237"/>
      <c r="I99" s="237"/>
      <c r="J99" s="271"/>
      <c r="K99" s="310"/>
      <c r="L99" s="271"/>
    </row>
    <row r="100" spans="2:12" ht="56.25" hidden="1">
      <c r="B100" s="281" t="s">
        <v>566</v>
      </c>
      <c r="C100" s="284" t="s">
        <v>725</v>
      </c>
      <c r="D100" s="267" t="s">
        <v>726</v>
      </c>
      <c r="E100" s="271"/>
      <c r="F100" s="271"/>
      <c r="G100" s="237"/>
      <c r="H100" s="237"/>
      <c r="I100" s="237"/>
      <c r="J100" s="271"/>
      <c r="K100" s="310"/>
      <c r="L100" s="271"/>
    </row>
    <row r="101" spans="2:12" ht="18.75">
      <c r="B101" s="281" t="s">
        <v>566</v>
      </c>
      <c r="C101" s="290" t="s">
        <v>645</v>
      </c>
      <c r="D101" s="267" t="s">
        <v>466</v>
      </c>
      <c r="E101" s="271"/>
      <c r="F101" s="271"/>
      <c r="G101" s="237"/>
      <c r="H101" s="237"/>
      <c r="I101" s="237"/>
      <c r="J101" s="271">
        <f>J102</f>
        <v>65541.7</v>
      </c>
      <c r="K101" s="310" t="s">
        <v>735</v>
      </c>
      <c r="L101" s="271">
        <f>L102</f>
        <v>56599.2</v>
      </c>
    </row>
    <row r="102" spans="2:12" ht="37.5">
      <c r="B102" s="281" t="s">
        <v>566</v>
      </c>
      <c r="C102" s="290" t="s">
        <v>644</v>
      </c>
      <c r="D102" s="267" t="s">
        <v>467</v>
      </c>
      <c r="E102" s="271"/>
      <c r="F102" s="271"/>
      <c r="G102" s="237"/>
      <c r="H102" s="237"/>
      <c r="I102" s="237"/>
      <c r="J102" s="271">
        <f>38022.1+25878.9+1640.7</f>
        <v>65541.7</v>
      </c>
      <c r="K102" s="310" t="s">
        <v>735</v>
      </c>
      <c r="L102" s="271">
        <f>2096.2+1848.6+27298.9+23019.5+1200+19.8+1116.2</f>
        <v>56599.2</v>
      </c>
    </row>
    <row r="103" spans="2:14" ht="37.5">
      <c r="B103" s="281" t="s">
        <v>566</v>
      </c>
      <c r="C103" s="290" t="s">
        <v>643</v>
      </c>
      <c r="D103" s="269" t="s">
        <v>625</v>
      </c>
      <c r="E103" s="271" t="e">
        <f>F103-'[1]черн'!Z151</f>
        <v>#VALUE!</v>
      </c>
      <c r="F103" s="271">
        <f>3620.7+665.7</f>
        <v>4286.4</v>
      </c>
      <c r="J103" s="302">
        <f>J105+J106+J108+J111</f>
        <v>272873.39999999997</v>
      </c>
      <c r="K103" s="310" t="s">
        <v>774</v>
      </c>
      <c r="L103" s="271">
        <f>L104+L106+L108+L110</f>
        <v>294883.39999999997</v>
      </c>
      <c r="N103" s="300"/>
    </row>
    <row r="104" spans="2:14" ht="56.25">
      <c r="B104" s="281" t="s">
        <v>566</v>
      </c>
      <c r="C104" s="290" t="s">
        <v>660</v>
      </c>
      <c r="D104" s="267" t="s">
        <v>626</v>
      </c>
      <c r="E104" s="271" t="e">
        <f>F104-'[1]черн'!Z152</f>
        <v>#REF!</v>
      </c>
      <c r="F104" s="271" t="e">
        <f>#REF!+#REF!+#REF!+#REF!+#REF!</f>
        <v>#REF!</v>
      </c>
      <c r="J104" s="302">
        <f>J105</f>
        <v>264605.8</v>
      </c>
      <c r="K104" s="310" t="s">
        <v>775</v>
      </c>
      <c r="L104" s="271">
        <f>L105</f>
        <v>287957.1</v>
      </c>
      <c r="N104" s="300"/>
    </row>
    <row r="105" spans="2:14" ht="56.25">
      <c r="B105" s="281" t="s">
        <v>566</v>
      </c>
      <c r="C105" s="290" t="s">
        <v>642</v>
      </c>
      <c r="D105" s="267" t="s">
        <v>408</v>
      </c>
      <c r="E105" s="271" t="e">
        <f>F105-'[1]черн'!Y153</f>
        <v>#VALUE!</v>
      </c>
      <c r="F105" s="271" t="s">
        <v>388</v>
      </c>
      <c r="J105" s="302">
        <v>264605.8</v>
      </c>
      <c r="K105" s="310" t="s">
        <v>775</v>
      </c>
      <c r="L105" s="271">
        <v>287957.1</v>
      </c>
      <c r="N105" s="300"/>
    </row>
    <row r="106" spans="2:14" ht="112.5">
      <c r="B106" s="281" t="s">
        <v>566</v>
      </c>
      <c r="C106" s="290" t="s">
        <v>651</v>
      </c>
      <c r="D106" s="267" t="s">
        <v>627</v>
      </c>
      <c r="E106" s="271" t="e">
        <f>F106-'[1]черн'!Y155</f>
        <v>#VALUE!</v>
      </c>
      <c r="F106" s="271"/>
      <c r="J106" s="302">
        <v>6295.1</v>
      </c>
      <c r="K106" s="310" t="s">
        <v>777</v>
      </c>
      <c r="L106" s="271">
        <v>6925.1</v>
      </c>
      <c r="N106" s="300"/>
    </row>
    <row r="107" spans="2:14" ht="131.25">
      <c r="B107" s="281" t="s">
        <v>566</v>
      </c>
      <c r="C107" s="290" t="s">
        <v>652</v>
      </c>
      <c r="D107" s="267" t="s">
        <v>628</v>
      </c>
      <c r="E107" s="271" t="e">
        <f>F107-'[1]черн'!Y156</f>
        <v>#REF!</v>
      </c>
      <c r="F107" s="271"/>
      <c r="J107" s="302">
        <f>J106</f>
        <v>6295.1</v>
      </c>
      <c r="K107" s="310" t="s">
        <v>777</v>
      </c>
      <c r="L107" s="271">
        <v>6925.1</v>
      </c>
      <c r="N107" s="300"/>
    </row>
    <row r="108" spans="2:14" ht="93.75">
      <c r="B108" s="281" t="s">
        <v>566</v>
      </c>
      <c r="C108" s="296" t="s">
        <v>653</v>
      </c>
      <c r="D108" s="267" t="s">
        <v>630</v>
      </c>
      <c r="E108" s="271"/>
      <c r="F108" s="271"/>
      <c r="J108" s="302">
        <v>1.4</v>
      </c>
      <c r="K108" s="310" t="s">
        <v>776</v>
      </c>
      <c r="L108" s="271">
        <v>1.2</v>
      </c>
      <c r="N108" s="300"/>
    </row>
    <row r="109" spans="2:14" ht="93.75">
      <c r="B109" s="281" t="s">
        <v>566</v>
      </c>
      <c r="C109" s="296" t="s">
        <v>654</v>
      </c>
      <c r="D109" s="267" t="s">
        <v>629</v>
      </c>
      <c r="E109" s="271"/>
      <c r="F109" s="271"/>
      <c r="J109" s="302">
        <v>1.4</v>
      </c>
      <c r="K109" s="310" t="s">
        <v>776</v>
      </c>
      <c r="L109" s="271">
        <v>1.2</v>
      </c>
      <c r="N109" s="300"/>
    </row>
    <row r="110" spans="2:14" ht="131.25">
      <c r="B110" s="281" t="s">
        <v>566</v>
      </c>
      <c r="C110" s="296" t="s">
        <v>721</v>
      </c>
      <c r="D110" s="267" t="s">
        <v>720</v>
      </c>
      <c r="E110" s="271"/>
      <c r="F110" s="271"/>
      <c r="J110" s="302">
        <v>1971.1</v>
      </c>
      <c r="K110" s="310" t="s">
        <v>778</v>
      </c>
      <c r="L110" s="271">
        <v>0</v>
      </c>
      <c r="N110" s="300"/>
    </row>
    <row r="111" spans="2:14" ht="168.75">
      <c r="B111" s="281"/>
      <c r="C111" s="296" t="s">
        <v>722</v>
      </c>
      <c r="D111" s="267" t="s">
        <v>719</v>
      </c>
      <c r="E111" s="271"/>
      <c r="F111" s="271"/>
      <c r="J111" s="302">
        <v>1971.1</v>
      </c>
      <c r="K111" s="310" t="s">
        <v>778</v>
      </c>
      <c r="L111" s="271">
        <v>0</v>
      </c>
      <c r="N111" s="300"/>
    </row>
    <row r="112" spans="2:14" ht="18.75">
      <c r="B112" s="281" t="s">
        <v>566</v>
      </c>
      <c r="C112" s="296" t="s">
        <v>657</v>
      </c>
      <c r="D112" s="267" t="s">
        <v>438</v>
      </c>
      <c r="E112" s="271"/>
      <c r="F112" s="271"/>
      <c r="J112" s="271">
        <f>J113+J115</f>
        <v>27095.8</v>
      </c>
      <c r="K112" s="310" t="s">
        <v>736</v>
      </c>
      <c r="L112" s="271">
        <f>L113+L115</f>
        <v>27095.8</v>
      </c>
      <c r="N112" s="300"/>
    </row>
    <row r="113" spans="2:14" ht="112.5">
      <c r="B113" s="281" t="s">
        <v>566</v>
      </c>
      <c r="C113" s="296" t="s">
        <v>716</v>
      </c>
      <c r="D113" s="267" t="s">
        <v>714</v>
      </c>
      <c r="E113" s="271"/>
      <c r="F113" s="271"/>
      <c r="J113" s="271">
        <f>J114</f>
        <v>27095.8</v>
      </c>
      <c r="K113" s="310" t="s">
        <v>779</v>
      </c>
      <c r="L113" s="271">
        <f>L114</f>
        <v>27095.8</v>
      </c>
      <c r="N113" s="300"/>
    </row>
    <row r="114" spans="2:14" ht="131.25">
      <c r="B114" s="281" t="s">
        <v>566</v>
      </c>
      <c r="C114" s="296" t="s">
        <v>717</v>
      </c>
      <c r="D114" s="267" t="s">
        <v>715</v>
      </c>
      <c r="E114" s="271"/>
      <c r="F114" s="271"/>
      <c r="J114" s="271">
        <v>27095.8</v>
      </c>
      <c r="K114" s="310" t="s">
        <v>779</v>
      </c>
      <c r="L114" s="271">
        <v>27095.8</v>
      </c>
      <c r="N114" s="300"/>
    </row>
    <row r="115" spans="2:14" ht="93.75">
      <c r="B115" s="281" t="s">
        <v>566</v>
      </c>
      <c r="C115" s="296" t="s">
        <v>659</v>
      </c>
      <c r="D115" s="267" t="s">
        <v>656</v>
      </c>
      <c r="E115" s="271"/>
      <c r="F115" s="271"/>
      <c r="J115" s="271">
        <v>0</v>
      </c>
      <c r="K115" s="310" t="s">
        <v>780</v>
      </c>
      <c r="L115" s="271">
        <v>0</v>
      </c>
      <c r="N115" s="300"/>
    </row>
    <row r="116" spans="2:14" ht="112.5">
      <c r="B116" s="281" t="s">
        <v>566</v>
      </c>
      <c r="C116" s="296" t="s">
        <v>658</v>
      </c>
      <c r="D116" s="267" t="s">
        <v>655</v>
      </c>
      <c r="E116" s="271"/>
      <c r="F116" s="271"/>
      <c r="J116" s="271">
        <v>0</v>
      </c>
      <c r="K116" s="310" t="s">
        <v>780</v>
      </c>
      <c r="L116" s="271">
        <v>0</v>
      </c>
      <c r="N116" s="300"/>
    </row>
    <row r="117" spans="2:14" ht="18.75">
      <c r="B117" s="281"/>
      <c r="C117" s="289"/>
      <c r="D117" s="269" t="s">
        <v>258</v>
      </c>
      <c r="E117" s="271" t="e">
        <f>F117-черн!Z229</f>
        <v>#REF!</v>
      </c>
      <c r="F117" s="271" t="e">
        <f>F11+F83</f>
        <v>#REF!</v>
      </c>
      <c r="J117" s="271">
        <f>J11+J83</f>
        <v>717836.5399999999</v>
      </c>
      <c r="K117" s="310" t="s">
        <v>789</v>
      </c>
      <c r="L117" s="271">
        <f>L11+L83</f>
        <v>737435.0800000001</v>
      </c>
      <c r="N117" s="300"/>
    </row>
    <row r="118" ht="18.75">
      <c r="K118" s="312"/>
    </row>
  </sheetData>
  <sheetProtection/>
  <mergeCells count="11">
    <mergeCell ref="D9:D10"/>
    <mergeCell ref="E9:F9"/>
    <mergeCell ref="G9:J10"/>
    <mergeCell ref="E1:G1"/>
    <mergeCell ref="H1:I1"/>
    <mergeCell ref="K9:K10"/>
    <mergeCell ref="B6:L6"/>
    <mergeCell ref="L9:L10"/>
    <mergeCell ref="J1:L1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Сыргалай</cp:lastModifiedBy>
  <cp:lastPrinted>2022-12-16T07:32:51Z</cp:lastPrinted>
  <dcterms:created xsi:type="dcterms:W3CDTF">2008-11-09T14:04:37Z</dcterms:created>
  <dcterms:modified xsi:type="dcterms:W3CDTF">2022-12-29T07:44:01Z</dcterms:modified>
  <cp:category/>
  <cp:version/>
  <cp:contentType/>
  <cp:contentStatus/>
</cp:coreProperties>
</file>