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195" windowWidth="15480" windowHeight="11400" tabRatio="597" firstSheet="1" activeTab="2"/>
  </bookViews>
  <sheets>
    <sheet name="источ.фин.деф пр1,2" sheetId="1" state="hidden" r:id="rId1"/>
    <sheet name="прил 6" sheetId="2" r:id="rId2"/>
    <sheet name="прил 7" sheetId="3" r:id="rId3"/>
    <sheet name="черн" sheetId="4" state="hidden" r:id="rId4"/>
    <sheet name="прил 3" sheetId="5" state="hidden" r:id="rId5"/>
    <sheet name="продолжение прил 3" sheetId="6" state="hidden" r:id="rId6"/>
    <sheet name="прил 4" sheetId="7" state="hidden" r:id="rId7"/>
    <sheet name="продолжение прил 4" sheetId="8" state="hidden" r:id="rId8"/>
    <sheet name="Лист1" sheetId="9" r:id="rId9"/>
  </sheets>
  <definedNames>
    <definedName name="_xlnm.Print_Area" localSheetId="0">'источ.фин.деф пр1,2'!$A$1:$F$87</definedName>
    <definedName name="_xlnm.Print_Area" localSheetId="6">'прил 4'!$A$1:$D$25</definedName>
    <definedName name="_xlnm.Print_Area" localSheetId="1">'прил 6'!$A$1:$S$247</definedName>
    <definedName name="_xlnm.Print_Area" localSheetId="3">'черн'!$A$1:$Z$232</definedName>
  </definedNames>
  <calcPr fullCalcOnLoad="1"/>
</workbook>
</file>

<file path=xl/sharedStrings.xml><?xml version="1.0" encoding="utf-8"?>
<sst xmlns="http://schemas.openxmlformats.org/spreadsheetml/2006/main" count="1805" uniqueCount="726">
  <si>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</si>
  <si>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</si>
  <si>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</si>
  <si>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</si>
  <si>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</si>
  <si>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</si>
  <si>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</si>
  <si>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</si>
  <si>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</si>
  <si>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</si>
  <si>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</si>
  <si>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</si>
  <si>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</si>
  <si>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</si>
  <si>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</si>
  <si>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</si>
  <si>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</si>
  <si>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</si>
  <si>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</si>
  <si>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</si>
  <si>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</si>
  <si>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</si>
  <si>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</si>
  <si>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</si>
  <si>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</si>
  <si>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</si>
  <si>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</si>
  <si>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</si>
  <si>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</si>
  <si>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</si>
  <si>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</si>
  <si>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</si>
  <si>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</si>
  <si>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</si>
  <si>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</si>
  <si>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</si>
  <si>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</si>
  <si>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</si>
  <si>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</si>
  <si>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</si>
  <si>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</si>
  <si>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</si>
  <si>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</si>
  <si>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</si>
  <si>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</si>
  <si>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</si>
  <si>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</si>
  <si>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</si>
  <si>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</si>
  <si>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</si>
  <si>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</si>
  <si>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</si>
  <si>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</si>
  <si>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</si>
  <si>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</si>
  <si>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</si>
  <si>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</si>
  <si>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</si>
  <si>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</si>
  <si>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</si>
  <si>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</si>
  <si>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</si>
  <si>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</si>
  <si>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</si>
  <si>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</si>
  <si>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</si>
  <si>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</si>
  <si>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</si>
  <si>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</si>
  <si>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</si>
  <si>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</si>
  <si>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</si>
  <si>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</si>
  <si>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</si>
  <si>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</si>
  <si>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</si>
  <si>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</si>
  <si>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</si>
  <si>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</si>
  <si>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</si>
  <si>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</si>
  <si>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</si>
  <si>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</si>
  <si>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</si>
  <si>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</si>
  <si>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</si>
  <si>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</si>
  <si>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</si>
  <si>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</si>
  <si>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</si>
  <si>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</si>
  <si>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</si>
  <si>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</si>
  <si>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</si>
  <si>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</si>
  <si>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</si>
  <si>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</si>
  <si>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</si>
  <si>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</si>
  <si>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</si>
  <si>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</si>
  <si>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</si>
  <si>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</si>
  <si>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</si>
  <si>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</si>
  <si>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</si>
  <si>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</si>
  <si>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</si>
  <si>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</si>
  <si>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</si>
  <si>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</si>
  <si>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</si>
  <si>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</si>
  <si>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</si>
  <si>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</si>
  <si>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</si>
  <si>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</si>
  <si>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</si>
  <si>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</si>
  <si>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</si>
  <si>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</si>
  <si>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</si>
  <si>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</si>
  <si>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</si>
  <si>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</si>
  <si>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</si>
  <si>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</si>
  <si>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</si>
  <si>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</si>
  <si>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</si>
  <si>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</si>
  <si>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</si>
  <si>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</si>
  <si>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</si>
  <si>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</si>
  <si>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</si>
  <si>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</si>
  <si>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</si>
  <si>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</si>
  <si>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</si>
  <si>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</si>
  <si>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</si>
  <si>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</si>
  <si>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</si>
  <si>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</si>
  <si>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</si>
  <si>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</si>
  <si>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</si>
  <si>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</si>
  <si>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</si>
  <si>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</si>
  <si>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</si>
  <si>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</si>
  <si>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</si>
  <si>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</si>
  <si>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</si>
  <si>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</si>
  <si>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</si>
  <si>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</si>
  <si>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</si>
  <si>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</si>
  <si>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</si>
  <si>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</si>
  <si>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</si>
  <si>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</si>
  <si>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</si>
  <si>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</si>
  <si>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</si>
  <si>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</si>
  <si>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</si>
  <si>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</si>
  <si>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</si>
  <si>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</si>
  <si>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</si>
  <si>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</si>
  <si>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</si>
  <si>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</si>
  <si>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</si>
  <si>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</si>
  <si>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</si>
  <si>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</si>
  <si>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</si>
  <si>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</si>
  <si>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</si>
  <si>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</si>
  <si>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</si>
  <si>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</si>
  <si>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</si>
  <si>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</si>
  <si>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</si>
  <si>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</si>
  <si>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</si>
  <si>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</si>
  <si>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</si>
  <si>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</si>
  <si>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</si>
  <si>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</si>
  <si>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</si>
  <si>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</si>
  <si>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</si>
  <si>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</si>
  <si>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</si>
  <si>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</si>
  <si>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</si>
  <si>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</si>
  <si>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</si>
  <si>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</si>
  <si>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</si>
  <si>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</si>
  <si>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</si>
  <si>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</si>
  <si>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</si>
  <si>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</si>
  <si>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</si>
  <si>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</si>
  <si>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</si>
  <si>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</si>
  <si>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</si>
  <si>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</si>
  <si>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</si>
  <si>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</si>
  <si>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</si>
  <si>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</si>
  <si>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</si>
  <si>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</si>
  <si>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</si>
  <si>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</si>
  <si>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</si>
  <si>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</si>
  <si>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</si>
  <si>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</si>
  <si>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</si>
  <si>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</si>
  <si>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</si>
  <si>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</si>
  <si>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</si>
  <si>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</si>
  <si>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</si>
  <si>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</si>
  <si>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</si>
  <si>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</si>
  <si>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</si>
  <si>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</si>
  <si>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</si>
  <si>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</si>
  <si>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</si>
  <si>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</si>
  <si>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</si>
  <si>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</si>
  <si>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</si>
  <si>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</si>
  <si>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</si>
  <si>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</si>
  <si>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</si>
  <si>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</si>
  <si>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</si>
  <si>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</si>
  <si>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</si>
  <si>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</si>
  <si>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</si>
  <si>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</si>
  <si>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</si>
  <si>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</si>
  <si>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</si>
  <si>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</si>
  <si>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</si>
  <si>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</si>
  <si>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</si>
  <si>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</si>
  <si>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</si>
  <si>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</si>
  <si>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</si>
  <si>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</si>
  <si>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</si>
  <si>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</si>
  <si>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</si>
  <si>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</si>
  <si>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</si>
  <si>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</si>
  <si>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</si>
  <si>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</si>
  <si>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</si>
  <si>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</si>
  <si>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</si>
  <si>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</si>
  <si>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</si>
  <si>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</si>
  <si>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</si>
  <si>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</si>
  <si>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</si>
  <si>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</si>
  <si>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</si>
  <si>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</si>
  <si>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</si>
  <si>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</si>
  <si>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</si>
  <si>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</si>
  <si>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</si>
  <si>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</si>
  <si>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</si>
  <si>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</si>
  <si>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</si>
  <si>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</si>
  <si>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</si>
  <si>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</si>
  <si>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</si>
  <si>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</si>
  <si>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</si>
  <si>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</si>
  <si>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</si>
  <si>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</si>
  <si>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</si>
  <si>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</si>
  <si>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</si>
  <si>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</si>
  <si>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</si>
  <si>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</si>
  <si>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</si>
  <si>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</si>
  <si>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</si>
  <si>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</si>
  <si>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</si>
  <si>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</si>
  <si>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</si>
  <si>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</si>
  <si>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</si>
  <si>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</si>
  <si>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</si>
  <si>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</si>
  <si>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</si>
  <si>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</si>
  <si>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</si>
  <si>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</si>
  <si>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</si>
  <si>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</si>
  <si>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</si>
  <si>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</si>
  <si>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</si>
  <si>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</si>
  <si>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</si>
  <si>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</si>
  <si>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</si>
  <si>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</si>
  <si>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</si>
  <si>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</si>
  <si>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</si>
  <si>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</si>
  <si>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</si>
  <si>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</si>
  <si>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</si>
  <si>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</si>
  <si>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</si>
  <si>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</si>
  <si>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</si>
  <si>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</si>
  <si>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</si>
  <si>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</si>
  <si>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</si>
  <si>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</si>
  <si>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</si>
  <si>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</si>
  <si>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</si>
  <si>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</si>
  <si>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</si>
  <si>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</si>
  <si>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</si>
  <si>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</si>
  <si>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</si>
  <si>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</si>
  <si>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</si>
  <si>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</si>
  <si>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</si>
  <si>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</si>
  <si>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</si>
  <si>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</si>
  <si>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</si>
  <si>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</si>
  <si>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</si>
  <si>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</si>
  <si>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</si>
  <si>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</si>
  <si>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</si>
  <si>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</si>
  <si>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</si>
  <si>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</si>
  <si>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</si>
  <si>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</si>
  <si>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</si>
  <si>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</si>
  <si>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</si>
  <si>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</si>
  <si>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</si>
  <si>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</si>
  <si>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</si>
  <si>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</si>
  <si>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</si>
  <si>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</si>
  <si>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</si>
  <si>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</si>
  <si>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</si>
  <si>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</si>
  <si>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</si>
  <si>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</si>
  <si>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</si>
  <si>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</si>
  <si>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</si>
  <si>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</si>
  <si>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</si>
  <si>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</si>
  <si>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</si>
  <si>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</si>
  <si>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</si>
  <si>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</si>
  <si>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</si>
  <si>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</si>
  <si>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</si>
  <si>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</si>
  <si>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</si>
  <si>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</si>
  <si>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</si>
  <si>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</si>
  <si>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</si>
  <si>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</si>
  <si>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</si>
  <si>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</si>
  <si>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</si>
  <si>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</si>
  <si>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</si>
  <si>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</si>
  <si>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</si>
  <si>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</si>
  <si>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</si>
  <si>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</si>
  <si>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</si>
  <si>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</si>
  <si>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</si>
  <si>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</si>
  <si>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</si>
  <si>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</si>
  <si>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</si>
  <si>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</si>
  <si>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</si>
  <si>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</si>
  <si>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</si>
  <si>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</si>
  <si>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</si>
  <si>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</si>
  <si>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</si>
  <si>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</si>
  <si>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</si>
  <si>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</si>
  <si>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</si>
  <si>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</si>
  <si>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</si>
  <si>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</si>
  <si>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</si>
  <si>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</si>
  <si>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</si>
  <si>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</si>
  <si>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</si>
  <si>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</si>
  <si>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</si>
  <si>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</si>
  <si>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</si>
  <si>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</si>
  <si>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</si>
  <si>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</si>
  <si>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</si>
  <si>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</si>
  <si>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</si>
  <si>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</si>
  <si>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</si>
  <si>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</si>
  <si>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</si>
  <si>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</si>
  <si>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</si>
  <si>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</si>
  <si>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</si>
  <si>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</si>
  <si>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</si>
  <si>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</si>
  <si>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</si>
  <si>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</si>
  <si>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</si>
  <si>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</si>
  <si>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</si>
  <si>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</si>
  <si>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</si>
  <si>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</si>
  <si>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</si>
  <si>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</si>
  <si>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</si>
  <si>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</si>
  <si>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</si>
  <si>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</si>
  <si>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</si>
  <si>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</si>
  <si>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</si>
  <si>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</si>
  <si>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</si>
  <si>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</si>
  <si>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</si>
  <si>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</si>
  <si>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</si>
  <si>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</si>
  <si>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</si>
  <si>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</si>
  <si>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</si>
  <si>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</si>
  <si>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</si>
  <si>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</si>
  <si>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</si>
  <si>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</si>
  <si>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</si>
  <si>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</si>
  <si>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</si>
  <si>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</si>
  <si>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</si>
  <si>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</si>
  <si>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</si>
  <si>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</si>
  <si>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</si>
  <si>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</si>
  <si>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</si>
  <si>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</si>
  <si>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</si>
  <si>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</si>
  <si>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</si>
  <si>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</si>
  <si>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</si>
  <si>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</si>
  <si>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</si>
  <si>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</si>
  <si>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</si>
  <si>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</si>
  <si>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</si>
  <si>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</si>
  <si>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</si>
  <si>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</si>
  <si>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</si>
  <si>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</si>
  <si>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</si>
  <si>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</si>
  <si>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</si>
  <si>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</si>
  <si>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</si>
  <si>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</si>
  <si>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</si>
  <si>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</si>
  <si>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</si>
  <si>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</si>
  <si>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</si>
  <si>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</si>
  <si>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</si>
  <si>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</si>
  <si>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</si>
  <si>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</si>
  <si>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</si>
  <si>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</si>
  <si>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93  2  02  03024  05  0000  151</t>
  </si>
  <si>
    <t>94  2  02  03024  05  0000  151</t>
  </si>
  <si>
    <t>95  2  02  03024  05  0000  151</t>
  </si>
  <si>
    <t>96  2  02  03024  05  0000  151</t>
  </si>
  <si>
    <t>97  2  02  03024  05  0000  151</t>
  </si>
  <si>
    <t>98  2  02  03024  05  0000  151</t>
  </si>
  <si>
    <t>99  2  02  03024  05  0000  151</t>
  </si>
  <si>
    <t>100  2  02  03024  05  0000  151</t>
  </si>
  <si>
    <t>101  2  02  03024  05  0000  151</t>
  </si>
  <si>
    <t>102  2  02  03024  05  0000  151</t>
  </si>
  <si>
    <t>103  2  02  03024  05  0000  151</t>
  </si>
  <si>
    <t>104  2  02  03024  05  0000  151</t>
  </si>
  <si>
    <t>105  2  02  03024  05  0000  151</t>
  </si>
  <si>
    <t>106  2  02  03024  05  0000  151</t>
  </si>
  <si>
    <t>107  2  02  03024  05  0000  151</t>
  </si>
  <si>
    <t>108  2  02  03024  05  0000  151</t>
  </si>
  <si>
    <t>109  2  02  03024  05  0000  151</t>
  </si>
  <si>
    <t>110  2  02  03024  05  0000  151</t>
  </si>
  <si>
    <t>111  2  02  03024  05  0000  151</t>
  </si>
  <si>
    <t>112  2  02  03024  05  0000  151</t>
  </si>
  <si>
    <t>113  2  02  03024  05  0000  151</t>
  </si>
  <si>
    <t>114  2  02  03024  05  0000  151</t>
  </si>
  <si>
    <t>115  2  02  03024  05  0000  151</t>
  </si>
  <si>
    <t>116  2  02  03024  05  0000  151</t>
  </si>
  <si>
    <t>117  2  02  03024  05  0000  151</t>
  </si>
  <si>
    <t>118  2  02  03024  05  0000  151</t>
  </si>
  <si>
    <t>119  2  02  03024  05  0000  151</t>
  </si>
  <si>
    <t>120  2  02  03024  05  0000  151</t>
  </si>
  <si>
    <t>121  2  02  03024  05  0000  151</t>
  </si>
  <si>
    <t>122  2  02  03024  05  0000  151</t>
  </si>
  <si>
    <t>123  2  02  03024  05  0000  151</t>
  </si>
  <si>
    <t>124  2  02  03024  05  0000  151</t>
  </si>
  <si>
    <t>125  2  02  03024  05  0000  151</t>
  </si>
  <si>
    <t>126  2  02  03024  05  0000  151</t>
  </si>
  <si>
    <t>127  2  02  03024  05  0000  151</t>
  </si>
  <si>
    <t>128  2  02  03024  05  0000  151</t>
  </si>
  <si>
    <t>129  2  02  03024  05  0000  151</t>
  </si>
  <si>
    <t>130  2  02  03024  05  0000  151</t>
  </si>
  <si>
    <t>131  2  02  03024  05  0000  151</t>
  </si>
  <si>
    <t>132  2  02  03024  05  0000  151</t>
  </si>
  <si>
    <t>133  2  02  03024  05  0000  151</t>
  </si>
  <si>
    <t>134  2  02  03024  05  0000  151</t>
  </si>
  <si>
    <t>135  2  02  03024  05  0000  151</t>
  </si>
  <si>
    <t>136  2  02  03024  05  0000  151</t>
  </si>
  <si>
    <t>137  2  02  03024  05  0000  151</t>
  </si>
  <si>
    <t>138  2  02  03024  05  0000  151</t>
  </si>
  <si>
    <t>139  2  02  03024  05  0000  151</t>
  </si>
  <si>
    <t>140  2  02  03024  05  0000  151</t>
  </si>
  <si>
    <t>141  2  02  03024  05  0000  151</t>
  </si>
  <si>
    <t>092  2  02  03069  00  0000  151</t>
  </si>
  <si>
    <t>092  2  02  03069  05  0000  151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</si>
  <si>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</si>
  <si>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</si>
  <si>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</si>
  <si>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</si>
  <si>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</si>
  <si>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         в тыс.руб.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</si>
  <si>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</si>
  <si>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</si>
  <si>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</si>
  <si>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</si>
  <si>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</si>
  <si>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2  02  03033  05  0000  151</t>
  </si>
  <si>
    <t>2  02  03033  00  0000  151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</si>
  <si>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</si>
  <si>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</si>
  <si>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</si>
  <si>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</si>
  <si>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</si>
  <si>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</si>
  <si>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</si>
  <si>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</si>
  <si>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</si>
  <si>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</si>
  <si>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</si>
  <si>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</si>
  <si>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-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</si>
  <si>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</si>
  <si>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</si>
  <si>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</si>
  <si>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</si>
  <si>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</si>
  <si>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</si>
  <si>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1  01  02040  01  0000  110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</si>
  <si>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</si>
  <si>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</si>
  <si>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</si>
  <si>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</si>
  <si>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</si>
  <si>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</si>
  <si>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1 05   01050  01  0000 110</t>
  </si>
  <si>
    <t xml:space="preserve">  1  05  02000  02  0000  110</t>
  </si>
  <si>
    <t xml:space="preserve">  1  05  02010  02  0000  110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</si>
  <si>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</si>
  <si>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</si>
  <si>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</si>
  <si>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</si>
  <si>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</si>
  <si>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1  07  00000  00  0000  000</t>
  </si>
  <si>
    <t xml:space="preserve">  1  07  01000  01  0000  110</t>
  </si>
  <si>
    <t xml:space="preserve">  1  07  01020  01  0000  110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</si>
  <si>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</si>
  <si>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</si>
  <si>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</si>
  <si>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</si>
  <si>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</si>
  <si>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</si>
  <si>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</si>
  <si>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</si>
  <si>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</si>
  <si>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1 11 05013 10 0000 120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</si>
  <si>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</si>
  <si>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</si>
  <si>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</si>
  <si>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</si>
  <si>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</si>
  <si>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</si>
  <si>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</si>
  <si>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</si>
  <si>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1  16  03000  00  0000  140</t>
  </si>
  <si>
    <t xml:space="preserve">  1  16  03010  01  0000  140</t>
  </si>
  <si>
    <t xml:space="preserve">  1  16  03030  01  0000  140</t>
  </si>
  <si>
    <t xml:space="preserve">  1  16  06000  01  0000  140</t>
  </si>
  <si>
    <t xml:space="preserve">  1  16  25000  01  0000  140</t>
  </si>
  <si>
    <t xml:space="preserve">  1  16  25060  01  0000  140</t>
  </si>
  <si>
    <t xml:space="preserve">  1  16  28000  01  0000  140</t>
  </si>
  <si>
    <t xml:space="preserve">  1  16  90000  00  0000  140</t>
  </si>
  <si>
    <t xml:space="preserve">  1  16  90050  05  0000  140</t>
  </si>
  <si>
    <t xml:space="preserve">  2  00  00000  00  0000  000</t>
  </si>
  <si>
    <t xml:space="preserve">  2  02  00000  00  0000  000</t>
  </si>
  <si>
    <t xml:space="preserve">  2  02  01000  00  0000  151</t>
  </si>
  <si>
    <t xml:space="preserve">  2  02  01001  00  0000  151</t>
  </si>
  <si>
    <t xml:space="preserve">  2  02  01001  05  0000  151</t>
  </si>
  <si>
    <t xml:space="preserve">  2  02  02000  00  0000  151</t>
  </si>
  <si>
    <t xml:space="preserve">  2  02  02150  00  0000  151</t>
  </si>
  <si>
    <t xml:space="preserve">  2  02  02150  05  0000  151</t>
  </si>
  <si>
    <t xml:space="preserve">  2  02  02999  00  0000  151</t>
  </si>
  <si>
    <t xml:space="preserve">  2  02  02999  05  0000  151</t>
  </si>
  <si>
    <t xml:space="preserve">  2  02  03000  00  0000  151</t>
  </si>
  <si>
    <t xml:space="preserve">  2  02  03015  00  0000  151</t>
  </si>
  <si>
    <t xml:space="preserve">  2  02  03015  05  0000  151</t>
  </si>
  <si>
    <t xml:space="preserve">  2  02  03024  00  0000  151</t>
  </si>
  <si>
    <t xml:space="preserve">  2  02  03024  05  0000  151</t>
  </si>
  <si>
    <t xml:space="preserve">  2  02  03070  00  0000  151</t>
  </si>
  <si>
    <t xml:space="preserve">  2  02  03070  05  0000  151</t>
  </si>
  <si>
    <t>000</t>
  </si>
  <si>
    <t>182</t>
  </si>
  <si>
    <t>183</t>
  </si>
  <si>
    <t>184</t>
  </si>
  <si>
    <t>188</t>
  </si>
  <si>
    <t xml:space="preserve"> 1  12  01020  01  0000  120</t>
  </si>
  <si>
    <t>1  12  01010  01  0000  120</t>
  </si>
  <si>
    <t xml:space="preserve">  1  12  01030  01  0000  120</t>
  </si>
  <si>
    <t xml:space="preserve">  1  12  01040  01  0000  120</t>
  </si>
  <si>
    <t>1 01  02000  01  0000  110</t>
  </si>
  <si>
    <t>2  02 03029  00 0000 151</t>
  </si>
  <si>
    <t>2   02  03029  05  0000  151</t>
  </si>
  <si>
    <t>Объем поступлений доходов в бюджет муниципального образования "Улаганский район" в 2015 году</t>
  </si>
  <si>
    <t>в тыс.руб.</t>
  </si>
  <si>
    <t xml:space="preserve">Приложение 6
к решению «О бюджете 
муниципального образования                    "Улаганский район"
на 2015 год и на плановый 
период 2016 и 2017 годов» </t>
  </si>
  <si>
    <t>2016 год</t>
  </si>
  <si>
    <t>2017 год</t>
  </si>
  <si>
    <t>Сумма</t>
  </si>
  <si>
    <t>Объем поступлений доходов в бюджет муниципального образования "Улаганский район" в 2016-2017 годах</t>
  </si>
  <si>
    <t xml:space="preserve">Приложение 7
к решению «О бюджете 
муниципального образования                                       "Улаганский район"
на 2015 год и на плановый 
период 2016 и 2017 годов» </t>
  </si>
  <si>
    <t>с</t>
  </si>
  <si>
    <t>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</si>
</sst>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  <numFmt numFmtId="176" formatCode="0.00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000"/>
    <numFmt numFmtId="182" formatCode="#,##0.0_ ;\-#,##0.0\ 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[$-FC19]d\ mmmm\ yyyy\ &quot;г.&quot;"/>
    <numFmt numFmtId="189" formatCode="000000"/>
    <numFmt numFmtId="190" formatCode="#,##0.0_р_."/>
    <numFmt numFmtId="191" formatCode="_т_ы_с_._р_.#,##0,"/>
    <numFmt numFmtId="192" formatCode="_т_ы_с_._р_.#,##0.0000,"/>
    <numFmt numFmtId="193" formatCode="#,##0_р_."/>
    <numFmt numFmtId="194" formatCode="_т_ы_с_._р_.#,##0.0,"/>
    <numFmt numFmtId="195" formatCode="_т_ы_с_._р_.#,##0.00,"/>
    <numFmt numFmtId="196" formatCode="_т_ы_с_._р_.#,##0.000,"/>
    <numFmt numFmtId="197" formatCode="0.0%"/>
    <numFmt numFmtId="198" formatCode="_т_ы_с_._р_.#,##0.00000,"/>
    <numFmt numFmtId="199" formatCode="_т_ы_с_._р_.#,##0.000000,"/>
    <numFmt numFmtId="200" formatCode="_т_ы_с_._р_.#,##0.0000000,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65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164" fontId="15" fillId="0" borderId="3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0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0" fontId="12" fillId="0" borderId="38" xfId="0" applyNumberFormat="1" applyFont="1" applyBorder="1" applyAlignment="1">
      <alignment horizontal="center" vertical="center" wrapText="1"/>
    </xf>
    <xf numFmtId="191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192" fontId="20" fillId="0" borderId="0" xfId="0" applyNumberFormat="1" applyFont="1" applyFill="1" applyBorder="1" applyAlignment="1">
      <alignment horizontal="center" vertical="top" wrapText="1"/>
    </xf>
    <xf numFmtId="169" fontId="12" fillId="0" borderId="10" xfId="0" applyNumberFormat="1" applyFont="1" applyBorder="1" applyAlignment="1">
      <alignment horizontal="justify" vertical="center" wrapText="1"/>
    </xf>
    <xf numFmtId="169" fontId="12" fillId="0" borderId="28" xfId="0" applyNumberFormat="1" applyFont="1" applyBorder="1" applyAlignment="1">
      <alignment horizontal="center" vertical="center" wrapText="1"/>
    </xf>
    <xf numFmtId="169" fontId="8" fillId="0" borderId="0" xfId="0" applyNumberFormat="1" applyFont="1" applyAlignment="1">
      <alignment/>
    </xf>
    <xf numFmtId="190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0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0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0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64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3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193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196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198" fontId="20" fillId="0" borderId="0" xfId="0" applyNumberFormat="1" applyFont="1" applyFill="1" applyBorder="1" applyAlignment="1">
      <alignment horizontal="center" vertical="top" wrapText="1"/>
    </xf>
    <xf numFmtId="200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/>
    </xf>
    <xf numFmtId="0" fontId="0" fillId="0" borderId="0" xfId="0" applyAlignment="1">
      <alignment/>
    </xf>
    <xf numFmtId="169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0" fontId="12" fillId="0" borderId="10" xfId="0" applyFont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wrapText="1"/>
    </xf>
    <xf numFmtId="4" fontId="12" fillId="0" borderId="11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wrapText="1"/>
    </xf>
    <xf numFmtId="4" fontId="12" fillId="0" borderId="18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55" applyFont="1" applyBorder="1" applyAlignment="1">
      <alignment wrapText="1"/>
      <protection/>
    </xf>
    <xf numFmtId="0" fontId="15" fillId="0" borderId="10" xfId="56" applyFont="1" applyBorder="1" applyAlignment="1">
      <alignment wrapText="1"/>
      <protection/>
    </xf>
    <xf numFmtId="0" fontId="12" fillId="0" borderId="10" xfId="56" applyFont="1" applyBorder="1" applyAlignment="1">
      <alignment wrapText="1"/>
      <protection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2" fillId="33" borderId="10" xfId="56" applyFont="1" applyFill="1" applyBorder="1" applyAlignment="1">
      <alignment wrapText="1"/>
      <protection/>
    </xf>
    <xf numFmtId="0" fontId="12" fillId="0" borderId="10" xfId="56" applyFont="1" applyFill="1" applyBorder="1" applyAlignment="1">
      <alignment wrapText="1"/>
      <protection/>
    </xf>
    <xf numFmtId="0" fontId="12" fillId="0" borderId="10" xfId="55" applyFont="1" applyFill="1" applyBorder="1" applyAlignment="1">
      <alignment wrapText="1"/>
      <protection/>
    </xf>
    <xf numFmtId="0" fontId="12" fillId="0" borderId="10" xfId="53" applyFont="1" applyBorder="1" applyAlignment="1">
      <alignment wrapText="1"/>
      <protection/>
    </xf>
    <xf numFmtId="0" fontId="12" fillId="0" borderId="43" xfId="0" applyFont="1" applyBorder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49" fontId="15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2" xfId="54" applyNumberFormat="1" applyFont="1" applyBorder="1" applyAlignment="1">
      <alignment horizontal="center"/>
      <protection/>
    </xf>
    <xf numFmtId="49" fontId="12" fillId="0" borderId="10" xfId="54" applyNumberFormat="1" applyFont="1" applyBorder="1" applyAlignment="1">
      <alignment horizontal="center"/>
      <protection/>
    </xf>
    <xf numFmtId="0" fontId="15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12" fillId="0" borderId="44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12" fillId="0" borderId="12" xfId="56" applyNumberFormat="1" applyFont="1" applyBorder="1" applyAlignment="1">
      <alignment horizontal="center"/>
      <protection/>
    </xf>
    <xf numFmtId="49" fontId="12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9" fontId="12" fillId="33" borderId="12" xfId="56" applyNumberFormat="1" applyFont="1" applyFill="1" applyBorder="1" applyAlignment="1">
      <alignment horizontal="center"/>
      <protection/>
    </xf>
    <xf numFmtId="49" fontId="25" fillId="0" borderId="12" xfId="55" applyNumberFormat="1" applyFont="1" applyBorder="1" applyAlignment="1">
      <alignment horizontal="center"/>
      <protection/>
    </xf>
    <xf numFmtId="49" fontId="12" fillId="0" borderId="12" xfId="56" applyNumberFormat="1" applyFont="1" applyFill="1" applyBorder="1" applyAlignment="1">
      <alignment horizontal="center"/>
      <protection/>
    </xf>
    <xf numFmtId="49" fontId="12" fillId="0" borderId="12" xfId="55" applyNumberFormat="1" applyFont="1" applyFill="1" applyBorder="1" applyAlignment="1">
      <alignment horizontal="center"/>
      <protection/>
    </xf>
    <xf numFmtId="49" fontId="12" fillId="0" borderId="12" xfId="54" applyNumberFormat="1" applyFont="1" applyBorder="1" applyAlignment="1">
      <alignment horizontal="center" wrapText="1"/>
      <protection/>
    </xf>
    <xf numFmtId="4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justify" vertical="center" wrapText="1"/>
    </xf>
    <xf numFmtId="0" fontId="12" fillId="0" borderId="49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0" fontId="12" fillId="0" borderId="59" xfId="61" applyNumberFormat="1" applyFont="1" applyBorder="1" applyAlignment="1">
      <alignment horizontal="center" vertical="center"/>
    </xf>
    <xf numFmtId="190" fontId="12" fillId="0" borderId="60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0" fontId="12" fillId="0" borderId="38" xfId="0" applyNumberFormat="1" applyFont="1" applyBorder="1" applyAlignment="1">
      <alignment horizontal="center" vertical="center" wrapText="1"/>
    </xf>
    <xf numFmtId="190" fontId="12" fillId="0" borderId="61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 wrapText="1"/>
    </xf>
    <xf numFmtId="164" fontId="12" fillId="0" borderId="61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0" fontId="12" fillId="0" borderId="38" xfId="61" applyNumberFormat="1" applyFont="1" applyBorder="1" applyAlignment="1">
      <alignment horizontal="center" vertical="center"/>
    </xf>
    <xf numFmtId="190" fontId="12" fillId="0" borderId="61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4" fontId="12" fillId="0" borderId="38" xfId="61" applyNumberFormat="1" applyFont="1" applyBorder="1" applyAlignment="1">
      <alignment horizontal="center" vertical="center"/>
    </xf>
    <xf numFmtId="164" fontId="12" fillId="0" borderId="61" xfId="61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40" t="s">
        <v>25</v>
      </c>
      <c r="C6" s="340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41"/>
      <c r="C41" s="341"/>
      <c r="D41" s="341"/>
      <c r="E41" s="341"/>
      <c r="F41" s="341"/>
    </row>
    <row r="42" spans="5:6" ht="111" customHeight="1">
      <c r="E42" s="344" t="s">
        <v>122</v>
      </c>
      <c r="F42" s="344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42" t="s">
        <v>374</v>
      </c>
      <c r="B45" s="342"/>
      <c r="C45" s="342"/>
      <c r="D45" s="342"/>
      <c r="E45" s="342"/>
      <c r="F45" s="342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44" t="s">
        <v>202</v>
      </c>
      <c r="F69" s="344"/>
    </row>
    <row r="70" ht="12.75" hidden="1"/>
    <row r="71" spans="1:6" ht="12.75" hidden="1">
      <c r="A71" s="343" t="s">
        <v>372</v>
      </c>
      <c r="B71" s="343"/>
      <c r="C71" s="343"/>
      <c r="D71" s="343"/>
      <c r="E71" s="343"/>
      <c r="F71" s="343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U349"/>
  <sheetViews>
    <sheetView view="pageBreakPreview" zoomScale="73" zoomScaleNormal="86" zoomScaleSheetLayoutView="73" workbookViewId="0" topLeftCell="A1">
      <selection activeCell="F188" sqref="F188"/>
    </sheetView>
  </sheetViews>
  <sheetFormatPr defaultColWidth="9.00390625" defaultRowHeight="12.75"/>
  <cols>
    <col min="1" max="1" width="11.75390625" style="308" customWidth="1"/>
    <col min="2" max="2" width="35.125" style="87" customWidth="1"/>
    <col min="3" max="3" width="57.375" style="49" customWidth="1"/>
    <col min="4" max="4" width="19.25390625" style="56" hidden="1" customWidth="1"/>
    <col min="5" max="5" width="15.00390625" style="56" customWidth="1"/>
    <col min="6" max="6" width="24.125" style="56" customWidth="1"/>
    <col min="7" max="7" width="7.25390625" style="56" customWidth="1"/>
    <col min="8" max="8" width="1.00390625" style="56" hidden="1" customWidth="1"/>
    <col min="9" max="18" width="9.125" style="56" customWidth="1"/>
    <col min="19" max="19" width="10.25390625" style="56" customWidth="1"/>
    <col min="20" max="16384" width="9.125" style="56" customWidth="1"/>
  </cols>
  <sheetData>
    <row r="1" spans="1:19" s="49" customFormat="1" ht="123.75" customHeight="1">
      <c r="A1" s="308"/>
      <c r="B1" s="87"/>
      <c r="C1" s="46"/>
      <c r="D1" s="345" t="s">
        <v>718</v>
      </c>
      <c r="E1" s="345"/>
      <c r="F1" s="346"/>
      <c r="G1" s="346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s="49" customFormat="1" ht="31.5" customHeight="1" hidden="1">
      <c r="A2" s="308"/>
      <c r="B2" s="87"/>
      <c r="C2" s="46"/>
      <c r="D2" s="261" t="s">
        <v>388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3" s="49" customFormat="1" ht="9.75" customHeight="1">
      <c r="A3" s="308"/>
      <c r="B3" s="87" t="s">
        <v>388</v>
      </c>
      <c r="C3" s="46"/>
    </row>
    <row r="4" spans="1:3" s="49" customFormat="1" ht="15" customHeight="1" hidden="1">
      <c r="A4" s="308"/>
      <c r="B4" s="87"/>
      <c r="C4" s="46"/>
    </row>
    <row r="5" spans="1:3" s="49" customFormat="1" ht="15" customHeight="1" hidden="1">
      <c r="A5" s="308"/>
      <c r="B5" s="87"/>
      <c r="C5" s="46"/>
    </row>
    <row r="6" spans="1:8" s="49" customFormat="1" ht="36.75" customHeight="1">
      <c r="A6" s="347" t="s">
        <v>716</v>
      </c>
      <c r="B6" s="348"/>
      <c r="C6" s="348"/>
      <c r="D6" s="348"/>
      <c r="E6" s="348"/>
      <c r="F6" s="348"/>
      <c r="G6" s="348"/>
      <c r="H6" s="348"/>
    </row>
    <row r="7" spans="1:6" s="49" customFormat="1" ht="15.75">
      <c r="A7" s="308"/>
      <c r="B7" s="87"/>
      <c r="C7" s="46"/>
      <c r="D7" s="49" t="s">
        <v>615</v>
      </c>
      <c r="F7" s="339" t="s">
        <v>717</v>
      </c>
    </row>
    <row r="8" spans="1:6" s="148" customFormat="1" ht="51" customHeight="1">
      <c r="A8" s="309" t="s">
        <v>636</v>
      </c>
      <c r="B8" s="265" t="s">
        <v>616</v>
      </c>
      <c r="C8" s="264" t="s">
        <v>617</v>
      </c>
      <c r="D8" s="266"/>
      <c r="E8" s="264" t="s">
        <v>618</v>
      </c>
      <c r="F8" s="264" t="s">
        <v>619</v>
      </c>
    </row>
    <row r="9" spans="1:6" s="148" customFormat="1" ht="18" customHeight="1">
      <c r="A9" s="309">
        <v>1</v>
      </c>
      <c r="B9" s="265">
        <v>2</v>
      </c>
      <c r="C9" s="264">
        <v>3</v>
      </c>
      <c r="D9" s="266"/>
      <c r="E9" s="264">
        <v>4</v>
      </c>
      <c r="F9" s="264">
        <v>5</v>
      </c>
    </row>
    <row r="10" spans="1:19" ht="21.75" customHeight="1">
      <c r="A10" s="307" t="s">
        <v>704</v>
      </c>
      <c r="B10" s="316" t="s">
        <v>637</v>
      </c>
      <c r="C10" s="270" t="s">
        <v>453</v>
      </c>
      <c r="D10" s="271">
        <f>D12+D27+D42+D48+D51+D66+D74+D80+D90+D108</f>
        <v>91477</v>
      </c>
      <c r="E10" s="270">
        <f>F10-черн!Y8</f>
        <v>-35755.41999999999</v>
      </c>
      <c r="F10" s="271">
        <f>F12+F27+F42+F48+F51+F66+F74+F80+F90+F108+F21</f>
        <v>58457.98</v>
      </c>
      <c r="S10" s="125"/>
    </row>
    <row r="11" spans="1:6" ht="18" customHeight="1" hidden="1">
      <c r="A11" s="307"/>
      <c r="B11" s="317"/>
      <c r="C11" s="273" t="s">
        <v>524</v>
      </c>
      <c r="D11" s="271" t="e">
        <f>#REF!+#REF!</f>
        <v>#REF!</v>
      </c>
      <c r="E11" s="270"/>
      <c r="F11" s="271" t="e">
        <f>#REF!+#REF!</f>
        <v>#REF!</v>
      </c>
    </row>
    <row r="12" spans="1:19" ht="30.75" customHeight="1">
      <c r="A12" s="307" t="s">
        <v>705</v>
      </c>
      <c r="B12" s="316" t="s">
        <v>638</v>
      </c>
      <c r="C12" s="273" t="s">
        <v>525</v>
      </c>
      <c r="D12" s="271">
        <f>D15</f>
        <v>79287.5</v>
      </c>
      <c r="E12" s="270">
        <f>F12-черн!Y10</f>
        <v>-39995.719999999994</v>
      </c>
      <c r="F12" s="271">
        <f>F15</f>
        <v>41543.68</v>
      </c>
      <c r="S12" s="125"/>
    </row>
    <row r="13" spans="1:6" ht="18.75" hidden="1">
      <c r="A13" s="307" t="s">
        <v>706</v>
      </c>
      <c r="B13" s="316"/>
      <c r="C13" s="273"/>
      <c r="D13" s="271"/>
      <c r="E13" s="270"/>
      <c r="F13" s="271"/>
    </row>
    <row r="14" spans="1:6" ht="18" customHeight="1" hidden="1">
      <c r="A14" s="307" t="s">
        <v>707</v>
      </c>
      <c r="B14" s="317"/>
      <c r="C14" s="274"/>
      <c r="D14" s="271"/>
      <c r="E14" s="270"/>
      <c r="F14" s="271"/>
    </row>
    <row r="15" spans="1:19" ht="21" customHeight="1">
      <c r="A15" s="307" t="s">
        <v>705</v>
      </c>
      <c r="B15" s="317" t="s">
        <v>713</v>
      </c>
      <c r="C15" s="270" t="s">
        <v>527</v>
      </c>
      <c r="D15" s="271">
        <f>D16+D17+D18+D19</f>
        <v>79287.5</v>
      </c>
      <c r="E15" s="270">
        <f>F15-черн!Y13</f>
        <v>-39995.719999999994</v>
      </c>
      <c r="F15" s="271">
        <f>F16+F17+F18+F19</f>
        <v>41543.68</v>
      </c>
      <c r="S15" s="125"/>
    </row>
    <row r="16" spans="1:6" ht="131.25" customHeight="1">
      <c r="A16" s="307" t="s">
        <v>705</v>
      </c>
      <c r="B16" s="317" t="s">
        <v>639</v>
      </c>
      <c r="C16" s="274" t="s">
        <v>499</v>
      </c>
      <c r="D16" s="275">
        <v>78948.5</v>
      </c>
      <c r="E16" s="270">
        <f>F16-черн!Y14</f>
        <v>-39808.219999999994</v>
      </c>
      <c r="F16" s="275">
        <f>41543.68-3-50-107.5</f>
        <v>41383.18</v>
      </c>
    </row>
    <row r="17" spans="1:6" ht="169.5" customHeight="1">
      <c r="A17" s="307" t="s">
        <v>705</v>
      </c>
      <c r="B17" s="317" t="s">
        <v>640</v>
      </c>
      <c r="C17" s="276" t="s">
        <v>501</v>
      </c>
      <c r="D17" s="275">
        <v>120</v>
      </c>
      <c r="E17" s="270">
        <f>F17-черн!Y15</f>
        <v>-75.5</v>
      </c>
      <c r="F17" s="275">
        <v>50</v>
      </c>
    </row>
    <row r="18" spans="1:6" ht="75">
      <c r="A18" s="307" t="s">
        <v>705</v>
      </c>
      <c r="B18" s="318" t="s">
        <v>641</v>
      </c>
      <c r="C18" s="277" t="s">
        <v>502</v>
      </c>
      <c r="D18" s="275">
        <v>105</v>
      </c>
      <c r="E18" s="278" t="s">
        <v>635</v>
      </c>
      <c r="F18" s="275">
        <v>107.5</v>
      </c>
    </row>
    <row r="19" spans="1:6" ht="112.5" customHeight="1">
      <c r="A19" s="307" t="s">
        <v>705</v>
      </c>
      <c r="B19" s="319" t="s">
        <v>642</v>
      </c>
      <c r="C19" s="270" t="s">
        <v>556</v>
      </c>
      <c r="D19" s="275">
        <v>114</v>
      </c>
      <c r="E19" s="270">
        <v>-112</v>
      </c>
      <c r="F19" s="275">
        <v>3</v>
      </c>
    </row>
    <row r="20" spans="1:6" ht="18" customHeight="1" hidden="1">
      <c r="A20" s="307"/>
      <c r="B20" s="288"/>
      <c r="C20" s="277"/>
      <c r="D20" s="275"/>
      <c r="E20" s="270"/>
      <c r="F20" s="275"/>
    </row>
    <row r="21" spans="1:6" s="269" customFormat="1" ht="60" customHeight="1">
      <c r="A21" s="310" t="s">
        <v>705</v>
      </c>
      <c r="B21" s="320" t="s">
        <v>634</v>
      </c>
      <c r="C21" s="273" t="s">
        <v>633</v>
      </c>
      <c r="D21" s="279"/>
      <c r="E21" s="270">
        <f aca="true" t="shared" si="0" ref="E21:E26">F21</f>
        <v>2732.3</v>
      </c>
      <c r="F21" s="279">
        <f>F22</f>
        <v>2732.3</v>
      </c>
    </row>
    <row r="22" spans="1:6" ht="71.25" customHeight="1">
      <c r="A22" s="314" t="s">
        <v>705</v>
      </c>
      <c r="B22" s="278" t="s">
        <v>631</v>
      </c>
      <c r="C22" s="270" t="s">
        <v>632</v>
      </c>
      <c r="D22" s="275"/>
      <c r="E22" s="270">
        <f t="shared" si="0"/>
        <v>2732.3</v>
      </c>
      <c r="F22" s="275">
        <f>F23+F24+F25+F26</f>
        <v>2732.3</v>
      </c>
    </row>
    <row r="23" spans="1:6" ht="57" customHeight="1">
      <c r="A23" s="307" t="s">
        <v>705</v>
      </c>
      <c r="B23" s="280" t="s">
        <v>623</v>
      </c>
      <c r="C23" s="270" t="s">
        <v>624</v>
      </c>
      <c r="D23" s="275"/>
      <c r="E23" s="270">
        <f t="shared" si="0"/>
        <v>1038</v>
      </c>
      <c r="F23" s="275">
        <v>1038</v>
      </c>
    </row>
    <row r="24" spans="1:6" ht="82.5" customHeight="1">
      <c r="A24" s="307" t="s">
        <v>705</v>
      </c>
      <c r="B24" s="280" t="s">
        <v>625</v>
      </c>
      <c r="C24" s="270" t="s">
        <v>626</v>
      </c>
      <c r="D24" s="275"/>
      <c r="E24" s="270">
        <f t="shared" si="0"/>
        <v>26.7</v>
      </c>
      <c r="F24" s="275">
        <v>26.7</v>
      </c>
    </row>
    <row r="25" spans="1:6" ht="75.75" customHeight="1">
      <c r="A25" s="307" t="s">
        <v>705</v>
      </c>
      <c r="B25" s="280" t="s">
        <v>627</v>
      </c>
      <c r="C25" s="270" t="s">
        <v>628</v>
      </c>
      <c r="D25" s="275"/>
      <c r="E25" s="270">
        <f t="shared" si="0"/>
        <v>1657.6</v>
      </c>
      <c r="F25" s="275">
        <v>1657.6</v>
      </c>
    </row>
    <row r="26" spans="1:6" ht="78.75" customHeight="1">
      <c r="A26" s="307" t="s">
        <v>705</v>
      </c>
      <c r="B26" s="280" t="s">
        <v>629</v>
      </c>
      <c r="C26" s="270" t="s">
        <v>630</v>
      </c>
      <c r="D26" s="275"/>
      <c r="E26" s="270">
        <f t="shared" si="0"/>
        <v>10</v>
      </c>
      <c r="F26" s="275">
        <v>10</v>
      </c>
    </row>
    <row r="27" spans="1:6" ht="21.75" customHeight="1">
      <c r="A27" s="307" t="s">
        <v>705</v>
      </c>
      <c r="B27" s="316" t="s">
        <v>643</v>
      </c>
      <c r="C27" s="273" t="s">
        <v>528</v>
      </c>
      <c r="D27" s="275">
        <f>D28+D36+D39</f>
        <v>6912</v>
      </c>
      <c r="E27" s="270">
        <f>F27-черн!Y19</f>
        <v>323.75</v>
      </c>
      <c r="F27" s="275">
        <f>F28+F36+F39</f>
        <v>7453</v>
      </c>
    </row>
    <row r="28" spans="1:6" ht="37.5">
      <c r="A28" s="307" t="s">
        <v>705</v>
      </c>
      <c r="B28" s="316" t="s">
        <v>644</v>
      </c>
      <c r="C28" s="273" t="s">
        <v>529</v>
      </c>
      <c r="D28" s="275">
        <f>D29+D32+D35</f>
        <v>3200</v>
      </c>
      <c r="E28" s="270">
        <f>F28-черн!Y20</f>
        <v>-446</v>
      </c>
      <c r="F28" s="275">
        <f>F29+F32+F35</f>
        <v>2850</v>
      </c>
    </row>
    <row r="29" spans="1:6" ht="51" customHeight="1">
      <c r="A29" s="307" t="s">
        <v>705</v>
      </c>
      <c r="B29" s="317" t="s">
        <v>645</v>
      </c>
      <c r="C29" s="270" t="s">
        <v>530</v>
      </c>
      <c r="D29" s="275">
        <f>D30+D31</f>
        <v>1500</v>
      </c>
      <c r="E29" s="270">
        <f>F29-черн!Y21</f>
        <v>-945</v>
      </c>
      <c r="F29" s="275">
        <f>F30+F31</f>
        <v>600</v>
      </c>
    </row>
    <row r="30" spans="1:6" ht="66" customHeight="1">
      <c r="A30" s="307" t="s">
        <v>705</v>
      </c>
      <c r="B30" s="321" t="s">
        <v>646</v>
      </c>
      <c r="C30" s="270" t="s">
        <v>86</v>
      </c>
      <c r="D30" s="275">
        <v>1500</v>
      </c>
      <c r="E30" s="270">
        <f>F30-черн!Y22</f>
        <v>-945</v>
      </c>
      <c r="F30" s="275">
        <v>600</v>
      </c>
    </row>
    <row r="31" spans="1:6" ht="18" customHeight="1" hidden="1">
      <c r="A31" s="307"/>
      <c r="B31" s="322"/>
      <c r="C31" s="270"/>
      <c r="D31" s="275"/>
      <c r="E31" s="270">
        <f>F31-черн!Y23</f>
        <v>0</v>
      </c>
      <c r="F31" s="275"/>
    </row>
    <row r="32" spans="1:6" ht="60" customHeight="1">
      <c r="A32" s="310" t="s">
        <v>705</v>
      </c>
      <c r="B32" s="317" t="s">
        <v>647</v>
      </c>
      <c r="C32" s="270" t="s">
        <v>0</v>
      </c>
      <c r="D32" s="275">
        <f>D33+D34</f>
        <v>700</v>
      </c>
      <c r="E32" s="270">
        <f>F32-черн!Y24</f>
        <v>679</v>
      </c>
      <c r="F32" s="275">
        <v>1400</v>
      </c>
    </row>
    <row r="33" spans="1:6" ht="62.25" customHeight="1">
      <c r="A33" s="314" t="s">
        <v>705</v>
      </c>
      <c r="B33" s="323" t="s">
        <v>648</v>
      </c>
      <c r="C33" s="282" t="s">
        <v>0</v>
      </c>
      <c r="D33" s="275">
        <v>700</v>
      </c>
      <c r="E33" s="270">
        <f>F33-черн!Y25</f>
        <v>679</v>
      </c>
      <c r="F33" s="275">
        <v>1400</v>
      </c>
    </row>
    <row r="34" spans="1:6" ht="90" customHeight="1" hidden="1">
      <c r="A34" s="307"/>
      <c r="B34" s="324" t="s">
        <v>90</v>
      </c>
      <c r="C34" s="282" t="s">
        <v>88</v>
      </c>
      <c r="D34" s="275"/>
      <c r="E34" s="270">
        <f>F34-черн!Y26</f>
        <v>0</v>
      </c>
      <c r="F34" s="275"/>
    </row>
    <row r="35" spans="1:6" ht="22.5" customHeight="1">
      <c r="A35" s="307" t="s">
        <v>705</v>
      </c>
      <c r="B35" s="324" t="s">
        <v>649</v>
      </c>
      <c r="C35" s="282" t="s">
        <v>206</v>
      </c>
      <c r="D35" s="275">
        <v>1000</v>
      </c>
      <c r="E35" s="270">
        <f>F35-черн!Y27</f>
        <v>-180</v>
      </c>
      <c r="F35" s="275">
        <v>850</v>
      </c>
    </row>
    <row r="36" spans="1:6" ht="37.5">
      <c r="A36" s="307" t="s">
        <v>705</v>
      </c>
      <c r="B36" s="316" t="s">
        <v>650</v>
      </c>
      <c r="C36" s="273" t="s">
        <v>1</v>
      </c>
      <c r="D36" s="279">
        <f>D37+D38</f>
        <v>3700</v>
      </c>
      <c r="E36" s="270">
        <f>F36-черн!Y28</f>
        <v>679.75</v>
      </c>
      <c r="F36" s="279">
        <f>F37+F38</f>
        <v>4500</v>
      </c>
    </row>
    <row r="37" spans="1:6" ht="37.5">
      <c r="A37" s="307" t="s">
        <v>705</v>
      </c>
      <c r="B37" s="317" t="s">
        <v>651</v>
      </c>
      <c r="C37" s="270" t="s">
        <v>1</v>
      </c>
      <c r="D37" s="275">
        <v>3700</v>
      </c>
      <c r="E37" s="270">
        <f>F37-черн!Y29</f>
        <v>679.75</v>
      </c>
      <c r="F37" s="275">
        <v>4500</v>
      </c>
    </row>
    <row r="38" spans="1:6" ht="54" customHeight="1" hidden="1">
      <c r="A38" s="307"/>
      <c r="B38" s="317" t="s">
        <v>93</v>
      </c>
      <c r="C38" s="274" t="s">
        <v>91</v>
      </c>
      <c r="D38" s="275"/>
      <c r="E38" s="270">
        <f>F38-черн!Y30</f>
        <v>0</v>
      </c>
      <c r="F38" s="275"/>
    </row>
    <row r="39" spans="1:6" ht="21.75" customHeight="1">
      <c r="A39" s="307" t="s">
        <v>705</v>
      </c>
      <c r="B39" s="316" t="s">
        <v>652</v>
      </c>
      <c r="C39" s="273" t="s">
        <v>2</v>
      </c>
      <c r="D39" s="279">
        <f>D40+D41</f>
        <v>12</v>
      </c>
      <c r="E39" s="270">
        <f>F39-черн!Y31</f>
        <v>90</v>
      </c>
      <c r="F39" s="279">
        <f>F40+F41</f>
        <v>103</v>
      </c>
    </row>
    <row r="40" spans="1:6" ht="24" customHeight="1">
      <c r="A40" s="307" t="s">
        <v>705</v>
      </c>
      <c r="B40" s="324" t="s">
        <v>653</v>
      </c>
      <c r="C40" s="282" t="s">
        <v>2</v>
      </c>
      <c r="D40" s="275">
        <v>12</v>
      </c>
      <c r="E40" s="270">
        <f>F40-черн!Y32</f>
        <v>90</v>
      </c>
      <c r="F40" s="275">
        <v>103</v>
      </c>
    </row>
    <row r="41" spans="1:6" ht="18.75" hidden="1">
      <c r="A41" s="307"/>
      <c r="B41" s="324"/>
      <c r="C41" s="282"/>
      <c r="D41" s="275"/>
      <c r="E41" s="270">
        <f>F41-черн!Y33</f>
        <v>0</v>
      </c>
      <c r="F41" s="275"/>
    </row>
    <row r="42" spans="1:6" ht="18.75">
      <c r="A42" s="307" t="s">
        <v>705</v>
      </c>
      <c r="B42" s="316" t="s">
        <v>654</v>
      </c>
      <c r="C42" s="273" t="s">
        <v>3</v>
      </c>
      <c r="D42" s="279">
        <v>1962.5</v>
      </c>
      <c r="E42" s="270">
        <f>F42-черн!Y34</f>
        <v>73.59999999999991</v>
      </c>
      <c r="F42" s="279">
        <v>2140</v>
      </c>
    </row>
    <row r="43" spans="1:6" ht="20.25" customHeight="1">
      <c r="A43" s="307" t="s">
        <v>705</v>
      </c>
      <c r="B43" s="316" t="s">
        <v>655</v>
      </c>
      <c r="C43" s="273" t="s">
        <v>4</v>
      </c>
      <c r="D43" s="279">
        <v>1962.5</v>
      </c>
      <c r="E43" s="270">
        <f>F43-черн!Y35</f>
        <v>73.59999999999991</v>
      </c>
      <c r="F43" s="279">
        <v>2140</v>
      </c>
    </row>
    <row r="44" spans="1:6" ht="42" customHeight="1">
      <c r="A44" s="307" t="s">
        <v>705</v>
      </c>
      <c r="B44" s="317" t="s">
        <v>656</v>
      </c>
      <c r="C44" s="270" t="s">
        <v>5</v>
      </c>
      <c r="D44" s="275">
        <v>1962.5</v>
      </c>
      <c r="E44" s="270">
        <f>F44-черн!Y36</f>
        <v>73.59999999999991</v>
      </c>
      <c r="F44" s="275">
        <v>2140</v>
      </c>
    </row>
    <row r="45" spans="1:6" ht="18.75" hidden="1">
      <c r="A45" s="307"/>
      <c r="B45" s="316"/>
      <c r="C45" s="273"/>
      <c r="D45" s="275" t="e">
        <f>#REF!+#REF!</f>
        <v>#REF!</v>
      </c>
      <c r="E45" s="270" t="e">
        <f>F45-черн!Y37</f>
        <v>#REF!</v>
      </c>
      <c r="F45" s="275" t="e">
        <f>#REF!+#REF!</f>
        <v>#REF!</v>
      </c>
    </row>
    <row r="46" spans="1:6" ht="18.75" hidden="1">
      <c r="A46" s="307"/>
      <c r="B46" s="317"/>
      <c r="C46" s="270"/>
      <c r="D46" s="275" t="e">
        <f>#REF!+#REF!</f>
        <v>#REF!</v>
      </c>
      <c r="E46" s="270" t="e">
        <f>F46-черн!Y38</f>
        <v>#REF!</v>
      </c>
      <c r="F46" s="275" t="e">
        <f>#REF!+#REF!</f>
        <v>#REF!</v>
      </c>
    </row>
    <row r="47" spans="1:6" ht="18.75" hidden="1">
      <c r="A47" s="307"/>
      <c r="B47" s="317"/>
      <c r="C47" s="270"/>
      <c r="D47" s="275" t="e">
        <f>#REF!+#REF!</f>
        <v>#REF!</v>
      </c>
      <c r="E47" s="270" t="e">
        <f>F47-черн!Y39</f>
        <v>#REF!</v>
      </c>
      <c r="F47" s="275" t="e">
        <f>#REF!+#REF!</f>
        <v>#REF!</v>
      </c>
    </row>
    <row r="48" spans="1:6" ht="56.25">
      <c r="A48" s="307" t="s">
        <v>705</v>
      </c>
      <c r="B48" s="316" t="s">
        <v>657</v>
      </c>
      <c r="C48" s="273" t="s">
        <v>6</v>
      </c>
      <c r="D48" s="275">
        <v>70</v>
      </c>
      <c r="E48" s="270">
        <f>F48-черн!Y40</f>
        <v>20</v>
      </c>
      <c r="F48" s="275">
        <v>82</v>
      </c>
    </row>
    <row r="49" spans="1:6" ht="24.75" customHeight="1">
      <c r="A49" s="307" t="s">
        <v>705</v>
      </c>
      <c r="B49" s="317" t="s">
        <v>658</v>
      </c>
      <c r="C49" s="270" t="s">
        <v>371</v>
      </c>
      <c r="D49" s="275">
        <v>70</v>
      </c>
      <c r="E49" s="270">
        <f>F49-черн!Y41</f>
        <v>20</v>
      </c>
      <c r="F49" s="275">
        <v>82</v>
      </c>
    </row>
    <row r="50" spans="1:6" ht="37.5">
      <c r="A50" s="307" t="s">
        <v>705</v>
      </c>
      <c r="B50" s="317" t="s">
        <v>659</v>
      </c>
      <c r="C50" s="270" t="s">
        <v>376</v>
      </c>
      <c r="D50" s="275">
        <v>70</v>
      </c>
      <c r="E50" s="270">
        <f>F50-черн!Y42</f>
        <v>20</v>
      </c>
      <c r="F50" s="275">
        <v>82</v>
      </c>
    </row>
    <row r="51" spans="1:19" ht="24" customHeight="1">
      <c r="A51" s="307" t="s">
        <v>704</v>
      </c>
      <c r="B51" s="316" t="s">
        <v>660</v>
      </c>
      <c r="C51" s="273" t="s">
        <v>377</v>
      </c>
      <c r="D51" s="275">
        <f>D52+D54</f>
        <v>1498</v>
      </c>
      <c r="E51" s="270">
        <f>F51-черн!Y43</f>
        <v>127.07999999999993</v>
      </c>
      <c r="F51" s="275">
        <f>F52+F54</f>
        <v>1685</v>
      </c>
      <c r="S51" s="125"/>
    </row>
    <row r="52" spans="1:6" ht="56.25">
      <c r="A52" s="307" t="s">
        <v>705</v>
      </c>
      <c r="B52" s="317" t="s">
        <v>661</v>
      </c>
      <c r="C52" s="270" t="s">
        <v>378</v>
      </c>
      <c r="D52" s="275">
        <v>1200</v>
      </c>
      <c r="E52" s="270">
        <f>F52-черн!Y44</f>
        <v>252</v>
      </c>
      <c r="F52" s="275">
        <v>1500</v>
      </c>
    </row>
    <row r="53" spans="1:6" ht="80.25" customHeight="1">
      <c r="A53" s="307" t="s">
        <v>705</v>
      </c>
      <c r="B53" s="317" t="s">
        <v>662</v>
      </c>
      <c r="C53" s="270" t="s">
        <v>379</v>
      </c>
      <c r="D53" s="275">
        <v>1200</v>
      </c>
      <c r="E53" s="270">
        <f>F53-черн!Y45</f>
        <v>252</v>
      </c>
      <c r="F53" s="275">
        <v>1500</v>
      </c>
    </row>
    <row r="54" spans="1:6" ht="60" customHeight="1">
      <c r="A54" s="307" t="s">
        <v>620</v>
      </c>
      <c r="B54" s="317" t="s">
        <v>663</v>
      </c>
      <c r="C54" s="270" t="s">
        <v>380</v>
      </c>
      <c r="D54" s="275">
        <f>D55+D57</f>
        <v>298</v>
      </c>
      <c r="E54" s="270">
        <f>F54-черн!Y46</f>
        <v>-124.92000000000002</v>
      </c>
      <c r="F54" s="275">
        <f>F55+F57</f>
        <v>185</v>
      </c>
    </row>
    <row r="55" spans="1:6" ht="97.5" customHeight="1">
      <c r="A55" s="307" t="s">
        <v>620</v>
      </c>
      <c r="B55" s="322" t="s">
        <v>664</v>
      </c>
      <c r="C55" s="270" t="s">
        <v>109</v>
      </c>
      <c r="D55" s="275">
        <f>D56</f>
        <v>298</v>
      </c>
      <c r="E55" s="270">
        <f>F55-черн!Y47</f>
        <v>-124.92000000000002</v>
      </c>
      <c r="F55" s="275">
        <f>F56</f>
        <v>185</v>
      </c>
    </row>
    <row r="56" spans="1:6" ht="111.75" customHeight="1">
      <c r="A56" s="307" t="s">
        <v>620</v>
      </c>
      <c r="B56" s="322" t="s">
        <v>665</v>
      </c>
      <c r="C56" s="270" t="s">
        <v>108</v>
      </c>
      <c r="D56" s="275">
        <v>298</v>
      </c>
      <c r="E56" s="270">
        <f>F56-черн!Y48</f>
        <v>-124.92000000000002</v>
      </c>
      <c r="F56" s="275">
        <v>185</v>
      </c>
    </row>
    <row r="57" spans="1:6" ht="108" customHeight="1" hidden="1">
      <c r="A57" s="307"/>
      <c r="B57" s="325" t="s">
        <v>223</v>
      </c>
      <c r="C57" s="283" t="s">
        <v>95</v>
      </c>
      <c r="D57" s="284"/>
      <c r="E57" s="270">
        <f>F57-черн!Y49</f>
        <v>0</v>
      </c>
      <c r="F57" s="284"/>
    </row>
    <row r="58" spans="1:6" ht="18" customHeight="1" hidden="1">
      <c r="A58" s="307"/>
      <c r="B58" s="322"/>
      <c r="C58" s="270"/>
      <c r="D58" s="275"/>
      <c r="E58" s="270">
        <f>F58-черн!Y50</f>
        <v>0</v>
      </c>
      <c r="F58" s="275"/>
    </row>
    <row r="59" spans="1:6" ht="126" customHeight="1" hidden="1">
      <c r="A59" s="307"/>
      <c r="B59" s="322" t="s">
        <v>164</v>
      </c>
      <c r="C59" s="270" t="s">
        <v>163</v>
      </c>
      <c r="D59" s="285"/>
      <c r="E59" s="270">
        <f>F59-черн!Y51</f>
        <v>0</v>
      </c>
      <c r="F59" s="285"/>
    </row>
    <row r="60" spans="1:6" ht="18" customHeight="1" hidden="1">
      <c r="A60" s="307"/>
      <c r="B60" s="326"/>
      <c r="C60" s="286"/>
      <c r="D60" s="287"/>
      <c r="E60" s="270">
        <f>F60-черн!Y52</f>
        <v>0</v>
      </c>
      <c r="F60" s="287"/>
    </row>
    <row r="61" spans="1:6" ht="18" customHeight="1" hidden="1">
      <c r="A61" s="307"/>
      <c r="B61" s="322"/>
      <c r="C61" s="270"/>
      <c r="D61" s="275"/>
      <c r="E61" s="270">
        <f>F61-черн!Y53</f>
        <v>0</v>
      </c>
      <c r="F61" s="275"/>
    </row>
    <row r="62" spans="1:6" ht="54" customHeight="1" hidden="1">
      <c r="A62" s="307"/>
      <c r="B62" s="318" t="s">
        <v>224</v>
      </c>
      <c r="C62" s="277" t="s">
        <v>454</v>
      </c>
      <c r="D62" s="275" t="e">
        <f>#REF!+#REF!</f>
        <v>#REF!</v>
      </c>
      <c r="E62" s="270" t="e">
        <f>F62-черн!Y54</f>
        <v>#REF!</v>
      </c>
      <c r="F62" s="275" t="e">
        <f>#REF!+#REF!</f>
        <v>#REF!</v>
      </c>
    </row>
    <row r="63" spans="1:6" ht="72" customHeight="1" hidden="1">
      <c r="A63" s="307"/>
      <c r="B63" s="318" t="s">
        <v>225</v>
      </c>
      <c r="C63" s="277" t="s">
        <v>455</v>
      </c>
      <c r="D63" s="275" t="e">
        <f>#REF!+#REF!</f>
        <v>#REF!</v>
      </c>
      <c r="E63" s="270" t="e">
        <f>F63-черн!Y55</f>
        <v>#REF!</v>
      </c>
      <c r="F63" s="275" t="e">
        <f>#REF!+#REF!</f>
        <v>#REF!</v>
      </c>
    </row>
    <row r="64" spans="1:6" ht="90" customHeight="1" hidden="1">
      <c r="A64" s="307"/>
      <c r="B64" s="318" t="s">
        <v>226</v>
      </c>
      <c r="C64" s="277" t="s">
        <v>456</v>
      </c>
      <c r="D64" s="275" t="e">
        <f>#REF!+#REF!</f>
        <v>#REF!</v>
      </c>
      <c r="E64" s="270" t="e">
        <f>F64-черн!Y56</f>
        <v>#REF!</v>
      </c>
      <c r="F64" s="275" t="e">
        <f>#REF!+#REF!</f>
        <v>#REF!</v>
      </c>
    </row>
    <row r="65" spans="1:6" ht="18" customHeight="1" hidden="1">
      <c r="A65" s="307"/>
      <c r="B65" s="317"/>
      <c r="C65" s="273" t="s">
        <v>381</v>
      </c>
      <c r="D65" s="275" t="e">
        <f>#REF!+#REF!</f>
        <v>#REF!</v>
      </c>
      <c r="E65" s="270" t="e">
        <f>F65-черн!Y57</f>
        <v>#REF!</v>
      </c>
      <c r="F65" s="275" t="e">
        <f>#REF!+#REF!</f>
        <v>#REF!</v>
      </c>
    </row>
    <row r="66" spans="1:6" ht="75">
      <c r="A66" s="307" t="s">
        <v>620</v>
      </c>
      <c r="B66" s="316" t="s">
        <v>666</v>
      </c>
      <c r="C66" s="273" t="s">
        <v>382</v>
      </c>
      <c r="D66" s="275">
        <f>D67</f>
        <v>554</v>
      </c>
      <c r="E66" s="270">
        <f>F66-черн!Y58</f>
        <v>879.76</v>
      </c>
      <c r="F66" s="275">
        <f>F67</f>
        <v>1467</v>
      </c>
    </row>
    <row r="67" spans="1:6" ht="168.75">
      <c r="A67" s="307" t="s">
        <v>620</v>
      </c>
      <c r="B67" s="316" t="s">
        <v>667</v>
      </c>
      <c r="C67" s="273" t="s">
        <v>96</v>
      </c>
      <c r="D67" s="275">
        <f>D68+D72</f>
        <v>554</v>
      </c>
      <c r="E67" s="270">
        <f>F67-черн!Y59</f>
        <v>879.76</v>
      </c>
      <c r="F67" s="275">
        <f>F68+F72</f>
        <v>1467</v>
      </c>
    </row>
    <row r="68" spans="1:6" ht="113.25" customHeight="1">
      <c r="A68" s="307" t="s">
        <v>620</v>
      </c>
      <c r="B68" s="316" t="s">
        <v>668</v>
      </c>
      <c r="C68" s="273" t="s">
        <v>383</v>
      </c>
      <c r="D68" s="275">
        <v>400</v>
      </c>
      <c r="E68" s="270">
        <f>F68-черн!Y60</f>
        <v>888</v>
      </c>
      <c r="F68" s="275">
        <v>1312</v>
      </c>
    </row>
    <row r="69" spans="1:6" ht="100.5" customHeight="1">
      <c r="A69" s="307" t="s">
        <v>620</v>
      </c>
      <c r="B69" s="306" t="s">
        <v>669</v>
      </c>
      <c r="C69" s="270" t="s">
        <v>166</v>
      </c>
      <c r="D69" s="275">
        <v>400</v>
      </c>
      <c r="E69" s="270">
        <f>F69-черн!Y61</f>
        <v>888</v>
      </c>
      <c r="F69" s="275">
        <v>1312</v>
      </c>
    </row>
    <row r="70" spans="1:6" ht="122.25" customHeight="1" hidden="1">
      <c r="A70" s="307"/>
      <c r="B70" s="316" t="s">
        <v>385</v>
      </c>
      <c r="C70" s="273" t="s">
        <v>384</v>
      </c>
      <c r="D70" s="275" t="e">
        <f>#REF!+#REF!</f>
        <v>#REF!</v>
      </c>
      <c r="E70" s="270" t="e">
        <f>F70-черн!Y62</f>
        <v>#REF!</v>
      </c>
      <c r="F70" s="275" t="e">
        <f>#REF!+#REF!</f>
        <v>#REF!</v>
      </c>
    </row>
    <row r="71" spans="1:6" ht="112.5" hidden="1">
      <c r="A71" s="307"/>
      <c r="B71" s="317" t="s">
        <v>387</v>
      </c>
      <c r="C71" s="270" t="s">
        <v>386</v>
      </c>
      <c r="D71" s="275" t="e">
        <f>#REF!+#REF!</f>
        <v>#REF!</v>
      </c>
      <c r="E71" s="270" t="e">
        <f>F71-черн!Y63</f>
        <v>#REF!</v>
      </c>
      <c r="F71" s="275" t="e">
        <f>#REF!+#REF!</f>
        <v>#REF!</v>
      </c>
    </row>
    <row r="72" spans="1:6" ht="126" customHeight="1">
      <c r="A72" s="307" t="s">
        <v>620</v>
      </c>
      <c r="B72" s="316" t="s">
        <v>671</v>
      </c>
      <c r="C72" s="273" t="s">
        <v>97</v>
      </c>
      <c r="D72" s="275">
        <v>154</v>
      </c>
      <c r="E72" s="270">
        <f>F72-черн!Y64</f>
        <v>-8.240000000000009</v>
      </c>
      <c r="F72" s="275">
        <v>155</v>
      </c>
    </row>
    <row r="73" spans="1:6" ht="122.25" customHeight="1">
      <c r="A73" s="307" t="s">
        <v>620</v>
      </c>
      <c r="B73" s="317" t="s">
        <v>670</v>
      </c>
      <c r="C73" s="270" t="s">
        <v>98</v>
      </c>
      <c r="D73" s="275">
        <v>154</v>
      </c>
      <c r="E73" s="270">
        <f>F73-черн!Y65</f>
        <v>-8.240000000000009</v>
      </c>
      <c r="F73" s="275">
        <v>155</v>
      </c>
    </row>
    <row r="74" spans="1:6" ht="37.5">
      <c r="A74" s="307">
        <v>498</v>
      </c>
      <c r="B74" s="316" t="s">
        <v>672</v>
      </c>
      <c r="C74" s="273" t="s">
        <v>37</v>
      </c>
      <c r="D74" s="275">
        <f>D75</f>
        <v>173</v>
      </c>
      <c r="E74" s="270">
        <f>F74-черн!Y66</f>
        <v>76.81</v>
      </c>
      <c r="F74" s="275">
        <f>F75</f>
        <v>255</v>
      </c>
    </row>
    <row r="75" spans="1:19" ht="37.5">
      <c r="A75" s="307">
        <v>498</v>
      </c>
      <c r="B75" s="317" t="s">
        <v>673</v>
      </c>
      <c r="C75" s="270" t="s">
        <v>38</v>
      </c>
      <c r="D75" s="275">
        <f>D76+D77+D78+D79</f>
        <v>173</v>
      </c>
      <c r="E75" s="270">
        <f>F75-черн!Y67</f>
        <v>76.81</v>
      </c>
      <c r="F75" s="275">
        <f>F76+F77+F78+F79</f>
        <v>255</v>
      </c>
      <c r="S75" s="125"/>
    </row>
    <row r="76" spans="1:6" ht="56.25">
      <c r="A76" s="307">
        <v>498</v>
      </c>
      <c r="B76" s="317" t="s">
        <v>710</v>
      </c>
      <c r="C76" s="270" t="s">
        <v>169</v>
      </c>
      <c r="D76" s="275">
        <v>31</v>
      </c>
      <c r="E76" s="270">
        <f>F76-черн!Y68</f>
        <v>95.07</v>
      </c>
      <c r="F76" s="275">
        <v>127</v>
      </c>
    </row>
    <row r="77" spans="1:6" ht="23.25" customHeight="1">
      <c r="A77" s="317">
        <v>498</v>
      </c>
      <c r="B77" s="278" t="s">
        <v>709</v>
      </c>
      <c r="C77" s="272" t="s">
        <v>170</v>
      </c>
      <c r="D77" s="275">
        <v>1</v>
      </c>
      <c r="E77" s="270">
        <f>F77-черн!Y69</f>
        <v>2.9699999999999998</v>
      </c>
      <c r="F77" s="275">
        <v>4</v>
      </c>
    </row>
    <row r="78" spans="1:6" ht="37.5">
      <c r="A78" s="317">
        <v>498</v>
      </c>
      <c r="B78" s="278" t="s">
        <v>711</v>
      </c>
      <c r="C78" s="315" t="s">
        <v>511</v>
      </c>
      <c r="D78" s="275">
        <v>1</v>
      </c>
      <c r="E78" s="270">
        <f>F78-черн!Y70</f>
        <v>0.97</v>
      </c>
      <c r="F78" s="275">
        <v>2</v>
      </c>
    </row>
    <row r="79" spans="1:6" ht="37.5">
      <c r="A79" s="317">
        <v>498</v>
      </c>
      <c r="B79" s="278" t="s">
        <v>712</v>
      </c>
      <c r="C79" s="315" t="s">
        <v>512</v>
      </c>
      <c r="D79" s="275">
        <v>140</v>
      </c>
      <c r="E79" s="270">
        <f>F79-черн!Y71</f>
        <v>-22.200000000000017</v>
      </c>
      <c r="F79" s="275">
        <v>122</v>
      </c>
    </row>
    <row r="80" spans="1:6" ht="52.5" customHeight="1">
      <c r="A80" s="307" t="s">
        <v>620</v>
      </c>
      <c r="B80" s="316" t="s">
        <v>674</v>
      </c>
      <c r="C80" s="273" t="s">
        <v>39</v>
      </c>
      <c r="D80" s="275">
        <v>220</v>
      </c>
      <c r="E80" s="270">
        <f>F80-черн!Y72</f>
        <v>-2.9999999999999716</v>
      </c>
      <c r="F80" s="275">
        <v>250</v>
      </c>
    </row>
    <row r="81" spans="1:6" ht="18.75" hidden="1">
      <c r="A81" s="307"/>
      <c r="B81" s="316"/>
      <c r="C81" s="273"/>
      <c r="D81" s="275" t="e">
        <f>#REF!+#REF!</f>
        <v>#REF!</v>
      </c>
      <c r="E81" s="270" t="e">
        <f>F81-черн!Y73</f>
        <v>#REF!</v>
      </c>
      <c r="F81" s="275" t="e">
        <f>#REF!+#REF!</f>
        <v>#REF!</v>
      </c>
    </row>
    <row r="82" spans="1:6" ht="18.75" hidden="1">
      <c r="A82" s="307"/>
      <c r="B82" s="317"/>
      <c r="C82" s="270"/>
      <c r="D82" s="275" t="e">
        <f>#REF!+#REF!</f>
        <v>#REF!</v>
      </c>
      <c r="E82" s="270" t="e">
        <f>F82-черн!Y74</f>
        <v>#REF!</v>
      </c>
      <c r="F82" s="275" t="e">
        <f>#REF!+#REF!</f>
        <v>#REF!</v>
      </c>
    </row>
    <row r="83" spans="1:6" ht="18.75" hidden="1">
      <c r="A83" s="307"/>
      <c r="B83" s="317"/>
      <c r="C83" s="270"/>
      <c r="D83" s="275" t="e">
        <f>#REF!+#REF!</f>
        <v>#REF!</v>
      </c>
      <c r="E83" s="270" t="e">
        <f>F83-черн!Y75</f>
        <v>#REF!</v>
      </c>
      <c r="F83" s="275" t="e">
        <f>#REF!+#REF!</f>
        <v>#REF!</v>
      </c>
    </row>
    <row r="84" spans="1:6" ht="37.5">
      <c r="A84" s="307" t="s">
        <v>620</v>
      </c>
      <c r="B84" s="316" t="s">
        <v>675</v>
      </c>
      <c r="C84" s="273" t="s">
        <v>44</v>
      </c>
      <c r="D84" s="275">
        <v>220</v>
      </c>
      <c r="E84" s="270">
        <f>F84-черн!Y76</f>
        <v>-2.9999999999999716</v>
      </c>
      <c r="F84" s="275">
        <v>250</v>
      </c>
    </row>
    <row r="85" spans="1:6" ht="57" customHeight="1">
      <c r="A85" s="307" t="s">
        <v>620</v>
      </c>
      <c r="B85" s="317" t="s">
        <v>676</v>
      </c>
      <c r="C85" s="270" t="s">
        <v>172</v>
      </c>
      <c r="D85" s="275">
        <v>220</v>
      </c>
      <c r="E85" s="270">
        <f>F85-черн!Y77</f>
        <v>-2.9999999999999716</v>
      </c>
      <c r="F85" s="275">
        <v>250</v>
      </c>
    </row>
    <row r="86" spans="1:6" ht="56.25" hidden="1">
      <c r="A86" s="307"/>
      <c r="B86" s="317" t="s">
        <v>46</v>
      </c>
      <c r="C86" s="270" t="s">
        <v>45</v>
      </c>
      <c r="D86" s="275" t="e">
        <f>#REF!+#REF!</f>
        <v>#REF!</v>
      </c>
      <c r="E86" s="270" t="e">
        <f>F86-черн!Y78</f>
        <v>#REF!</v>
      </c>
      <c r="F86" s="275" t="e">
        <f>#REF!+#REF!</f>
        <v>#REF!</v>
      </c>
    </row>
    <row r="87" spans="1:6" ht="56.25" hidden="1">
      <c r="A87" s="307"/>
      <c r="B87" s="327" t="s">
        <v>412</v>
      </c>
      <c r="C87" s="290" t="s">
        <v>429</v>
      </c>
      <c r="D87" s="275"/>
      <c r="E87" s="270">
        <f>F87-черн!Y79</f>
        <v>0</v>
      </c>
      <c r="F87" s="275"/>
    </row>
    <row r="88" spans="1:6" ht="150" hidden="1">
      <c r="A88" s="307"/>
      <c r="B88" s="327" t="s">
        <v>413</v>
      </c>
      <c r="C88" s="291" t="s">
        <v>430</v>
      </c>
      <c r="D88" s="275"/>
      <c r="E88" s="270">
        <f>F88-черн!Y80</f>
        <v>0</v>
      </c>
      <c r="F88" s="275"/>
    </row>
    <row r="89" spans="1:6" ht="131.25" hidden="1">
      <c r="A89" s="307"/>
      <c r="B89" s="327" t="s">
        <v>414</v>
      </c>
      <c r="C89" s="291" t="s">
        <v>409</v>
      </c>
      <c r="D89" s="275"/>
      <c r="E89" s="270">
        <f>F89-черн!Y81</f>
        <v>0</v>
      </c>
      <c r="F89" s="275"/>
    </row>
    <row r="90" spans="1:19" ht="45.75" customHeight="1">
      <c r="A90" s="307" t="s">
        <v>704</v>
      </c>
      <c r="B90" s="316" t="s">
        <v>677</v>
      </c>
      <c r="C90" s="273" t="s">
        <v>47</v>
      </c>
      <c r="D90" s="275">
        <f>D91+D95+D96+D103+D106</f>
        <v>800</v>
      </c>
      <c r="E90" s="270">
        <f>F90-черн!Y82</f>
        <v>10</v>
      </c>
      <c r="F90" s="275">
        <f>F91+F95+F96+F103+F106</f>
        <v>850</v>
      </c>
      <c r="S90" s="125"/>
    </row>
    <row r="91" spans="1:6" ht="37.5">
      <c r="A91" s="307" t="s">
        <v>705</v>
      </c>
      <c r="B91" s="317" t="s">
        <v>678</v>
      </c>
      <c r="C91" s="270" t="s">
        <v>49</v>
      </c>
      <c r="D91" s="275">
        <f>D92+D94</f>
        <v>40</v>
      </c>
      <c r="E91" s="270">
        <f>F91-черн!Y83</f>
        <v>-2</v>
      </c>
      <c r="F91" s="275">
        <f>F92+F94</f>
        <v>40</v>
      </c>
    </row>
    <row r="92" spans="1:6" ht="110.25" customHeight="1">
      <c r="A92" s="307" t="s">
        <v>705</v>
      </c>
      <c r="B92" s="317" t="s">
        <v>679</v>
      </c>
      <c r="C92" s="270" t="s">
        <v>99</v>
      </c>
      <c r="D92" s="275">
        <v>20</v>
      </c>
      <c r="E92" s="270">
        <f>F92-черн!Y84</f>
        <v>-1</v>
      </c>
      <c r="F92" s="275">
        <v>20</v>
      </c>
    </row>
    <row r="93" spans="1:6" ht="18.75" hidden="1">
      <c r="A93" s="307"/>
      <c r="B93" s="317"/>
      <c r="C93" s="270"/>
      <c r="D93" s="275" t="e">
        <f>#REF!+#REF!</f>
        <v>#REF!</v>
      </c>
      <c r="E93" s="270" t="e">
        <f>F93-черн!Y85</f>
        <v>#REF!</v>
      </c>
      <c r="F93" s="275" t="e">
        <f>#REF!+#REF!</f>
        <v>#REF!</v>
      </c>
    </row>
    <row r="94" spans="1:6" ht="91.5" customHeight="1">
      <c r="A94" s="307" t="s">
        <v>705</v>
      </c>
      <c r="B94" s="317" t="s">
        <v>680</v>
      </c>
      <c r="C94" s="270" t="s">
        <v>52</v>
      </c>
      <c r="D94" s="275">
        <v>20</v>
      </c>
      <c r="E94" s="270">
        <f>F94-черн!Y86</f>
        <v>-1</v>
      </c>
      <c r="F94" s="275">
        <v>20</v>
      </c>
    </row>
    <row r="95" spans="1:6" ht="93.75">
      <c r="A95" s="307" t="s">
        <v>705</v>
      </c>
      <c r="B95" s="328" t="s">
        <v>681</v>
      </c>
      <c r="C95" s="270" t="s">
        <v>54</v>
      </c>
      <c r="D95" s="275">
        <v>80</v>
      </c>
      <c r="E95" s="270">
        <f>F95-черн!Y87</f>
        <v>-4</v>
      </c>
      <c r="F95" s="275">
        <v>80</v>
      </c>
    </row>
    <row r="96" spans="1:6" ht="93.75" customHeight="1">
      <c r="A96" s="307" t="s">
        <v>704</v>
      </c>
      <c r="B96" s="317" t="s">
        <v>682</v>
      </c>
      <c r="C96" s="270" t="s">
        <v>100</v>
      </c>
      <c r="D96" s="275">
        <v>8</v>
      </c>
      <c r="E96" s="270">
        <f>F96-черн!Y88</f>
        <v>-0.40000000000000036</v>
      </c>
      <c r="F96" s="275">
        <v>8</v>
      </c>
    </row>
    <row r="97" spans="1:6" ht="54" customHeight="1" hidden="1">
      <c r="A97" s="307"/>
      <c r="B97" s="317" t="s">
        <v>101</v>
      </c>
      <c r="C97" s="270" t="s">
        <v>57</v>
      </c>
      <c r="D97" s="275" t="e">
        <f>#REF!+#REF!</f>
        <v>#REF!</v>
      </c>
      <c r="E97" s="270" t="e">
        <f>F97-черн!Y89</f>
        <v>#REF!</v>
      </c>
      <c r="F97" s="275" t="e">
        <f>#REF!+#REF!</f>
        <v>#REF!</v>
      </c>
    </row>
    <row r="98" spans="1:6" ht="56.25" hidden="1">
      <c r="A98" s="307"/>
      <c r="B98" s="317" t="s">
        <v>102</v>
      </c>
      <c r="C98" s="270" t="s">
        <v>58</v>
      </c>
      <c r="D98" s="275" t="e">
        <f>#REF!+#REF!</f>
        <v>#REF!</v>
      </c>
      <c r="E98" s="270" t="e">
        <f>F98-черн!Y90</f>
        <v>#REF!</v>
      </c>
      <c r="F98" s="275" t="e">
        <f>#REF!+#REF!</f>
        <v>#REF!</v>
      </c>
    </row>
    <row r="99" spans="1:6" ht="37.5" hidden="1">
      <c r="A99" s="307"/>
      <c r="B99" s="317" t="s">
        <v>103</v>
      </c>
      <c r="C99" s="270" t="s">
        <v>59</v>
      </c>
      <c r="D99" s="275" t="e">
        <f>#REF!+#REF!</f>
        <v>#REF!</v>
      </c>
      <c r="E99" s="270" t="e">
        <f>F99-черн!Y91</f>
        <v>#REF!</v>
      </c>
      <c r="F99" s="275" t="e">
        <f>#REF!+#REF!</f>
        <v>#REF!</v>
      </c>
    </row>
    <row r="100" spans="1:6" ht="37.5" hidden="1">
      <c r="A100" s="307"/>
      <c r="B100" s="317" t="s">
        <v>104</v>
      </c>
      <c r="C100" s="270" t="s">
        <v>61</v>
      </c>
      <c r="D100" s="275" t="e">
        <f>#REF!+#REF!</f>
        <v>#REF!</v>
      </c>
      <c r="E100" s="270" t="e">
        <f>F100-черн!Y92</f>
        <v>#REF!</v>
      </c>
      <c r="F100" s="275" t="e">
        <f>#REF!+#REF!</f>
        <v>#REF!</v>
      </c>
    </row>
    <row r="101" spans="1:6" ht="75" hidden="1">
      <c r="A101" s="307"/>
      <c r="B101" s="317" t="s">
        <v>105</v>
      </c>
      <c r="C101" s="270" t="s">
        <v>62</v>
      </c>
      <c r="D101" s="275" t="e">
        <f>#REF!+#REF!</f>
        <v>#REF!</v>
      </c>
      <c r="E101" s="270" t="e">
        <f>F101-черн!Y93</f>
        <v>#REF!</v>
      </c>
      <c r="F101" s="275" t="e">
        <f>#REF!+#REF!</f>
        <v>#REF!</v>
      </c>
    </row>
    <row r="102" spans="1:6" ht="40.5" customHeight="1">
      <c r="A102" s="307" t="s">
        <v>704</v>
      </c>
      <c r="B102" s="317" t="s">
        <v>683</v>
      </c>
      <c r="C102" s="270" t="s">
        <v>59</v>
      </c>
      <c r="D102" s="275">
        <v>8</v>
      </c>
      <c r="E102" s="270">
        <f>F102-черн!Y94</f>
        <v>-0.40000000000000036</v>
      </c>
      <c r="F102" s="275">
        <v>8</v>
      </c>
    </row>
    <row r="103" spans="1:6" ht="95.25" customHeight="1">
      <c r="A103" s="307" t="s">
        <v>708</v>
      </c>
      <c r="B103" s="317" t="s">
        <v>684</v>
      </c>
      <c r="C103" s="270" t="s">
        <v>63</v>
      </c>
      <c r="D103" s="275">
        <v>125</v>
      </c>
      <c r="E103" s="270">
        <f>F103-черн!Y95</f>
        <v>43.75</v>
      </c>
      <c r="F103" s="275">
        <v>175</v>
      </c>
    </row>
    <row r="104" spans="1:6" ht="75" hidden="1">
      <c r="A104" s="307"/>
      <c r="B104" s="317" t="s">
        <v>66</v>
      </c>
      <c r="C104" s="270" t="s">
        <v>65</v>
      </c>
      <c r="D104" s="275" t="e">
        <f>#REF!+#REF!</f>
        <v>#REF!</v>
      </c>
      <c r="E104" s="270" t="e">
        <f>F104-черн!Y96</f>
        <v>#REF!</v>
      </c>
      <c r="F104" s="275" t="e">
        <f>#REF!+#REF!</f>
        <v>#REF!</v>
      </c>
    </row>
    <row r="105" spans="1:6" ht="93.75" hidden="1">
      <c r="A105" s="307"/>
      <c r="B105" s="317" t="s">
        <v>68</v>
      </c>
      <c r="C105" s="270" t="s">
        <v>67</v>
      </c>
      <c r="D105" s="275" t="e">
        <f>#REF!+#REF!</f>
        <v>#REF!</v>
      </c>
      <c r="E105" s="270" t="e">
        <f>F105-черн!Y97</f>
        <v>#REF!</v>
      </c>
      <c r="F105" s="275" t="e">
        <f>#REF!+#REF!</f>
        <v>#REF!</v>
      </c>
    </row>
    <row r="106" spans="1:6" ht="45" customHeight="1">
      <c r="A106" s="307" t="s">
        <v>704</v>
      </c>
      <c r="B106" s="317" t="s">
        <v>685</v>
      </c>
      <c r="C106" s="270" t="s">
        <v>69</v>
      </c>
      <c r="D106" s="275">
        <v>547</v>
      </c>
      <c r="E106" s="270">
        <f>F106-черн!Y98</f>
        <v>-27.350000000000023</v>
      </c>
      <c r="F106" s="275">
        <v>547</v>
      </c>
    </row>
    <row r="107" spans="1:6" ht="62.25" customHeight="1">
      <c r="A107" s="307" t="s">
        <v>704</v>
      </c>
      <c r="B107" s="317" t="s">
        <v>686</v>
      </c>
      <c r="C107" s="270" t="s">
        <v>71</v>
      </c>
      <c r="D107" s="275">
        <v>547</v>
      </c>
      <c r="E107" s="270">
        <f>F107-черн!Y99</f>
        <v>-27.350000000000023</v>
      </c>
      <c r="F107" s="275">
        <v>547</v>
      </c>
    </row>
    <row r="108" spans="1:6" ht="18.75" hidden="1">
      <c r="A108" s="307"/>
      <c r="B108" s="316" t="s">
        <v>232</v>
      </c>
      <c r="C108" s="273" t="s">
        <v>73</v>
      </c>
      <c r="D108" s="275">
        <v>0</v>
      </c>
      <c r="E108" s="270">
        <f>F108-черн!Y100</f>
        <v>0</v>
      </c>
      <c r="F108" s="275">
        <v>0</v>
      </c>
    </row>
    <row r="109" spans="1:6" ht="18.75" hidden="1">
      <c r="A109" s="307"/>
      <c r="B109" s="316" t="s">
        <v>233</v>
      </c>
      <c r="C109" s="273" t="s">
        <v>74</v>
      </c>
      <c r="D109" s="275">
        <v>0</v>
      </c>
      <c r="E109" s="270">
        <f>F109-черн!Y101</f>
        <v>0</v>
      </c>
      <c r="F109" s="275">
        <v>0</v>
      </c>
    </row>
    <row r="110" spans="1:6" ht="37.5" hidden="1">
      <c r="A110" s="307"/>
      <c r="B110" s="317" t="s">
        <v>234</v>
      </c>
      <c r="C110" s="270" t="s">
        <v>75</v>
      </c>
      <c r="D110" s="275">
        <v>0</v>
      </c>
      <c r="E110" s="270">
        <f>F110-черн!Y102</f>
        <v>0</v>
      </c>
      <c r="F110" s="275">
        <v>0</v>
      </c>
    </row>
    <row r="111" spans="1:19" ht="30" customHeight="1">
      <c r="A111" s="307" t="s">
        <v>620</v>
      </c>
      <c r="B111" s="316" t="s">
        <v>687</v>
      </c>
      <c r="C111" s="273" t="s">
        <v>76</v>
      </c>
      <c r="D111" s="275">
        <f>D112</f>
        <v>291781.5</v>
      </c>
      <c r="E111" s="270">
        <f>F111-черн!Y103</f>
        <v>78418.59999999998</v>
      </c>
      <c r="F111" s="275">
        <f>F112</f>
        <v>352236</v>
      </c>
      <c r="S111" s="125"/>
    </row>
    <row r="112" spans="1:6" ht="56.25">
      <c r="A112" s="307" t="s">
        <v>620</v>
      </c>
      <c r="B112" s="316" t="s">
        <v>688</v>
      </c>
      <c r="C112" s="273" t="s">
        <v>77</v>
      </c>
      <c r="D112" s="275">
        <f>D113+D118+D159</f>
        <v>291781.5</v>
      </c>
      <c r="E112" s="270">
        <f>F112-черн!Y104</f>
        <v>78418.59999999998</v>
      </c>
      <c r="F112" s="275">
        <f>F113+F118+F159+F264</f>
        <v>352236</v>
      </c>
    </row>
    <row r="113" spans="1:6" ht="37.5">
      <c r="A113" s="307" t="s">
        <v>620</v>
      </c>
      <c r="B113" s="316" t="s">
        <v>689</v>
      </c>
      <c r="C113" s="273" t="s">
        <v>78</v>
      </c>
      <c r="D113" s="275">
        <f>D114</f>
        <v>82196.5</v>
      </c>
      <c r="E113" s="270">
        <f>F113-черн!Y105</f>
        <v>103700.29999999999</v>
      </c>
      <c r="F113" s="275">
        <f>F114</f>
        <v>170932.8</v>
      </c>
    </row>
    <row r="114" spans="1:10" ht="37.5">
      <c r="A114" s="307" t="s">
        <v>620</v>
      </c>
      <c r="B114" s="317" t="s">
        <v>690</v>
      </c>
      <c r="C114" s="270" t="s">
        <v>79</v>
      </c>
      <c r="D114" s="275">
        <f>D115</f>
        <v>82196.5</v>
      </c>
      <c r="E114" s="270">
        <f>F114-черн!Y106</f>
        <v>103700.29999999999</v>
      </c>
      <c r="F114" s="292">
        <f>F115</f>
        <v>170932.8</v>
      </c>
      <c r="G114" s="268"/>
      <c r="H114" s="68"/>
      <c r="I114" s="68"/>
      <c r="J114" s="68"/>
    </row>
    <row r="115" spans="1:10" ht="39" customHeight="1">
      <c r="A115" s="307" t="s">
        <v>620</v>
      </c>
      <c r="B115" s="317" t="s">
        <v>691</v>
      </c>
      <c r="C115" s="270" t="s">
        <v>80</v>
      </c>
      <c r="D115" s="275">
        <v>82196.5</v>
      </c>
      <c r="E115" s="270">
        <f>F115-черн!Y107</f>
        <v>103700.29999999999</v>
      </c>
      <c r="F115" s="292">
        <f>170932.8</f>
        <v>170932.8</v>
      </c>
      <c r="G115" s="268"/>
      <c r="H115" s="68"/>
      <c r="I115" s="267"/>
      <c r="J115" s="68"/>
    </row>
    <row r="116" spans="1:10" ht="37.5" hidden="1">
      <c r="A116" s="307"/>
      <c r="B116" s="317" t="s">
        <v>179</v>
      </c>
      <c r="C116" s="270" t="s">
        <v>81</v>
      </c>
      <c r="D116" s="275"/>
      <c r="E116" s="270">
        <f>F116-черн!Y108</f>
        <v>0</v>
      </c>
      <c r="F116" s="292"/>
      <c r="G116" s="268"/>
      <c r="H116" s="68"/>
      <c r="I116" s="68"/>
      <c r="J116" s="68"/>
    </row>
    <row r="117" spans="1:10" ht="54" customHeight="1" hidden="1">
      <c r="A117" s="307"/>
      <c r="B117" s="317" t="s">
        <v>178</v>
      </c>
      <c r="C117" s="270" t="s">
        <v>82</v>
      </c>
      <c r="D117" s="275"/>
      <c r="E117" s="270">
        <f>F117-черн!Y109</f>
        <v>0</v>
      </c>
      <c r="F117" s="292"/>
      <c r="G117" s="268"/>
      <c r="H117" s="68"/>
      <c r="I117" s="68"/>
      <c r="J117" s="68"/>
    </row>
    <row r="118" spans="1:10" s="237" customFormat="1" ht="51" customHeight="1">
      <c r="A118" s="307" t="s">
        <v>620</v>
      </c>
      <c r="B118" s="329" t="s">
        <v>692</v>
      </c>
      <c r="C118" s="293" t="s">
        <v>83</v>
      </c>
      <c r="D118" s="275">
        <f>D153+D157</f>
        <v>16429.5</v>
      </c>
      <c r="E118" s="270">
        <f>F118-черн!Y110</f>
        <v>-6717.5</v>
      </c>
      <c r="F118" s="292">
        <f>F153+F157</f>
        <v>6712</v>
      </c>
      <c r="G118" s="268"/>
      <c r="H118" s="68"/>
      <c r="I118" s="68"/>
      <c r="J118" s="68"/>
    </row>
    <row r="119" spans="1:6" s="241" customFormat="1" ht="75" hidden="1">
      <c r="A119" s="307" t="s">
        <v>620</v>
      </c>
      <c r="B119" s="330" t="s">
        <v>124</v>
      </c>
      <c r="C119" s="294" t="s">
        <v>123</v>
      </c>
      <c r="D119" s="275"/>
      <c r="E119" s="270"/>
      <c r="F119" s="275"/>
    </row>
    <row r="120" spans="1:6" s="241" customFormat="1" ht="75" hidden="1">
      <c r="A120" s="307" t="s">
        <v>620</v>
      </c>
      <c r="B120" s="330" t="s">
        <v>126</v>
      </c>
      <c r="C120" s="294" t="s">
        <v>125</v>
      </c>
      <c r="D120" s="275"/>
      <c r="E120" s="270"/>
      <c r="F120" s="275"/>
    </row>
    <row r="121" spans="1:6" s="241" customFormat="1" ht="37.5" hidden="1">
      <c r="A121" s="307" t="s">
        <v>620</v>
      </c>
      <c r="B121" s="330" t="s">
        <v>128</v>
      </c>
      <c r="C121" s="294" t="s">
        <v>127</v>
      </c>
      <c r="D121" s="275"/>
      <c r="E121" s="270"/>
      <c r="F121" s="275"/>
    </row>
    <row r="122" spans="1:6" s="241" customFormat="1" ht="37.5" hidden="1">
      <c r="A122" s="307" t="s">
        <v>620</v>
      </c>
      <c r="B122" s="330" t="s">
        <v>130</v>
      </c>
      <c r="C122" s="294" t="s">
        <v>129</v>
      </c>
      <c r="D122" s="275"/>
      <c r="E122" s="270"/>
      <c r="F122" s="275"/>
    </row>
    <row r="123" spans="1:6" s="241" customFormat="1" ht="75" hidden="1">
      <c r="A123" s="312"/>
      <c r="B123" s="330" t="s">
        <v>132</v>
      </c>
      <c r="C123" s="294" t="s">
        <v>131</v>
      </c>
      <c r="D123" s="275"/>
      <c r="E123" s="270"/>
      <c r="F123" s="275"/>
    </row>
    <row r="124" spans="1:6" s="241" customFormat="1" ht="75" hidden="1">
      <c r="A124" s="312"/>
      <c r="B124" s="330" t="s">
        <v>134</v>
      </c>
      <c r="C124" s="294" t="s">
        <v>133</v>
      </c>
      <c r="D124" s="275"/>
      <c r="E124" s="270"/>
      <c r="F124" s="275"/>
    </row>
    <row r="125" spans="1:6" s="241" customFormat="1" ht="56.25" hidden="1">
      <c r="A125" s="312"/>
      <c r="B125" s="330" t="s">
        <v>136</v>
      </c>
      <c r="C125" s="294" t="s">
        <v>135</v>
      </c>
      <c r="D125" s="275"/>
      <c r="E125" s="270"/>
      <c r="F125" s="275"/>
    </row>
    <row r="126" spans="1:6" s="241" customFormat="1" ht="56.25" hidden="1">
      <c r="A126" s="312"/>
      <c r="B126" s="330" t="s">
        <v>187</v>
      </c>
      <c r="C126" s="294" t="s">
        <v>186</v>
      </c>
      <c r="D126" s="275"/>
      <c r="E126" s="270"/>
      <c r="F126" s="275"/>
    </row>
    <row r="127" spans="1:6" s="241" customFormat="1" ht="75" hidden="1">
      <c r="A127" s="312"/>
      <c r="B127" s="331" t="s">
        <v>415</v>
      </c>
      <c r="C127" s="295" t="s">
        <v>131</v>
      </c>
      <c r="D127" s="275"/>
      <c r="E127" s="270"/>
      <c r="F127" s="275"/>
    </row>
    <row r="128" spans="1:6" s="241" customFormat="1" ht="75" hidden="1">
      <c r="A128" s="312"/>
      <c r="B128" s="331" t="s">
        <v>416</v>
      </c>
      <c r="C128" s="295" t="s">
        <v>133</v>
      </c>
      <c r="D128" s="275"/>
      <c r="E128" s="270"/>
      <c r="F128" s="275"/>
    </row>
    <row r="129" spans="1:6" s="241" customFormat="1" ht="75" hidden="1">
      <c r="A129" s="312"/>
      <c r="B129" s="330" t="s">
        <v>176</v>
      </c>
      <c r="C129" s="294" t="s">
        <v>451</v>
      </c>
      <c r="D129" s="275"/>
      <c r="E129" s="270"/>
      <c r="F129" s="275"/>
    </row>
    <row r="130" spans="1:6" s="241" customFormat="1" ht="56.25" hidden="1">
      <c r="A130" s="312"/>
      <c r="B130" s="330" t="s">
        <v>175</v>
      </c>
      <c r="C130" s="294" t="s">
        <v>452</v>
      </c>
      <c r="D130" s="275"/>
      <c r="E130" s="270"/>
      <c r="F130" s="275"/>
    </row>
    <row r="131" spans="1:6" s="237" customFormat="1" ht="112.5" hidden="1">
      <c r="A131" s="311"/>
      <c r="B131" s="332" t="s">
        <v>420</v>
      </c>
      <c r="C131" s="289" t="s">
        <v>503</v>
      </c>
      <c r="D131" s="275"/>
      <c r="E131" s="270"/>
      <c r="F131" s="275"/>
    </row>
    <row r="132" spans="1:6" s="237" customFormat="1" ht="75" hidden="1">
      <c r="A132" s="311"/>
      <c r="B132" s="332" t="s">
        <v>417</v>
      </c>
      <c r="C132" s="289" t="s">
        <v>432</v>
      </c>
      <c r="D132" s="275"/>
      <c r="E132" s="270"/>
      <c r="F132" s="275"/>
    </row>
    <row r="133" spans="1:6" s="241" customFormat="1" ht="75" hidden="1">
      <c r="A133" s="312"/>
      <c r="B133" s="330" t="s">
        <v>463</v>
      </c>
      <c r="C133" s="294" t="s">
        <v>462</v>
      </c>
      <c r="D133" s="275"/>
      <c r="E133" s="270"/>
      <c r="F133" s="275"/>
    </row>
    <row r="134" spans="1:6" s="241" customFormat="1" ht="75" hidden="1">
      <c r="A134" s="312"/>
      <c r="B134" s="330" t="s">
        <v>465</v>
      </c>
      <c r="C134" s="294" t="s">
        <v>464</v>
      </c>
      <c r="D134" s="275"/>
      <c r="E134" s="270"/>
      <c r="F134" s="275"/>
    </row>
    <row r="135" spans="1:6" s="241" customFormat="1" ht="131.25" hidden="1">
      <c r="A135" s="312"/>
      <c r="B135" s="331" t="s">
        <v>420</v>
      </c>
      <c r="C135" s="295" t="s">
        <v>431</v>
      </c>
      <c r="D135" s="275"/>
      <c r="E135" s="270"/>
      <c r="F135" s="275"/>
    </row>
    <row r="136" spans="1:6" s="241" customFormat="1" ht="75" hidden="1">
      <c r="A136" s="312"/>
      <c r="B136" s="331" t="s">
        <v>417</v>
      </c>
      <c r="C136" s="295" t="s">
        <v>432</v>
      </c>
      <c r="D136" s="275"/>
      <c r="E136" s="270"/>
      <c r="F136" s="275"/>
    </row>
    <row r="137" spans="1:6" s="241" customFormat="1" ht="75" hidden="1">
      <c r="A137" s="312"/>
      <c r="B137" s="331" t="s">
        <v>418</v>
      </c>
      <c r="C137" s="295" t="s">
        <v>462</v>
      </c>
      <c r="D137" s="275"/>
      <c r="E137" s="270"/>
      <c r="F137" s="275"/>
    </row>
    <row r="138" spans="1:6" s="241" customFormat="1" ht="75" hidden="1">
      <c r="A138" s="312"/>
      <c r="B138" s="331" t="s">
        <v>419</v>
      </c>
      <c r="C138" s="295" t="s">
        <v>464</v>
      </c>
      <c r="D138" s="275"/>
      <c r="E138" s="270"/>
      <c r="F138" s="275"/>
    </row>
    <row r="139" spans="1:6" s="241" customFormat="1" ht="75" hidden="1">
      <c r="A139" s="312"/>
      <c r="B139" s="331" t="s">
        <v>351</v>
      </c>
      <c r="C139" s="295" t="s">
        <v>290</v>
      </c>
      <c r="D139" s="275"/>
      <c r="E139" s="270"/>
      <c r="F139" s="275"/>
    </row>
    <row r="140" spans="1:6" s="241" customFormat="1" ht="93.75" hidden="1">
      <c r="A140" s="312"/>
      <c r="B140" s="331" t="s">
        <v>352</v>
      </c>
      <c r="C140" s="295" t="s">
        <v>340</v>
      </c>
      <c r="D140" s="275"/>
      <c r="E140" s="270"/>
      <c r="F140" s="275"/>
    </row>
    <row r="141" spans="1:6" s="237" customFormat="1" ht="162" customHeight="1" hidden="1">
      <c r="A141" s="311"/>
      <c r="B141" s="333" t="s">
        <v>423</v>
      </c>
      <c r="C141" s="296" t="s">
        <v>422</v>
      </c>
      <c r="D141" s="275"/>
      <c r="E141" s="270"/>
      <c r="F141" s="275"/>
    </row>
    <row r="142" spans="1:6" s="237" customFormat="1" ht="162" customHeight="1" hidden="1">
      <c r="A142" s="311"/>
      <c r="B142" s="333" t="s">
        <v>424</v>
      </c>
      <c r="C142" s="296" t="s">
        <v>421</v>
      </c>
      <c r="D142" s="275"/>
      <c r="E142" s="270"/>
      <c r="F142" s="275"/>
    </row>
    <row r="143" spans="1:6" s="237" customFormat="1" ht="126" customHeight="1" hidden="1">
      <c r="A143" s="311"/>
      <c r="B143" s="333" t="s">
        <v>425</v>
      </c>
      <c r="C143" s="296" t="s">
        <v>434</v>
      </c>
      <c r="D143" s="275"/>
      <c r="E143" s="270"/>
      <c r="F143" s="275"/>
    </row>
    <row r="144" spans="1:6" s="237" customFormat="1" ht="90" customHeight="1" hidden="1">
      <c r="A144" s="311"/>
      <c r="B144" s="333" t="s">
        <v>426</v>
      </c>
      <c r="C144" s="296" t="s">
        <v>435</v>
      </c>
      <c r="D144" s="275"/>
      <c r="E144" s="270"/>
      <c r="F144" s="275"/>
    </row>
    <row r="145" spans="1:6" s="237" customFormat="1" ht="90" customHeight="1" hidden="1">
      <c r="A145" s="311"/>
      <c r="B145" s="333" t="s">
        <v>427</v>
      </c>
      <c r="C145" s="296" t="s">
        <v>436</v>
      </c>
      <c r="D145" s="275"/>
      <c r="E145" s="270"/>
      <c r="F145" s="275"/>
    </row>
    <row r="146" spans="1:6" s="237" customFormat="1" ht="72" customHeight="1" hidden="1">
      <c r="A146" s="311"/>
      <c r="B146" s="333" t="s">
        <v>428</v>
      </c>
      <c r="C146" s="296" t="s">
        <v>437</v>
      </c>
      <c r="D146" s="275"/>
      <c r="E146" s="270"/>
      <c r="F146" s="275"/>
    </row>
    <row r="147" spans="1:6" s="241" customFormat="1" ht="72" customHeight="1" hidden="1">
      <c r="A147" s="312"/>
      <c r="B147" s="331" t="s">
        <v>347</v>
      </c>
      <c r="C147" s="295" t="s">
        <v>341</v>
      </c>
      <c r="D147" s="275"/>
      <c r="E147" s="270"/>
      <c r="F147" s="275"/>
    </row>
    <row r="148" spans="1:6" s="241" customFormat="1" ht="90" customHeight="1" hidden="1">
      <c r="A148" s="312"/>
      <c r="B148" s="331" t="s">
        <v>348</v>
      </c>
      <c r="C148" s="295" t="s">
        <v>342</v>
      </c>
      <c r="D148" s="275"/>
      <c r="E148" s="270"/>
      <c r="F148" s="275"/>
    </row>
    <row r="149" spans="1:6" s="241" customFormat="1" ht="72" customHeight="1" hidden="1">
      <c r="A149" s="312"/>
      <c r="B149" s="331" t="s">
        <v>349</v>
      </c>
      <c r="C149" s="295" t="s">
        <v>343</v>
      </c>
      <c r="D149" s="275"/>
      <c r="E149" s="270"/>
      <c r="F149" s="275"/>
    </row>
    <row r="150" spans="1:6" s="241" customFormat="1" ht="90" customHeight="1" hidden="1">
      <c r="A150" s="312"/>
      <c r="B150" s="331" t="s">
        <v>350</v>
      </c>
      <c r="C150" s="295" t="s">
        <v>344</v>
      </c>
      <c r="D150" s="275"/>
      <c r="E150" s="270"/>
      <c r="F150" s="275"/>
    </row>
    <row r="151" spans="1:6" s="237" customFormat="1" ht="36" customHeight="1" hidden="1">
      <c r="A151" s="311"/>
      <c r="B151" s="334" t="s">
        <v>505</v>
      </c>
      <c r="C151" s="297" t="s">
        <v>504</v>
      </c>
      <c r="D151" s="275"/>
      <c r="E151" s="270"/>
      <c r="F151" s="275"/>
    </row>
    <row r="152" spans="1:6" s="237" customFormat="1" ht="54" customHeight="1" hidden="1">
      <c r="A152" s="311"/>
      <c r="B152" s="334" t="s">
        <v>507</v>
      </c>
      <c r="C152" s="297" t="s">
        <v>506</v>
      </c>
      <c r="D152" s="275"/>
      <c r="E152" s="270"/>
      <c r="F152" s="275"/>
    </row>
    <row r="153" spans="1:6" s="237" customFormat="1" ht="72" customHeight="1" hidden="1">
      <c r="A153" s="311"/>
      <c r="B153" s="332" t="s">
        <v>326</v>
      </c>
      <c r="C153" s="289" t="s">
        <v>321</v>
      </c>
      <c r="D153" s="275">
        <v>244.5</v>
      </c>
      <c r="E153" s="270"/>
      <c r="F153" s="275"/>
    </row>
    <row r="154" spans="1:21" s="237" customFormat="1" ht="90" customHeight="1" hidden="1">
      <c r="A154" s="311"/>
      <c r="B154" s="332" t="s">
        <v>325</v>
      </c>
      <c r="C154" s="289" t="s">
        <v>322</v>
      </c>
      <c r="D154" s="275">
        <v>244.5</v>
      </c>
      <c r="E154" s="270"/>
      <c r="F154" s="275"/>
      <c r="T154" s="256"/>
      <c r="U154" s="256"/>
    </row>
    <row r="155" spans="1:6" s="237" customFormat="1" ht="63" customHeight="1">
      <c r="A155" s="307" t="s">
        <v>620</v>
      </c>
      <c r="B155" s="317" t="s">
        <v>693</v>
      </c>
      <c r="C155" s="270" t="s">
        <v>321</v>
      </c>
      <c r="D155" s="275"/>
      <c r="E155" s="270">
        <v>-244.5</v>
      </c>
      <c r="F155" s="275" t="s">
        <v>635</v>
      </c>
    </row>
    <row r="156" spans="1:6" s="237" customFormat="1" ht="75" customHeight="1">
      <c r="A156" s="307" t="s">
        <v>620</v>
      </c>
      <c r="B156" s="317" t="s">
        <v>694</v>
      </c>
      <c r="C156" s="270" t="s">
        <v>322</v>
      </c>
      <c r="D156" s="275"/>
      <c r="E156" s="270">
        <v>-244.5</v>
      </c>
      <c r="F156" s="275" t="s">
        <v>635</v>
      </c>
    </row>
    <row r="157" spans="1:6" s="237" customFormat="1" ht="33" customHeight="1">
      <c r="A157" s="307" t="s">
        <v>620</v>
      </c>
      <c r="B157" s="329" t="s">
        <v>695</v>
      </c>
      <c r="C157" s="293" t="s">
        <v>466</v>
      </c>
      <c r="D157" s="275">
        <f>D158</f>
        <v>16185</v>
      </c>
      <c r="E157" s="270">
        <f>'прил 6'!F157-черн!Y147</f>
        <v>-6473</v>
      </c>
      <c r="F157" s="275">
        <f>F158</f>
        <v>6712</v>
      </c>
    </row>
    <row r="158" spans="1:6" ht="45.75" customHeight="1">
      <c r="A158" s="307" t="s">
        <v>620</v>
      </c>
      <c r="B158" s="316" t="s">
        <v>696</v>
      </c>
      <c r="C158" s="273" t="s">
        <v>467</v>
      </c>
      <c r="D158" s="275">
        <v>16185</v>
      </c>
      <c r="E158" s="270">
        <f>'прил 6'!F158-черн!Y148</f>
        <v>-6473</v>
      </c>
      <c r="F158" s="275">
        <f>6046.3+665.7</f>
        <v>6712</v>
      </c>
    </row>
    <row r="159" spans="1:6" ht="56.25">
      <c r="A159" s="307" t="s">
        <v>620</v>
      </c>
      <c r="B159" s="316" t="s">
        <v>697</v>
      </c>
      <c r="C159" s="273" t="s">
        <v>468</v>
      </c>
      <c r="D159" s="275">
        <f>D176+D187+D244</f>
        <v>193155.50000000003</v>
      </c>
      <c r="E159" s="270">
        <f>'прил 6'!F159-черн!Y149</f>
        <v>-18564.20000000004</v>
      </c>
      <c r="F159" s="275">
        <f>F176+F187+F240+F242+F244</f>
        <v>174591.19999999998</v>
      </c>
    </row>
    <row r="160" spans="1:6" ht="54" customHeight="1" hidden="1">
      <c r="A160" s="307"/>
      <c r="B160" s="317" t="s">
        <v>160</v>
      </c>
      <c r="C160" s="270" t="s">
        <v>469</v>
      </c>
      <c r="D160" s="275" t="s">
        <v>388</v>
      </c>
      <c r="E160" s="270" t="e">
        <f>'прил 6'!F160-черн!Y150</f>
        <v>#VALUE!</v>
      </c>
      <c r="F160" s="275" t="s">
        <v>388</v>
      </c>
    </row>
    <row r="161" spans="1:6" ht="54" customHeight="1" hidden="1">
      <c r="A161" s="307"/>
      <c r="B161" s="317" t="s">
        <v>161</v>
      </c>
      <c r="C161" s="270" t="s">
        <v>470</v>
      </c>
      <c r="D161" s="275" t="s">
        <v>388</v>
      </c>
      <c r="E161" s="270" t="e">
        <f>'прил 6'!F161-черн!Y151</f>
        <v>#VALUE!</v>
      </c>
      <c r="F161" s="275" t="s">
        <v>388</v>
      </c>
    </row>
    <row r="162" spans="1:6" ht="54" customHeight="1" hidden="1">
      <c r="A162" s="307"/>
      <c r="B162" s="335" t="s">
        <v>458</v>
      </c>
      <c r="C162" s="277" t="s">
        <v>457</v>
      </c>
      <c r="D162" s="275"/>
      <c r="E162" s="270">
        <f>'прил 6'!F162-черн!Y152</f>
        <v>0</v>
      </c>
      <c r="F162" s="275"/>
    </row>
    <row r="163" spans="1:6" ht="72" customHeight="1" hidden="1">
      <c r="A163" s="307"/>
      <c r="B163" s="335" t="s">
        <v>159</v>
      </c>
      <c r="C163" s="277" t="s">
        <v>459</v>
      </c>
      <c r="D163" s="275"/>
      <c r="E163" s="270">
        <f>'прил 6'!F163-черн!Y153</f>
        <v>0</v>
      </c>
      <c r="F163" s="275"/>
    </row>
    <row r="164" spans="1:6" ht="72" customHeight="1" hidden="1">
      <c r="A164" s="307"/>
      <c r="B164" s="317" t="s">
        <v>158</v>
      </c>
      <c r="C164" s="270" t="s">
        <v>471</v>
      </c>
      <c r="D164" s="275" t="s">
        <v>388</v>
      </c>
      <c r="E164" s="270" t="e">
        <f>'прил 6'!F164-черн!Y154</f>
        <v>#VALUE!</v>
      </c>
      <c r="F164" s="275" t="s">
        <v>388</v>
      </c>
    </row>
    <row r="165" spans="1:6" ht="90" customHeight="1" hidden="1">
      <c r="A165" s="307"/>
      <c r="B165" s="317" t="s">
        <v>157</v>
      </c>
      <c r="C165" s="270" t="s">
        <v>472</v>
      </c>
      <c r="D165" s="275" t="s">
        <v>388</v>
      </c>
      <c r="E165" s="270" t="e">
        <f>'прил 6'!F165-черн!Y155</f>
        <v>#VALUE!</v>
      </c>
      <c r="F165" s="275" t="s">
        <v>388</v>
      </c>
    </row>
    <row r="166" spans="1:6" ht="90" customHeight="1" hidden="1">
      <c r="A166" s="307"/>
      <c r="B166" s="317" t="s">
        <v>156</v>
      </c>
      <c r="C166" s="270" t="s">
        <v>473</v>
      </c>
      <c r="D166" s="275"/>
      <c r="E166" s="270">
        <f>'прил 6'!F166-черн!Y156</f>
        <v>0</v>
      </c>
      <c r="F166" s="275"/>
    </row>
    <row r="167" spans="1:6" ht="93.75" hidden="1">
      <c r="A167" s="307"/>
      <c r="B167" s="317" t="s">
        <v>155</v>
      </c>
      <c r="C167" s="270" t="s">
        <v>474</v>
      </c>
      <c r="D167" s="275"/>
      <c r="E167" s="270">
        <f>'прил 6'!F167-черн!Y157</f>
        <v>0</v>
      </c>
      <c r="F167" s="275"/>
    </row>
    <row r="168" spans="1:6" ht="75" hidden="1">
      <c r="A168" s="307"/>
      <c r="B168" s="317" t="s">
        <v>154</v>
      </c>
      <c r="C168" s="270" t="s">
        <v>475</v>
      </c>
      <c r="D168" s="275"/>
      <c r="E168" s="270">
        <f>'прил 6'!F168-черн!Y158</f>
        <v>0</v>
      </c>
      <c r="F168" s="275"/>
    </row>
    <row r="169" spans="1:6" ht="75" hidden="1">
      <c r="A169" s="307"/>
      <c r="B169" s="317" t="s">
        <v>153</v>
      </c>
      <c r="C169" s="270" t="s">
        <v>476</v>
      </c>
      <c r="D169" s="275"/>
      <c r="E169" s="270">
        <f>'прил 6'!F169-черн!Y159</f>
        <v>0</v>
      </c>
      <c r="F169" s="275"/>
    </row>
    <row r="170" spans="1:6" ht="56.25" hidden="1">
      <c r="A170" s="307"/>
      <c r="B170" s="317" t="s">
        <v>152</v>
      </c>
      <c r="C170" s="270" t="s">
        <v>477</v>
      </c>
      <c r="D170" s="275"/>
      <c r="E170" s="270">
        <f>'прил 6'!F170-черн!Y160</f>
        <v>0</v>
      </c>
      <c r="F170" s="275"/>
    </row>
    <row r="171" spans="1:6" ht="56.25" hidden="1">
      <c r="A171" s="307"/>
      <c r="B171" s="317" t="s">
        <v>151</v>
      </c>
      <c r="C171" s="270" t="s">
        <v>478</v>
      </c>
      <c r="D171" s="275"/>
      <c r="E171" s="270">
        <f>'прил 6'!F171-черн!Y161</f>
        <v>0</v>
      </c>
      <c r="F171" s="275"/>
    </row>
    <row r="172" spans="1:6" ht="93.75" hidden="1">
      <c r="A172" s="307"/>
      <c r="B172" s="317" t="s">
        <v>480</v>
      </c>
      <c r="C172" s="270" t="s">
        <v>479</v>
      </c>
      <c r="D172" s="275"/>
      <c r="E172" s="270">
        <f>'прил 6'!F172-черн!Y162</f>
        <v>0</v>
      </c>
      <c r="F172" s="275"/>
    </row>
    <row r="173" spans="1:6" ht="112.5" hidden="1">
      <c r="A173" s="307"/>
      <c r="B173" s="317" t="s">
        <v>482</v>
      </c>
      <c r="C173" s="270" t="s">
        <v>481</v>
      </c>
      <c r="D173" s="275"/>
      <c r="E173" s="270">
        <f>'прил 6'!F173-черн!Y163</f>
        <v>0</v>
      </c>
      <c r="F173" s="275"/>
    </row>
    <row r="174" spans="1:6" ht="93.75" hidden="1">
      <c r="A174" s="307"/>
      <c r="B174" s="317" t="s">
        <v>150</v>
      </c>
      <c r="C174" s="270" t="s">
        <v>483</v>
      </c>
      <c r="D174" s="275"/>
      <c r="E174" s="270">
        <f>'прил 6'!F174-черн!Y164</f>
        <v>0</v>
      </c>
      <c r="F174" s="275"/>
    </row>
    <row r="175" spans="1:6" ht="90" customHeight="1" hidden="1">
      <c r="A175" s="307"/>
      <c r="B175" s="317" t="s">
        <v>149</v>
      </c>
      <c r="C175" s="270" t="s">
        <v>484</v>
      </c>
      <c r="D175" s="275"/>
      <c r="E175" s="270">
        <f>'прил 6'!F175-черн!Y165</f>
        <v>0</v>
      </c>
      <c r="F175" s="275"/>
    </row>
    <row r="176" spans="1:6" ht="56.25">
      <c r="A176" s="307" t="s">
        <v>620</v>
      </c>
      <c r="B176" s="317" t="s">
        <v>698</v>
      </c>
      <c r="C176" s="270" t="s">
        <v>485</v>
      </c>
      <c r="D176" s="275">
        <v>636.7</v>
      </c>
      <c r="E176" s="270">
        <f>'прил 6'!F176-черн!Y166</f>
        <v>52.19999999999993</v>
      </c>
      <c r="F176" s="275">
        <v>689.8</v>
      </c>
    </row>
    <row r="177" spans="1:6" ht="51.75" customHeight="1">
      <c r="A177" s="307" t="s">
        <v>620</v>
      </c>
      <c r="B177" s="317" t="s">
        <v>699</v>
      </c>
      <c r="C177" s="270" t="s">
        <v>487</v>
      </c>
      <c r="D177" s="275">
        <v>636.7</v>
      </c>
      <c r="E177" s="270">
        <f>'прил 6'!F177-черн!Y167</f>
        <v>52.19999999999993</v>
      </c>
      <c r="F177" s="275">
        <v>689.8</v>
      </c>
    </row>
    <row r="178" spans="1:6" ht="75" hidden="1">
      <c r="A178" s="307" t="s">
        <v>620</v>
      </c>
      <c r="B178" s="317" t="s">
        <v>395</v>
      </c>
      <c r="C178" s="270" t="s">
        <v>394</v>
      </c>
      <c r="D178" s="275"/>
      <c r="E178" s="270">
        <f>'прил 6'!F178-черн!Y168</f>
        <v>0</v>
      </c>
      <c r="F178" s="275"/>
    </row>
    <row r="179" spans="1:6" ht="75" hidden="1">
      <c r="A179" s="307" t="s">
        <v>620</v>
      </c>
      <c r="B179" s="317" t="s">
        <v>397</v>
      </c>
      <c r="C179" s="270" t="s">
        <v>396</v>
      </c>
      <c r="D179" s="275"/>
      <c r="E179" s="270">
        <f>'прил 6'!F179-черн!Y169</f>
        <v>0</v>
      </c>
      <c r="F179" s="275"/>
    </row>
    <row r="180" spans="1:6" ht="75" hidden="1">
      <c r="A180" s="307" t="s">
        <v>620</v>
      </c>
      <c r="B180" s="317" t="s">
        <v>399</v>
      </c>
      <c r="C180" s="270" t="s">
        <v>398</v>
      </c>
      <c r="D180" s="275"/>
      <c r="E180" s="270">
        <f>'прил 6'!F180-черн!Y170</f>
        <v>0</v>
      </c>
      <c r="F180" s="275"/>
    </row>
    <row r="181" spans="1:6" ht="56.25" hidden="1">
      <c r="A181" s="307"/>
      <c r="B181" s="317" t="s">
        <v>401</v>
      </c>
      <c r="C181" s="270" t="s">
        <v>400</v>
      </c>
      <c r="D181" s="275"/>
      <c r="E181" s="270">
        <f>'прил 6'!F181-черн!Y171</f>
        <v>0</v>
      </c>
      <c r="F181" s="275"/>
    </row>
    <row r="182" spans="1:6" ht="56.25" hidden="1">
      <c r="A182" s="307"/>
      <c r="B182" s="317" t="s">
        <v>403</v>
      </c>
      <c r="C182" s="270" t="s">
        <v>402</v>
      </c>
      <c r="D182" s="275"/>
      <c r="E182" s="270">
        <f>'прил 6'!F182-черн!Y172</f>
        <v>0</v>
      </c>
      <c r="F182" s="275"/>
    </row>
    <row r="183" spans="1:6" ht="56.25" hidden="1">
      <c r="A183" s="307"/>
      <c r="B183" s="317" t="s">
        <v>401</v>
      </c>
      <c r="C183" s="270" t="s">
        <v>400</v>
      </c>
      <c r="D183" s="275"/>
      <c r="E183" s="270">
        <f>'прил 6'!F183-черн!Y173</f>
        <v>0</v>
      </c>
      <c r="F183" s="275"/>
    </row>
    <row r="184" spans="1:6" ht="54" customHeight="1" hidden="1">
      <c r="A184" s="307"/>
      <c r="B184" s="317" t="s">
        <v>403</v>
      </c>
      <c r="C184" s="270" t="s">
        <v>113</v>
      </c>
      <c r="D184" s="275"/>
      <c r="E184" s="270">
        <f>'прил 6'!F184-черн!Y174</f>
        <v>0</v>
      </c>
      <c r="F184" s="275"/>
    </row>
    <row r="185" spans="1:6" ht="72" customHeight="1" hidden="1">
      <c r="A185" s="307"/>
      <c r="B185" s="317" t="s">
        <v>405</v>
      </c>
      <c r="C185" s="270" t="s">
        <v>404</v>
      </c>
      <c r="D185" s="275"/>
      <c r="E185" s="270">
        <f>'прил 6'!F185-черн!Y175</f>
        <v>0</v>
      </c>
      <c r="F185" s="275"/>
    </row>
    <row r="186" spans="1:6" ht="75" hidden="1">
      <c r="A186" s="307"/>
      <c r="B186" s="317" t="s">
        <v>148</v>
      </c>
      <c r="C186" s="270" t="s">
        <v>406</v>
      </c>
      <c r="D186" s="275"/>
      <c r="E186" s="270">
        <f>'прил 6'!F186-черн!Y176</f>
        <v>0</v>
      </c>
      <c r="F186" s="275"/>
    </row>
    <row r="187" spans="1:6" ht="56.25">
      <c r="A187" s="307" t="s">
        <v>620</v>
      </c>
      <c r="B187" s="317" t="s">
        <v>700</v>
      </c>
      <c r="C187" s="270" t="s">
        <v>407</v>
      </c>
      <c r="D187" s="275">
        <f>D188</f>
        <v>191909.6</v>
      </c>
      <c r="E187" s="270">
        <f>'прил 6'!F187-черн!Y177</f>
        <v>-22692</v>
      </c>
      <c r="F187" s="275">
        <f>F188</f>
        <v>169216.6</v>
      </c>
    </row>
    <row r="188" spans="1:19" ht="75">
      <c r="A188" s="307" t="s">
        <v>620</v>
      </c>
      <c r="B188" s="317" t="s">
        <v>701</v>
      </c>
      <c r="C188" s="270" t="s">
        <v>408</v>
      </c>
      <c r="D188" s="275">
        <v>191909.6</v>
      </c>
      <c r="E188" s="270">
        <f>'прил 6'!F188-черн!Y178</f>
        <v>-22692</v>
      </c>
      <c r="F188" s="275">
        <f>30.1+31.5+153793.3+530.1+1331+41.4+210.5+80+8683+3609.5+445+431.2</f>
        <v>169216.6</v>
      </c>
      <c r="H188" s="56">
        <v>3272</v>
      </c>
      <c r="S188" s="125"/>
    </row>
    <row r="189" spans="1:6" ht="131.25" hidden="1">
      <c r="A189" s="307" t="s">
        <v>620</v>
      </c>
      <c r="B189" s="317" t="s">
        <v>559</v>
      </c>
      <c r="C189" s="270" t="s">
        <v>442</v>
      </c>
      <c r="D189" s="275"/>
      <c r="E189" s="270"/>
      <c r="F189" s="275"/>
    </row>
    <row r="190" spans="1:6" ht="131.25" hidden="1">
      <c r="A190" s="307" t="s">
        <v>620</v>
      </c>
      <c r="B190" s="317" t="s">
        <v>560</v>
      </c>
      <c r="C190" s="270" t="s">
        <v>443</v>
      </c>
      <c r="D190" s="275"/>
      <c r="E190" s="270"/>
      <c r="F190" s="275"/>
    </row>
    <row r="191" spans="1:6" ht="75" hidden="1">
      <c r="A191" s="307" t="s">
        <v>620</v>
      </c>
      <c r="B191" s="317" t="s">
        <v>561</v>
      </c>
      <c r="C191" s="270" t="s">
        <v>444</v>
      </c>
      <c r="D191" s="275"/>
      <c r="E191" s="270"/>
      <c r="F191" s="275"/>
    </row>
    <row r="192" spans="1:6" ht="72" customHeight="1" hidden="1">
      <c r="A192" s="307"/>
      <c r="B192" s="317" t="s">
        <v>562</v>
      </c>
      <c r="C192" s="270" t="s">
        <v>446</v>
      </c>
      <c r="D192" s="275"/>
      <c r="E192" s="270"/>
      <c r="F192" s="275"/>
    </row>
    <row r="193" spans="1:6" ht="131.25" hidden="1">
      <c r="A193" s="307"/>
      <c r="B193" s="317" t="s">
        <v>563</v>
      </c>
      <c r="C193" s="270" t="s">
        <v>447</v>
      </c>
      <c r="D193" s="275"/>
      <c r="E193" s="270"/>
      <c r="F193" s="275"/>
    </row>
    <row r="194" spans="1:6" ht="131.25" hidden="1">
      <c r="A194" s="307"/>
      <c r="B194" s="317" t="s">
        <v>564</v>
      </c>
      <c r="C194" s="270" t="s">
        <v>449</v>
      </c>
      <c r="D194" s="275"/>
      <c r="E194" s="270"/>
      <c r="F194" s="275"/>
    </row>
    <row r="195" spans="1:6" ht="131.25" hidden="1">
      <c r="A195" s="307"/>
      <c r="B195" s="317" t="s">
        <v>565</v>
      </c>
      <c r="C195" s="277" t="s">
        <v>447</v>
      </c>
      <c r="D195" s="275"/>
      <c r="E195" s="270"/>
      <c r="F195" s="275"/>
    </row>
    <row r="196" spans="1:6" ht="126" customHeight="1" hidden="1">
      <c r="A196" s="307"/>
      <c r="B196" s="317" t="s">
        <v>566</v>
      </c>
      <c r="C196" s="277" t="s">
        <v>449</v>
      </c>
      <c r="D196" s="275"/>
      <c r="E196" s="270"/>
      <c r="F196" s="275"/>
    </row>
    <row r="197" spans="1:6" ht="131.25" hidden="1">
      <c r="A197" s="307"/>
      <c r="B197" s="317" t="s">
        <v>567</v>
      </c>
      <c r="C197" s="270" t="s">
        <v>188</v>
      </c>
      <c r="D197" s="275"/>
      <c r="E197" s="270"/>
      <c r="F197" s="275"/>
    </row>
    <row r="198" spans="1:6" ht="144" customHeight="1" hidden="1">
      <c r="A198" s="307"/>
      <c r="B198" s="317" t="s">
        <v>568</v>
      </c>
      <c r="C198" s="270" t="s">
        <v>189</v>
      </c>
      <c r="D198" s="275"/>
      <c r="E198" s="270"/>
      <c r="F198" s="275"/>
    </row>
    <row r="199" spans="1:6" ht="37.5" hidden="1">
      <c r="A199" s="307"/>
      <c r="B199" s="317" t="s">
        <v>569</v>
      </c>
      <c r="C199" s="270" t="s">
        <v>190</v>
      </c>
      <c r="D199" s="275"/>
      <c r="E199" s="270"/>
      <c r="F199" s="275"/>
    </row>
    <row r="200" spans="1:6" ht="37.5" hidden="1">
      <c r="A200" s="307"/>
      <c r="B200" s="317" t="s">
        <v>570</v>
      </c>
      <c r="C200" s="270" t="s">
        <v>191</v>
      </c>
      <c r="D200" s="275"/>
      <c r="E200" s="270"/>
      <c r="F200" s="275"/>
    </row>
    <row r="201" spans="1:6" ht="37.5" hidden="1">
      <c r="A201" s="307"/>
      <c r="B201" s="317" t="s">
        <v>571</v>
      </c>
      <c r="C201" s="270" t="s">
        <v>190</v>
      </c>
      <c r="D201" s="275"/>
      <c r="E201" s="270"/>
      <c r="F201" s="275"/>
    </row>
    <row r="202" spans="1:6" ht="37.5" hidden="1">
      <c r="A202" s="307"/>
      <c r="B202" s="317" t="s">
        <v>572</v>
      </c>
      <c r="C202" s="270" t="s">
        <v>191</v>
      </c>
      <c r="D202" s="275"/>
      <c r="E202" s="270"/>
      <c r="F202" s="275"/>
    </row>
    <row r="203" spans="1:6" ht="112.5" hidden="1">
      <c r="A203" s="307"/>
      <c r="B203" s="317" t="s">
        <v>573</v>
      </c>
      <c r="C203" s="270" t="s">
        <v>199</v>
      </c>
      <c r="D203" s="275"/>
      <c r="E203" s="270"/>
      <c r="F203" s="275"/>
    </row>
    <row r="204" spans="1:6" ht="108" customHeight="1" hidden="1">
      <c r="A204" s="307"/>
      <c r="B204" s="317" t="s">
        <v>574</v>
      </c>
      <c r="C204" s="270" t="s">
        <v>200</v>
      </c>
      <c r="D204" s="275"/>
      <c r="E204" s="270"/>
      <c r="F204" s="275"/>
    </row>
    <row r="205" spans="1:6" ht="112.5" hidden="1">
      <c r="A205" s="307"/>
      <c r="B205" s="317" t="s">
        <v>575</v>
      </c>
      <c r="C205" s="277" t="s">
        <v>40</v>
      </c>
      <c r="D205" s="275"/>
      <c r="E205" s="270"/>
      <c r="F205" s="275"/>
    </row>
    <row r="206" spans="1:6" ht="126" customHeight="1" hidden="1">
      <c r="A206" s="307"/>
      <c r="B206" s="317" t="s">
        <v>576</v>
      </c>
      <c r="C206" s="277" t="s">
        <v>43</v>
      </c>
      <c r="D206" s="275"/>
      <c r="E206" s="270"/>
      <c r="F206" s="275"/>
    </row>
    <row r="207" spans="1:6" ht="18.75" hidden="1">
      <c r="A207" s="307"/>
      <c r="B207" s="317" t="s">
        <v>577</v>
      </c>
      <c r="C207" s="270" t="s">
        <v>236</v>
      </c>
      <c r="D207" s="275"/>
      <c r="E207" s="270"/>
      <c r="F207" s="275"/>
    </row>
    <row r="208" spans="1:6" ht="37.5" hidden="1">
      <c r="A208" s="307"/>
      <c r="B208" s="317" t="s">
        <v>578</v>
      </c>
      <c r="C208" s="270" t="s">
        <v>238</v>
      </c>
      <c r="D208" s="275"/>
      <c r="E208" s="270"/>
      <c r="F208" s="275"/>
    </row>
    <row r="209" spans="1:6" ht="112.5" hidden="1">
      <c r="A209" s="307"/>
      <c r="B209" s="317" t="s">
        <v>579</v>
      </c>
      <c r="C209" s="277" t="s">
        <v>106</v>
      </c>
      <c r="D209" s="275"/>
      <c r="E209" s="270"/>
      <c r="F209" s="275"/>
    </row>
    <row r="210" spans="1:6" ht="126" customHeight="1" hidden="1">
      <c r="A210" s="307"/>
      <c r="B210" s="317" t="s">
        <v>580</v>
      </c>
      <c r="C210" s="277" t="s">
        <v>107</v>
      </c>
      <c r="D210" s="275"/>
      <c r="E210" s="270"/>
      <c r="F210" s="275"/>
    </row>
    <row r="211" spans="1:6" ht="37.5" hidden="1">
      <c r="A211" s="307"/>
      <c r="B211" s="317" t="s">
        <v>581</v>
      </c>
      <c r="C211" s="273" t="s">
        <v>240</v>
      </c>
      <c r="D211" s="275"/>
      <c r="E211" s="270"/>
      <c r="F211" s="275"/>
    </row>
    <row r="212" spans="1:6" ht="37.5" hidden="1">
      <c r="A212" s="307"/>
      <c r="B212" s="317" t="s">
        <v>582</v>
      </c>
      <c r="C212" s="273" t="s">
        <v>242</v>
      </c>
      <c r="D212" s="275"/>
      <c r="E212" s="270"/>
      <c r="F212" s="275"/>
    </row>
    <row r="213" spans="1:6" ht="75" hidden="1">
      <c r="A213" s="307"/>
      <c r="B213" s="317" t="s">
        <v>583</v>
      </c>
      <c r="C213" s="273" t="s">
        <v>244</v>
      </c>
      <c r="D213" s="275"/>
      <c r="E213" s="270"/>
      <c r="F213" s="275"/>
    </row>
    <row r="214" spans="1:6" ht="37.5" hidden="1">
      <c r="A214" s="307"/>
      <c r="B214" s="317" t="s">
        <v>584</v>
      </c>
      <c r="C214" s="273" t="s">
        <v>246</v>
      </c>
      <c r="D214" s="275"/>
      <c r="E214" s="270"/>
      <c r="F214" s="275"/>
    </row>
    <row r="215" spans="1:6" ht="18.75" hidden="1">
      <c r="A215" s="307"/>
      <c r="B215" s="317" t="s">
        <v>585</v>
      </c>
      <c r="C215" s="270" t="s">
        <v>248</v>
      </c>
      <c r="D215" s="275"/>
      <c r="E215" s="270"/>
      <c r="F215" s="275"/>
    </row>
    <row r="216" spans="1:6" ht="75" hidden="1">
      <c r="A216" s="307"/>
      <c r="B216" s="317" t="s">
        <v>586</v>
      </c>
      <c r="C216" s="270" t="s">
        <v>250</v>
      </c>
      <c r="D216" s="275"/>
      <c r="E216" s="270"/>
      <c r="F216" s="275"/>
    </row>
    <row r="217" spans="1:6" ht="75" hidden="1">
      <c r="A217" s="307"/>
      <c r="B217" s="317" t="s">
        <v>587</v>
      </c>
      <c r="C217" s="273" t="s">
        <v>252</v>
      </c>
      <c r="D217" s="275"/>
      <c r="E217" s="270"/>
      <c r="F217" s="275"/>
    </row>
    <row r="218" spans="1:6" ht="18.75" hidden="1">
      <c r="A218" s="307"/>
      <c r="B218" s="317" t="s">
        <v>588</v>
      </c>
      <c r="C218" s="270" t="s">
        <v>254</v>
      </c>
      <c r="D218" s="275"/>
      <c r="E218" s="270"/>
      <c r="F218" s="275"/>
    </row>
    <row r="219" spans="1:6" ht="75" hidden="1">
      <c r="A219" s="307"/>
      <c r="B219" s="317" t="s">
        <v>589</v>
      </c>
      <c r="C219" s="270" t="s">
        <v>256</v>
      </c>
      <c r="D219" s="275"/>
      <c r="E219" s="270"/>
      <c r="F219" s="275"/>
    </row>
    <row r="220" spans="1:6" ht="18.75" hidden="1">
      <c r="A220" s="307"/>
      <c r="B220" s="317" t="s">
        <v>590</v>
      </c>
      <c r="C220" s="270" t="s">
        <v>353</v>
      </c>
      <c r="D220" s="275"/>
      <c r="E220" s="270"/>
      <c r="F220" s="275"/>
    </row>
    <row r="221" spans="1:6" ht="93.75" hidden="1">
      <c r="A221" s="307"/>
      <c r="B221" s="317" t="s">
        <v>591</v>
      </c>
      <c r="C221" s="270" t="s">
        <v>119</v>
      </c>
      <c r="D221" s="275"/>
      <c r="E221" s="270"/>
      <c r="F221" s="275"/>
    </row>
    <row r="222" spans="1:6" ht="112.5" hidden="1">
      <c r="A222" s="307"/>
      <c r="B222" s="317" t="s">
        <v>592</v>
      </c>
      <c r="C222" s="270" t="s">
        <v>118</v>
      </c>
      <c r="D222" s="275"/>
      <c r="E222" s="270"/>
      <c r="F222" s="275"/>
    </row>
    <row r="223" spans="1:6" ht="75" hidden="1">
      <c r="A223" s="307"/>
      <c r="B223" s="317" t="s">
        <v>593</v>
      </c>
      <c r="C223" s="291" t="s">
        <v>345</v>
      </c>
      <c r="D223" s="275"/>
      <c r="E223" s="270"/>
      <c r="F223" s="275"/>
    </row>
    <row r="224" spans="1:6" ht="93.75" hidden="1">
      <c r="A224" s="307"/>
      <c r="B224" s="317" t="s">
        <v>594</v>
      </c>
      <c r="C224" s="291" t="s">
        <v>346</v>
      </c>
      <c r="D224" s="275"/>
      <c r="E224" s="270"/>
      <c r="F224" s="275"/>
    </row>
    <row r="225" spans="1:6" ht="56.25" hidden="1">
      <c r="A225" s="307"/>
      <c r="B225" s="317" t="s">
        <v>595</v>
      </c>
      <c r="C225" s="291" t="s">
        <v>282</v>
      </c>
      <c r="D225" s="275"/>
      <c r="E225" s="270"/>
      <c r="F225" s="275"/>
    </row>
    <row r="226" spans="1:6" ht="93.75" hidden="1">
      <c r="A226" s="307"/>
      <c r="B226" s="317" t="s">
        <v>596</v>
      </c>
      <c r="C226" s="291" t="s">
        <v>283</v>
      </c>
      <c r="D226" s="275"/>
      <c r="E226" s="270"/>
      <c r="F226" s="275"/>
    </row>
    <row r="227" spans="1:6" ht="131.25" hidden="1">
      <c r="A227" s="307"/>
      <c r="B227" s="317" t="s">
        <v>597</v>
      </c>
      <c r="C227" s="291" t="s">
        <v>284</v>
      </c>
      <c r="D227" s="275"/>
      <c r="E227" s="270"/>
      <c r="F227" s="275"/>
    </row>
    <row r="228" spans="1:6" ht="112.5" hidden="1">
      <c r="A228" s="307"/>
      <c r="B228" s="317" t="s">
        <v>598</v>
      </c>
      <c r="C228" s="291" t="s">
        <v>285</v>
      </c>
      <c r="D228" s="275"/>
      <c r="E228" s="270"/>
      <c r="F228" s="275"/>
    </row>
    <row r="229" spans="1:6" ht="75" hidden="1">
      <c r="A229" s="307"/>
      <c r="B229" s="317" t="s">
        <v>599</v>
      </c>
      <c r="C229" s="291" t="s">
        <v>286</v>
      </c>
      <c r="D229" s="275"/>
      <c r="E229" s="270"/>
      <c r="F229" s="275"/>
    </row>
    <row r="230" spans="1:6" ht="93.75" hidden="1">
      <c r="A230" s="307"/>
      <c r="B230" s="317" t="s">
        <v>600</v>
      </c>
      <c r="C230" s="291" t="s">
        <v>287</v>
      </c>
      <c r="D230" s="275"/>
      <c r="E230" s="270"/>
      <c r="F230" s="275"/>
    </row>
    <row r="231" spans="1:6" ht="75" hidden="1">
      <c r="A231" s="307"/>
      <c r="B231" s="317" t="s">
        <v>601</v>
      </c>
      <c r="C231" s="291" t="s">
        <v>288</v>
      </c>
      <c r="D231" s="275"/>
      <c r="E231" s="270"/>
      <c r="F231" s="275"/>
    </row>
    <row r="232" spans="1:6" ht="75" hidden="1">
      <c r="A232" s="307"/>
      <c r="B232" s="317" t="s">
        <v>602</v>
      </c>
      <c r="C232" s="291" t="s">
        <v>289</v>
      </c>
      <c r="D232" s="275"/>
      <c r="E232" s="270"/>
      <c r="F232" s="275"/>
    </row>
    <row r="233" spans="1:6" ht="18.75" hidden="1">
      <c r="A233" s="307"/>
      <c r="B233" s="317" t="s">
        <v>603</v>
      </c>
      <c r="C233" s="298" t="s">
        <v>438</v>
      </c>
      <c r="D233" s="275"/>
      <c r="E233" s="270"/>
      <c r="F233" s="275"/>
    </row>
    <row r="234" spans="1:6" ht="90" customHeight="1" hidden="1">
      <c r="A234" s="307"/>
      <c r="B234" s="317" t="s">
        <v>604</v>
      </c>
      <c r="C234" s="298" t="s">
        <v>119</v>
      </c>
      <c r="D234" s="275"/>
      <c r="E234" s="270"/>
      <c r="F234" s="275"/>
    </row>
    <row r="235" spans="1:6" ht="108" customHeight="1" hidden="1">
      <c r="A235" s="307"/>
      <c r="B235" s="317" t="s">
        <v>605</v>
      </c>
      <c r="C235" s="298" t="s">
        <v>118</v>
      </c>
      <c r="D235" s="275"/>
      <c r="E235" s="270"/>
      <c r="F235" s="275"/>
    </row>
    <row r="236" spans="1:6" ht="72" customHeight="1" hidden="1">
      <c r="A236" s="307"/>
      <c r="B236" s="317" t="s">
        <v>606</v>
      </c>
      <c r="C236" s="291" t="s">
        <v>288</v>
      </c>
      <c r="D236" s="275"/>
      <c r="E236" s="270"/>
      <c r="F236" s="275"/>
    </row>
    <row r="237" spans="1:6" ht="72" customHeight="1" hidden="1">
      <c r="A237" s="307"/>
      <c r="B237" s="317" t="s">
        <v>607</v>
      </c>
      <c r="C237" s="291" t="s">
        <v>289</v>
      </c>
      <c r="D237" s="275"/>
      <c r="E237" s="270"/>
      <c r="F237" s="275"/>
    </row>
    <row r="238" spans="1:6" ht="162" customHeight="1" hidden="1">
      <c r="A238" s="307"/>
      <c r="B238" s="317" t="s">
        <v>608</v>
      </c>
      <c r="C238" s="281" t="s">
        <v>610</v>
      </c>
      <c r="D238" s="275"/>
      <c r="E238" s="270"/>
      <c r="F238" s="275"/>
    </row>
    <row r="239" spans="1:6" ht="162" customHeight="1" hidden="1">
      <c r="A239" s="307"/>
      <c r="B239" s="317" t="s">
        <v>609</v>
      </c>
      <c r="C239" s="299" t="s">
        <v>558</v>
      </c>
      <c r="D239" s="275"/>
      <c r="E239" s="270"/>
      <c r="F239" s="275"/>
    </row>
    <row r="240" spans="1:6" ht="125.25" customHeight="1">
      <c r="A240" s="307" t="s">
        <v>620</v>
      </c>
      <c r="B240" s="288" t="s">
        <v>714</v>
      </c>
      <c r="C240" s="270" t="s">
        <v>447</v>
      </c>
      <c r="D240" s="275"/>
      <c r="E240" s="270">
        <v>1964.4</v>
      </c>
      <c r="F240" s="275">
        <v>1964.4</v>
      </c>
    </row>
    <row r="241" spans="1:6" ht="118.5" customHeight="1">
      <c r="A241" s="307" t="s">
        <v>620</v>
      </c>
      <c r="B241" s="288" t="s">
        <v>715</v>
      </c>
      <c r="C241" s="270" t="s">
        <v>449</v>
      </c>
      <c r="D241" s="275"/>
      <c r="E241" s="270">
        <v>1964.4</v>
      </c>
      <c r="F241" s="275">
        <v>1964.4</v>
      </c>
    </row>
    <row r="242" spans="1:6" ht="39.75" customHeight="1">
      <c r="A242" s="307" t="s">
        <v>620</v>
      </c>
      <c r="B242" s="317" t="s">
        <v>622</v>
      </c>
      <c r="C242" s="270" t="s">
        <v>190</v>
      </c>
      <c r="D242" s="275"/>
      <c r="E242" s="270">
        <v>1502</v>
      </c>
      <c r="F242" s="275">
        <v>1502</v>
      </c>
    </row>
    <row r="243" spans="1:6" ht="36.75" customHeight="1">
      <c r="A243" s="307" t="s">
        <v>620</v>
      </c>
      <c r="B243" s="317" t="s">
        <v>621</v>
      </c>
      <c r="C243" s="270" t="s">
        <v>191</v>
      </c>
      <c r="D243" s="275"/>
      <c r="E243" s="270">
        <v>1502</v>
      </c>
      <c r="F243" s="275">
        <v>1502</v>
      </c>
    </row>
    <row r="244" spans="1:6" ht="117" customHeight="1">
      <c r="A244" s="307" t="s">
        <v>620</v>
      </c>
      <c r="B244" s="317" t="s">
        <v>702</v>
      </c>
      <c r="C244" s="270" t="s">
        <v>106</v>
      </c>
      <c r="D244" s="275">
        <v>609.2</v>
      </c>
      <c r="E244" s="270">
        <f>F244-черн!Y199</f>
        <v>609.2</v>
      </c>
      <c r="F244" s="275">
        <v>1218.4</v>
      </c>
    </row>
    <row r="245" spans="1:6" ht="115.5" customHeight="1">
      <c r="A245" s="307" t="s">
        <v>620</v>
      </c>
      <c r="B245" s="317" t="s">
        <v>703</v>
      </c>
      <c r="C245" s="270" t="s">
        <v>107</v>
      </c>
      <c r="D245" s="275">
        <v>609.2</v>
      </c>
      <c r="E245" s="270">
        <f>F245-черн!Y200</f>
        <v>609.2</v>
      </c>
      <c r="F245" s="275">
        <v>1218.4</v>
      </c>
    </row>
    <row r="246" spans="1:19" ht="23.25" customHeight="1">
      <c r="A246" s="307"/>
      <c r="B246" s="316"/>
      <c r="C246" s="273" t="s">
        <v>258</v>
      </c>
      <c r="D246" s="275">
        <f>D10+D111</f>
        <v>383258.5</v>
      </c>
      <c r="E246" s="270">
        <f>F246-черн!Y228</f>
        <v>42663.179999999935</v>
      </c>
      <c r="F246" s="275">
        <f>F10+F111</f>
        <v>410693.98</v>
      </c>
      <c r="S246" s="125"/>
    </row>
    <row r="247" spans="1:6" ht="64.5" customHeight="1">
      <c r="A247" s="307"/>
      <c r="B247" s="316"/>
      <c r="C247" s="273" t="s">
        <v>508</v>
      </c>
      <c r="D247" s="275">
        <f>D10</f>
        <v>91477</v>
      </c>
      <c r="E247" s="270">
        <f>F247-черн!Y229</f>
        <v>-35755.41999999999</v>
      </c>
      <c r="F247" s="275">
        <f>F10</f>
        <v>58457.98</v>
      </c>
    </row>
    <row r="248" spans="1:6" ht="18" customHeight="1" hidden="1">
      <c r="A248" s="307" t="s">
        <v>620</v>
      </c>
      <c r="B248" s="313"/>
      <c r="C248" s="300"/>
      <c r="D248" s="301">
        <f>D247*5%</f>
        <v>4573.85</v>
      </c>
      <c r="E248" s="148"/>
      <c r="F248" s="148"/>
    </row>
    <row r="249" spans="1:6" ht="18.75" hidden="1">
      <c r="A249" s="307" t="s">
        <v>620</v>
      </c>
      <c r="B249" s="313"/>
      <c r="C249" s="300"/>
      <c r="D249" s="302">
        <f>D246+D248</f>
        <v>387832.35</v>
      </c>
      <c r="E249" s="148"/>
      <c r="F249" s="148"/>
    </row>
    <row r="250" spans="1:6" ht="18.75" hidden="1">
      <c r="A250" s="313"/>
      <c r="B250" s="336"/>
      <c r="C250" s="300"/>
      <c r="D250" s="303"/>
      <c r="E250" s="148"/>
      <c r="F250" s="148"/>
    </row>
    <row r="251" spans="1:6" ht="18.75" hidden="1">
      <c r="A251" s="313"/>
      <c r="B251" s="313"/>
      <c r="C251" s="300"/>
      <c r="D251" s="302">
        <f>D247*4.5%</f>
        <v>4116.465</v>
      </c>
      <c r="E251" s="148"/>
      <c r="F251" s="148"/>
    </row>
    <row r="252" spans="1:6" ht="18.75" hidden="1">
      <c r="A252" s="313"/>
      <c r="B252" s="313"/>
      <c r="C252" s="300"/>
      <c r="D252" s="301">
        <f>D246+D251</f>
        <v>387374.965</v>
      </c>
      <c r="E252" s="148"/>
      <c r="F252" s="148"/>
    </row>
    <row r="253" spans="1:6" ht="18.75" hidden="1">
      <c r="A253" s="313"/>
      <c r="B253" s="313"/>
      <c r="C253" s="300"/>
      <c r="D253" s="303">
        <v>2323.85</v>
      </c>
      <c r="E253" s="148"/>
      <c r="F253" s="148"/>
    </row>
    <row r="254" spans="1:6" ht="18.75" hidden="1">
      <c r="A254" s="313"/>
      <c r="B254" s="313"/>
      <c r="C254" s="300"/>
      <c r="D254" s="301">
        <f>D246+D253</f>
        <v>385582.35</v>
      </c>
      <c r="E254" s="148"/>
      <c r="F254" s="148"/>
    </row>
    <row r="255" spans="1:6" ht="18.75" hidden="1">
      <c r="A255" s="313"/>
      <c r="B255" s="313"/>
      <c r="C255" s="300"/>
      <c r="D255" s="301">
        <f>D251/D247*100</f>
        <v>4.5</v>
      </c>
      <c r="E255" s="148"/>
      <c r="F255" s="148"/>
    </row>
    <row r="256" spans="1:6" ht="18.75" hidden="1">
      <c r="A256" s="313"/>
      <c r="B256" s="337"/>
      <c r="C256" s="304"/>
      <c r="D256" s="303">
        <f>D253/D247*100</f>
        <v>2.5403653377351683</v>
      </c>
      <c r="E256" s="148"/>
      <c r="F256" s="148"/>
    </row>
    <row r="257" spans="1:6" ht="18.75" hidden="1">
      <c r="A257" s="313"/>
      <c r="B257" s="337"/>
      <c r="C257" s="305"/>
      <c r="D257" s="303"/>
      <c r="E257" s="148"/>
      <c r="F257" s="148"/>
    </row>
    <row r="258" spans="1:6" ht="18.75" hidden="1">
      <c r="A258" s="313"/>
      <c r="B258" s="337"/>
      <c r="C258" s="305"/>
      <c r="D258" s="303"/>
      <c r="E258" s="148"/>
      <c r="F258" s="148"/>
    </row>
    <row r="259" spans="1:6" ht="18.75" hidden="1">
      <c r="A259" s="313"/>
      <c r="B259" s="337"/>
      <c r="C259" s="304"/>
      <c r="D259" s="303"/>
      <c r="E259" s="148"/>
      <c r="F259" s="148"/>
    </row>
    <row r="260" spans="1:6" ht="18.75" hidden="1">
      <c r="A260" s="313"/>
      <c r="B260" s="337"/>
      <c r="C260" s="304"/>
      <c r="D260" s="303"/>
      <c r="E260" s="148"/>
      <c r="F260" s="148"/>
    </row>
    <row r="261" spans="1:6" ht="18.75" hidden="1">
      <c r="A261" s="313"/>
      <c r="B261" s="338"/>
      <c r="C261" s="304"/>
      <c r="D261" s="303"/>
      <c r="E261" s="148"/>
      <c r="F261" s="148"/>
    </row>
    <row r="262" spans="1:6" ht="18.75">
      <c r="A262" s="313"/>
      <c r="B262" s="337"/>
      <c r="C262" s="304"/>
      <c r="D262" s="303"/>
      <c r="E262" s="148"/>
      <c r="F262" s="148"/>
    </row>
    <row r="263" spans="1:6" ht="18.75">
      <c r="A263" s="313"/>
      <c r="B263" s="337"/>
      <c r="C263" s="304"/>
      <c r="D263" s="303"/>
      <c r="E263" s="148"/>
      <c r="F263" s="148"/>
    </row>
    <row r="264" spans="1:6" ht="18.75">
      <c r="A264" s="313"/>
      <c r="B264" s="338"/>
      <c r="C264" s="304"/>
      <c r="D264" s="303"/>
      <c r="E264" s="148"/>
      <c r="F264" s="148"/>
    </row>
    <row r="265" spans="1:6" ht="18.75">
      <c r="A265" s="313"/>
      <c r="B265" s="313"/>
      <c r="C265" s="300"/>
      <c r="D265" s="303"/>
      <c r="E265" s="148"/>
      <c r="F265" s="148"/>
    </row>
    <row r="266" spans="1:6" ht="18.75">
      <c r="A266" s="313"/>
      <c r="B266" s="313"/>
      <c r="C266" s="300"/>
      <c r="D266" s="303"/>
      <c r="E266" s="148"/>
      <c r="F266" s="148"/>
    </row>
    <row r="267" spans="1:6" ht="18.75">
      <c r="A267" s="313"/>
      <c r="B267" s="313"/>
      <c r="C267" s="300"/>
      <c r="D267" s="303"/>
      <c r="E267" s="148"/>
      <c r="F267" s="148"/>
    </row>
    <row r="268" spans="1:6" ht="18.75">
      <c r="A268" s="313"/>
      <c r="B268" s="313"/>
      <c r="C268" s="300"/>
      <c r="D268" s="303"/>
      <c r="E268" s="148"/>
      <c r="F268" s="148"/>
    </row>
    <row r="269" spans="1:6" ht="18.75">
      <c r="A269" s="313"/>
      <c r="B269" s="313"/>
      <c r="C269" s="300"/>
      <c r="D269" s="303"/>
      <c r="E269" s="148"/>
      <c r="F269" s="148"/>
    </row>
    <row r="270" spans="1:6" ht="18.75">
      <c r="A270" s="313"/>
      <c r="B270" s="313"/>
      <c r="C270" s="300"/>
      <c r="D270" s="303"/>
      <c r="E270" s="148"/>
      <c r="F270" s="148"/>
    </row>
    <row r="271" spans="1:6" ht="18.75">
      <c r="A271" s="313"/>
      <c r="B271" s="313"/>
      <c r="C271" s="300"/>
      <c r="D271" s="303"/>
      <c r="E271" s="148"/>
      <c r="F271" s="148"/>
    </row>
    <row r="272" spans="1:6" ht="18.75">
      <c r="A272" s="313"/>
      <c r="B272" s="313"/>
      <c r="C272" s="300"/>
      <c r="D272" s="303"/>
      <c r="E272" s="148"/>
      <c r="F272" s="148"/>
    </row>
    <row r="273" spans="1:6" ht="18.75">
      <c r="A273" s="313"/>
      <c r="B273" s="313"/>
      <c r="C273" s="300"/>
      <c r="D273" s="303"/>
      <c r="E273" s="148"/>
      <c r="F273" s="148"/>
    </row>
    <row r="274" spans="1:6" ht="18.75">
      <c r="A274" s="313"/>
      <c r="B274" s="313"/>
      <c r="C274" s="300"/>
      <c r="D274" s="303"/>
      <c r="E274" s="148"/>
      <c r="F274" s="148"/>
    </row>
    <row r="275" spans="1:6" ht="18.75">
      <c r="A275" s="313"/>
      <c r="B275" s="313"/>
      <c r="C275" s="300"/>
      <c r="D275" s="303"/>
      <c r="E275" s="148"/>
      <c r="F275" s="148"/>
    </row>
    <row r="276" spans="1:6" ht="18.75">
      <c r="A276" s="313"/>
      <c r="B276" s="313"/>
      <c r="C276" s="300"/>
      <c r="D276" s="303"/>
      <c r="E276" s="148"/>
      <c r="F276" s="148"/>
    </row>
    <row r="277" spans="1:6" ht="18.75">
      <c r="A277" s="313"/>
      <c r="B277" s="313"/>
      <c r="C277" s="300"/>
      <c r="D277" s="303"/>
      <c r="E277" s="148"/>
      <c r="F277" s="148"/>
    </row>
    <row r="278" spans="1:6" ht="18.75">
      <c r="A278" s="313"/>
      <c r="B278" s="313"/>
      <c r="C278" s="300"/>
      <c r="D278" s="303"/>
      <c r="E278" s="148"/>
      <c r="F278" s="148"/>
    </row>
    <row r="279" spans="1:6" ht="18.75">
      <c r="A279" s="313"/>
      <c r="B279" s="313"/>
      <c r="C279" s="300"/>
      <c r="D279" s="303"/>
      <c r="E279" s="148"/>
      <c r="F279" s="148"/>
    </row>
    <row r="280" spans="1:6" ht="18.75">
      <c r="A280" s="313"/>
      <c r="B280" s="313"/>
      <c r="C280" s="300"/>
      <c r="D280" s="303"/>
      <c r="E280" s="148"/>
      <c r="F280" s="148"/>
    </row>
    <row r="281" spans="1:6" ht="18.75">
      <c r="A281" s="313"/>
      <c r="B281" s="313"/>
      <c r="C281" s="300"/>
      <c r="D281" s="303"/>
      <c r="E281" s="148"/>
      <c r="F281" s="148"/>
    </row>
    <row r="282" spans="1:6" ht="18.75">
      <c r="A282" s="313"/>
      <c r="B282" s="313"/>
      <c r="C282" s="300"/>
      <c r="D282" s="303"/>
      <c r="E282" s="148"/>
      <c r="F282" s="148"/>
    </row>
    <row r="283" spans="1:6" ht="18.75">
      <c r="A283" s="313"/>
      <c r="B283" s="306"/>
      <c r="C283" s="300"/>
      <c r="D283" s="303"/>
      <c r="E283" s="148"/>
      <c r="F283" s="148"/>
    </row>
    <row r="284" spans="1:6" ht="18.75">
      <c r="A284" s="313"/>
      <c r="B284" s="306"/>
      <c r="C284" s="300"/>
      <c r="D284" s="303"/>
      <c r="E284" s="148"/>
      <c r="F284" s="148"/>
    </row>
    <row r="285" spans="1:6" ht="18.75">
      <c r="A285" s="313"/>
      <c r="B285" s="306"/>
      <c r="C285" s="300"/>
      <c r="D285" s="303"/>
      <c r="E285" s="148"/>
      <c r="F285" s="148"/>
    </row>
    <row r="286" spans="1:6" ht="18.75">
      <c r="A286" s="313"/>
      <c r="B286" s="306"/>
      <c r="C286" s="300"/>
      <c r="D286" s="303"/>
      <c r="E286" s="148"/>
      <c r="F286" s="148"/>
    </row>
    <row r="287" spans="1:6" ht="18.75">
      <c r="A287" s="313"/>
      <c r="B287" s="306"/>
      <c r="C287" s="300"/>
      <c r="D287" s="303"/>
      <c r="E287" s="148"/>
      <c r="F287" s="148"/>
    </row>
    <row r="288" spans="1:6" ht="18.75">
      <c r="A288" s="313"/>
      <c r="B288" s="306"/>
      <c r="C288" s="300"/>
      <c r="D288" s="303"/>
      <c r="E288" s="148"/>
      <c r="F288" s="148"/>
    </row>
    <row r="289" spans="1:6" ht="18.75">
      <c r="A289" s="313"/>
      <c r="B289" s="306"/>
      <c r="C289" s="300"/>
      <c r="D289" s="303"/>
      <c r="E289" s="148"/>
      <c r="F289" s="148"/>
    </row>
    <row r="290" spans="1:6" ht="18.75">
      <c r="A290" s="313"/>
      <c r="B290" s="306"/>
      <c r="C290" s="300"/>
      <c r="D290" s="303"/>
      <c r="E290" s="148"/>
      <c r="F290" s="148"/>
    </row>
    <row r="291" spans="1:6" ht="18.75">
      <c r="A291" s="313"/>
      <c r="B291" s="306"/>
      <c r="C291" s="300"/>
      <c r="D291" s="303"/>
      <c r="E291" s="148"/>
      <c r="F291" s="148"/>
    </row>
    <row r="292" spans="1:6" ht="18.75">
      <c r="A292" s="313"/>
      <c r="B292" s="306"/>
      <c r="C292" s="300"/>
      <c r="D292" s="303"/>
      <c r="E292" s="148"/>
      <c r="F292" s="148"/>
    </row>
    <row r="293" spans="1:6" ht="18.75">
      <c r="A293" s="313"/>
      <c r="B293" s="306"/>
      <c r="C293" s="300"/>
      <c r="D293" s="303"/>
      <c r="E293" s="148"/>
      <c r="F293" s="148"/>
    </row>
    <row r="294" spans="1:6" ht="18.75">
      <c r="A294" s="313"/>
      <c r="B294" s="306"/>
      <c r="C294" s="300"/>
      <c r="D294" s="303"/>
      <c r="E294" s="148"/>
      <c r="F294" s="148"/>
    </row>
    <row r="295" spans="1:6" ht="18.75">
      <c r="A295" s="313"/>
      <c r="B295" s="306"/>
      <c r="C295" s="300"/>
      <c r="D295" s="303"/>
      <c r="E295" s="148"/>
      <c r="F295" s="148"/>
    </row>
    <row r="296" spans="1:6" ht="18.75">
      <c r="A296" s="313"/>
      <c r="B296" s="306"/>
      <c r="C296" s="300"/>
      <c r="D296" s="303"/>
      <c r="E296" s="148"/>
      <c r="F296" s="148"/>
    </row>
    <row r="297" spans="1:6" ht="18.75">
      <c r="A297" s="313"/>
      <c r="B297" s="306"/>
      <c r="C297" s="300"/>
      <c r="D297" s="303"/>
      <c r="E297" s="148"/>
      <c r="F297" s="148"/>
    </row>
    <row r="298" spans="1:6" ht="18.75">
      <c r="A298" s="313"/>
      <c r="B298" s="306"/>
      <c r="C298" s="300"/>
      <c r="D298" s="303"/>
      <c r="E298" s="148"/>
      <c r="F298" s="148"/>
    </row>
    <row r="299" spans="1:6" ht="18.75">
      <c r="A299" s="313"/>
      <c r="B299" s="306"/>
      <c r="C299" s="300"/>
      <c r="D299" s="303"/>
      <c r="E299" s="148"/>
      <c r="F299" s="148"/>
    </row>
    <row r="300" spans="1:6" ht="18.75">
      <c r="A300" s="313"/>
      <c r="B300" s="306"/>
      <c r="C300" s="300"/>
      <c r="D300" s="303"/>
      <c r="E300" s="148"/>
      <c r="F300" s="148"/>
    </row>
    <row r="301" spans="1:6" ht="18.75">
      <c r="A301" s="313"/>
      <c r="B301" s="306"/>
      <c r="C301" s="300"/>
      <c r="D301" s="303"/>
      <c r="E301" s="148"/>
      <c r="F301" s="148"/>
    </row>
    <row r="302" spans="1:6" ht="18.75">
      <c r="A302" s="313"/>
      <c r="B302" s="306"/>
      <c r="C302" s="300"/>
      <c r="D302" s="303"/>
      <c r="E302" s="148"/>
      <c r="F302" s="148"/>
    </row>
    <row r="303" spans="1:6" ht="18.75">
      <c r="A303" s="313"/>
      <c r="B303" s="306"/>
      <c r="C303" s="300"/>
      <c r="D303" s="303"/>
      <c r="E303" s="148"/>
      <c r="F303" s="148"/>
    </row>
    <row r="304" spans="1:6" ht="18.75">
      <c r="A304" s="313"/>
      <c r="B304" s="306"/>
      <c r="C304" s="300"/>
      <c r="D304" s="303"/>
      <c r="E304" s="148"/>
      <c r="F304" s="148"/>
    </row>
    <row r="305" spans="1:6" ht="18.75">
      <c r="A305" s="313"/>
      <c r="B305" s="306"/>
      <c r="C305" s="300"/>
      <c r="D305" s="303"/>
      <c r="E305" s="148"/>
      <c r="F305" s="148"/>
    </row>
    <row r="306" spans="1:6" ht="18.75">
      <c r="A306" s="313"/>
      <c r="B306" s="306"/>
      <c r="C306" s="300"/>
      <c r="D306" s="303"/>
      <c r="E306" s="148"/>
      <c r="F306" s="148"/>
    </row>
    <row r="307" spans="1:6" ht="18.75">
      <c r="A307" s="313"/>
      <c r="B307" s="306"/>
      <c r="C307" s="300"/>
      <c r="D307" s="303"/>
      <c r="E307" s="148"/>
      <c r="F307" s="148"/>
    </row>
    <row r="308" spans="1:6" ht="18.75">
      <c r="A308" s="313"/>
      <c r="B308" s="306"/>
      <c r="C308" s="300"/>
      <c r="D308" s="303"/>
      <c r="E308" s="148"/>
      <c r="F308" s="148"/>
    </row>
    <row r="309" spans="1:6" ht="18.75">
      <c r="A309" s="313"/>
      <c r="B309" s="306"/>
      <c r="C309" s="300"/>
      <c r="D309" s="303"/>
      <c r="E309" s="148"/>
      <c r="F309" s="148"/>
    </row>
    <row r="310" spans="1:6" ht="18.75">
      <c r="A310" s="313"/>
      <c r="B310" s="306"/>
      <c r="C310" s="300"/>
      <c r="D310" s="303"/>
      <c r="E310" s="148"/>
      <c r="F310" s="148"/>
    </row>
    <row r="311" spans="1:6" ht="18.75">
      <c r="A311" s="313"/>
      <c r="B311" s="306"/>
      <c r="C311" s="300"/>
      <c r="D311" s="303"/>
      <c r="E311" s="148"/>
      <c r="F311" s="148"/>
    </row>
    <row r="312" spans="1:6" ht="18.75">
      <c r="A312" s="313"/>
      <c r="B312" s="306"/>
      <c r="C312" s="300"/>
      <c r="D312" s="303"/>
      <c r="E312" s="148"/>
      <c r="F312" s="148"/>
    </row>
    <row r="313" spans="1:6" ht="18.75">
      <c r="A313" s="313"/>
      <c r="B313" s="306"/>
      <c r="C313" s="300"/>
      <c r="D313" s="303"/>
      <c r="E313" s="148"/>
      <c r="F313" s="148"/>
    </row>
    <row r="314" spans="1:6" ht="18.75">
      <c r="A314" s="313"/>
      <c r="B314" s="306"/>
      <c r="C314" s="300"/>
      <c r="D314" s="303"/>
      <c r="E314" s="148"/>
      <c r="F314" s="148"/>
    </row>
    <row r="315" spans="1:6" ht="18.75">
      <c r="A315" s="313"/>
      <c r="B315" s="306"/>
      <c r="C315" s="300"/>
      <c r="D315" s="303"/>
      <c r="E315" s="148"/>
      <c r="F315" s="148"/>
    </row>
    <row r="316" spans="1:6" ht="18.75">
      <c r="A316" s="313"/>
      <c r="B316" s="306"/>
      <c r="C316" s="300"/>
      <c r="D316" s="303"/>
      <c r="E316" s="148"/>
      <c r="F316" s="148"/>
    </row>
    <row r="317" spans="1:6" ht="18.75">
      <c r="A317" s="313"/>
      <c r="B317" s="306"/>
      <c r="C317" s="300"/>
      <c r="D317" s="148"/>
      <c r="E317" s="148"/>
      <c r="F317" s="148"/>
    </row>
    <row r="318" spans="1:6" ht="18.75">
      <c r="A318" s="313"/>
      <c r="B318" s="306"/>
      <c r="C318" s="300"/>
      <c r="D318" s="148"/>
      <c r="E318" s="148"/>
      <c r="F318" s="148"/>
    </row>
    <row r="319" spans="1:6" ht="18.75">
      <c r="A319" s="313"/>
      <c r="B319" s="306"/>
      <c r="C319" s="300"/>
      <c r="D319" s="148"/>
      <c r="E319" s="148"/>
      <c r="F319" s="148"/>
    </row>
    <row r="320" spans="1:6" ht="18.75">
      <c r="A320" s="313"/>
      <c r="B320" s="306"/>
      <c r="C320" s="300"/>
      <c r="D320" s="148"/>
      <c r="E320" s="148"/>
      <c r="F320" s="148"/>
    </row>
    <row r="321" spans="1:6" ht="18.75">
      <c r="A321" s="313"/>
      <c r="B321" s="306"/>
      <c r="C321" s="300"/>
      <c r="D321" s="148"/>
      <c r="E321" s="148"/>
      <c r="F321" s="148"/>
    </row>
    <row r="322" spans="1:6" ht="18.75">
      <c r="A322" s="313"/>
      <c r="B322" s="306"/>
      <c r="C322" s="300"/>
      <c r="D322" s="148"/>
      <c r="E322" s="148"/>
      <c r="F322" s="148"/>
    </row>
    <row r="323" spans="1:6" ht="18.75">
      <c r="A323" s="313"/>
      <c r="B323" s="306"/>
      <c r="C323" s="300"/>
      <c r="D323" s="148"/>
      <c r="E323" s="148"/>
      <c r="F323" s="148"/>
    </row>
    <row r="324" spans="1:6" ht="18.75">
      <c r="A324" s="313"/>
      <c r="B324" s="306"/>
      <c r="C324" s="300"/>
      <c r="D324" s="148"/>
      <c r="E324" s="148"/>
      <c r="F324" s="148"/>
    </row>
    <row r="325" spans="1:6" ht="18.75">
      <c r="A325" s="313"/>
      <c r="B325" s="306"/>
      <c r="C325" s="300"/>
      <c r="D325" s="148"/>
      <c r="E325" s="148"/>
      <c r="F325" s="148"/>
    </row>
    <row r="326" spans="1:6" ht="18.75">
      <c r="A326" s="313"/>
      <c r="B326" s="306"/>
      <c r="C326" s="300"/>
      <c r="D326" s="148"/>
      <c r="E326" s="148"/>
      <c r="F326" s="148"/>
    </row>
    <row r="327" spans="1:6" ht="18.75">
      <c r="A327" s="313"/>
      <c r="B327" s="306"/>
      <c r="C327" s="300"/>
      <c r="D327" s="148"/>
      <c r="E327" s="148"/>
      <c r="F327" s="148"/>
    </row>
    <row r="328" spans="1:6" ht="18.75">
      <c r="A328" s="313"/>
      <c r="B328" s="306"/>
      <c r="C328" s="300"/>
      <c r="D328" s="148"/>
      <c r="E328" s="148"/>
      <c r="F328" s="148"/>
    </row>
    <row r="329" spans="1:6" ht="18.75">
      <c r="A329" s="313"/>
      <c r="B329" s="306"/>
      <c r="C329" s="300"/>
      <c r="D329" s="148"/>
      <c r="E329" s="148"/>
      <c r="F329" s="148"/>
    </row>
    <row r="330" spans="1:6" ht="18.75">
      <c r="A330" s="313"/>
      <c r="B330" s="306"/>
      <c r="C330" s="300"/>
      <c r="D330" s="148"/>
      <c r="E330" s="148"/>
      <c r="F330" s="148"/>
    </row>
    <row r="331" spans="1:6" ht="18.75">
      <c r="A331" s="313"/>
      <c r="B331" s="306"/>
      <c r="C331" s="300"/>
      <c r="D331" s="148"/>
      <c r="E331" s="148"/>
      <c r="F331" s="148"/>
    </row>
    <row r="332" spans="1:6" ht="18.75">
      <c r="A332" s="313"/>
      <c r="B332" s="306"/>
      <c r="C332" s="300"/>
      <c r="D332" s="148"/>
      <c r="E332" s="148"/>
      <c r="F332" s="148"/>
    </row>
    <row r="333" spans="1:6" ht="18.75">
      <c r="A333" s="313"/>
      <c r="B333" s="306"/>
      <c r="C333" s="300"/>
      <c r="D333" s="148"/>
      <c r="E333" s="148"/>
      <c r="F333" s="148"/>
    </row>
    <row r="334" spans="1:6" ht="18.75">
      <c r="A334" s="313"/>
      <c r="B334" s="306"/>
      <c r="C334" s="300"/>
      <c r="D334" s="148"/>
      <c r="E334" s="148"/>
      <c r="F334" s="148"/>
    </row>
    <row r="335" spans="1:6" ht="18.75">
      <c r="A335" s="313"/>
      <c r="B335" s="306"/>
      <c r="C335" s="300"/>
      <c r="D335" s="148"/>
      <c r="E335" s="148"/>
      <c r="F335" s="148"/>
    </row>
    <row r="336" spans="1:6" ht="18.75">
      <c r="A336" s="313"/>
      <c r="B336" s="306"/>
      <c r="C336" s="300"/>
      <c r="D336" s="148"/>
      <c r="E336" s="148"/>
      <c r="F336" s="148"/>
    </row>
    <row r="337" spans="1:6" ht="18.75">
      <c r="A337" s="313"/>
      <c r="B337" s="306"/>
      <c r="C337" s="300"/>
      <c r="D337" s="148"/>
      <c r="E337" s="148"/>
      <c r="F337" s="148"/>
    </row>
    <row r="338" spans="1:6" ht="18.75">
      <c r="A338" s="313"/>
      <c r="B338" s="306"/>
      <c r="C338" s="300"/>
      <c r="D338" s="148"/>
      <c r="E338" s="148"/>
      <c r="F338" s="148"/>
    </row>
    <row r="339" spans="1:6" ht="18.75">
      <c r="A339" s="313"/>
      <c r="B339" s="306"/>
      <c r="C339" s="300"/>
      <c r="D339" s="148"/>
      <c r="E339" s="148"/>
      <c r="F339" s="148"/>
    </row>
    <row r="340" spans="1:6" ht="18.75">
      <c r="A340" s="313"/>
      <c r="B340" s="306"/>
      <c r="C340" s="300"/>
      <c r="D340" s="148"/>
      <c r="E340" s="148"/>
      <c r="F340" s="148"/>
    </row>
    <row r="341" spans="1:6" ht="18.75">
      <c r="A341" s="313"/>
      <c r="B341" s="306"/>
      <c r="C341" s="300"/>
      <c r="D341" s="148"/>
      <c r="E341" s="148"/>
      <c r="F341" s="148"/>
    </row>
    <row r="342" spans="1:6" ht="18.75">
      <c r="A342" s="313"/>
      <c r="B342" s="306"/>
      <c r="C342" s="300"/>
      <c r="D342" s="148"/>
      <c r="E342" s="148"/>
      <c r="F342" s="148"/>
    </row>
    <row r="343" spans="1:6" ht="18.75">
      <c r="A343" s="313"/>
      <c r="B343" s="306"/>
      <c r="C343" s="300"/>
      <c r="D343" s="148"/>
      <c r="E343" s="148"/>
      <c r="F343" s="148"/>
    </row>
    <row r="344" spans="1:6" ht="18.75">
      <c r="A344" s="313"/>
      <c r="B344" s="306"/>
      <c r="C344" s="300"/>
      <c r="D344" s="148"/>
      <c r="E344" s="148"/>
      <c r="F344" s="148"/>
    </row>
    <row r="345" spans="1:6" ht="18.75">
      <c r="A345" s="313"/>
      <c r="B345" s="306"/>
      <c r="C345" s="300"/>
      <c r="D345" s="148"/>
      <c r="E345" s="148"/>
      <c r="F345" s="148"/>
    </row>
    <row r="346" ht="15.75">
      <c r="C346" s="46"/>
    </row>
    <row r="347" ht="15.75">
      <c r="C347" s="46"/>
    </row>
    <row r="348" ht="15.75">
      <c r="C348" s="46"/>
    </row>
    <row r="349" ht="15.75">
      <c r="C349" s="46"/>
    </row>
  </sheetData>
  <sheetProtection/>
  <mergeCells count="8">
    <mergeCell ref="R1:S1"/>
    <mergeCell ref="D1:G1"/>
    <mergeCell ref="A6:H6"/>
    <mergeCell ref="H1:I1"/>
    <mergeCell ref="J1:K1"/>
    <mergeCell ref="L1:M1"/>
    <mergeCell ref="N1:O1"/>
    <mergeCell ref="P1:Q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0" r:id="rId1"/>
  <rowBreaks count="3" manualBreakCount="3">
    <brk id="31" max="8" man="1"/>
    <brk id="71" max="8" man="1"/>
    <brk id="10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="69" zoomScaleNormal="69" zoomScalePageLayoutView="0" workbookViewId="0" topLeftCell="A1">
      <selection activeCell="M6" sqref="M6"/>
    </sheetView>
  </sheetViews>
  <sheetFormatPr defaultColWidth="9.00390625" defaultRowHeight="12.75"/>
  <cols>
    <col min="1" max="1" width="10.75390625" style="308" customWidth="1"/>
    <col min="2" max="2" width="31.875" style="87" customWidth="1"/>
    <col min="3" max="3" width="54.25390625" style="49" customWidth="1"/>
    <col min="4" max="4" width="16.625" style="56" customWidth="1"/>
    <col min="5" max="5" width="17.25390625" style="56" customWidth="1"/>
    <col min="6" max="6" width="17.875" style="56" customWidth="1"/>
    <col min="7" max="7" width="11.875" style="56" customWidth="1"/>
    <col min="8" max="8" width="1.00390625" style="56" hidden="1" customWidth="1"/>
    <col min="9" max="9" width="9.125" style="56" hidden="1" customWidth="1"/>
    <col min="10" max="18" width="9.125" style="56" customWidth="1"/>
    <col min="19" max="19" width="10.25390625" style="56" customWidth="1"/>
    <col min="20" max="16384" width="9.125" style="56" customWidth="1"/>
  </cols>
  <sheetData>
    <row r="1" spans="1:19" s="49" customFormat="1" ht="123.75" customHeight="1">
      <c r="A1" s="308"/>
      <c r="B1" s="87"/>
      <c r="C1" s="46"/>
      <c r="D1" s="345" t="s">
        <v>723</v>
      </c>
      <c r="E1" s="345"/>
      <c r="F1" s="346"/>
      <c r="G1" s="346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s="49" customFormat="1" ht="31.5" customHeight="1" hidden="1">
      <c r="A2" s="308"/>
      <c r="B2" s="87"/>
      <c r="C2" s="46"/>
      <c r="D2" s="261" t="s">
        <v>388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3" s="49" customFormat="1" ht="9.75" customHeight="1">
      <c r="A3" s="308"/>
      <c r="B3" s="87" t="s">
        <v>388</v>
      </c>
      <c r="C3" s="46"/>
    </row>
    <row r="4" spans="1:3" s="49" customFormat="1" ht="15" customHeight="1" hidden="1">
      <c r="A4" s="308"/>
      <c r="B4" s="87"/>
      <c r="C4" s="46"/>
    </row>
    <row r="5" spans="1:3" s="49" customFormat="1" ht="15" customHeight="1" hidden="1">
      <c r="A5" s="308"/>
      <c r="B5" s="87"/>
      <c r="C5" s="46"/>
    </row>
    <row r="6" spans="1:8" s="49" customFormat="1" ht="36.75" customHeight="1">
      <c r="A6" s="347" t="s">
        <v>722</v>
      </c>
      <c r="B6" s="348"/>
      <c r="C6" s="348"/>
      <c r="D6" s="348"/>
      <c r="E6" s="348"/>
      <c r="F6" s="348"/>
      <c r="G6" s="348"/>
      <c r="H6" s="348"/>
    </row>
    <row r="7" spans="1:6" s="49" customFormat="1" ht="15.75">
      <c r="A7" s="308"/>
      <c r="B7" s="87"/>
      <c r="C7" s="46"/>
      <c r="F7" s="339" t="s">
        <v>717</v>
      </c>
    </row>
    <row r="8" spans="1:6" s="148" customFormat="1" ht="51" customHeight="1">
      <c r="A8" s="349" t="s">
        <v>636</v>
      </c>
      <c r="B8" s="349" t="s">
        <v>616</v>
      </c>
      <c r="C8" s="349" t="s">
        <v>617</v>
      </c>
      <c r="D8" s="351" t="s">
        <v>719</v>
      </c>
      <c r="E8" s="352"/>
      <c r="F8" s="264" t="s">
        <v>720</v>
      </c>
    </row>
    <row r="9" spans="1:6" s="148" customFormat="1" ht="57" customHeight="1">
      <c r="A9" s="350"/>
      <c r="B9" s="350"/>
      <c r="C9" s="350"/>
      <c r="D9" s="264" t="s">
        <v>618</v>
      </c>
      <c r="E9" s="264" t="s">
        <v>619</v>
      </c>
      <c r="F9" s="264" t="s">
        <v>721</v>
      </c>
    </row>
    <row r="10" spans="1:19" ht="21.75" customHeight="1">
      <c r="A10" s="307" t="s">
        <v>704</v>
      </c>
      <c r="B10" s="316" t="s">
        <v>637</v>
      </c>
      <c r="C10" s="270" t="s">
        <v>453</v>
      </c>
      <c r="D10" s="271">
        <f>E10-черн!Z8</f>
        <v>-34712.06955</v>
      </c>
      <c r="E10" s="271">
        <f>E12+E27+E42+E48+E51+E66+E74+E80+E90+E108+E21</f>
        <v>62322.8</v>
      </c>
      <c r="F10" s="271">
        <f>F12+F27+F42+F48+F51+F66+F74+F80+F90+F108+F21</f>
        <v>65732.4</v>
      </c>
      <c r="S10" s="125"/>
    </row>
    <row r="11" spans="1:6" ht="18" customHeight="1" hidden="1">
      <c r="A11" s="307"/>
      <c r="B11" s="317"/>
      <c r="C11" s="273" t="s">
        <v>524</v>
      </c>
      <c r="D11" s="271" t="e">
        <f>E11-черн!Z9</f>
        <v>#REF!</v>
      </c>
      <c r="E11" s="271" t="e">
        <f>#REF!+#REF!</f>
        <v>#REF!</v>
      </c>
      <c r="F11" s="271" t="e">
        <f>#REF!+#REF!</f>
        <v>#REF!</v>
      </c>
    </row>
    <row r="12" spans="1:19" ht="30.75" customHeight="1">
      <c r="A12" s="307" t="s">
        <v>705</v>
      </c>
      <c r="B12" s="316" t="s">
        <v>638</v>
      </c>
      <c r="C12" s="273" t="s">
        <v>525</v>
      </c>
      <c r="D12" s="271">
        <f>E12-черн!Z10</f>
        <v>-40002.7</v>
      </c>
      <c r="E12" s="271">
        <f>E15</f>
        <v>43625</v>
      </c>
      <c r="F12" s="271">
        <f>F15</f>
        <v>46357</v>
      </c>
      <c r="S12" s="125"/>
    </row>
    <row r="13" spans="1:6" ht="18.75" hidden="1">
      <c r="A13" s="307" t="s">
        <v>706</v>
      </c>
      <c r="B13" s="316"/>
      <c r="C13" s="273"/>
      <c r="D13" s="271">
        <f>E13-черн!Z11</f>
        <v>0</v>
      </c>
      <c r="E13" s="271"/>
      <c r="F13" s="271"/>
    </row>
    <row r="14" spans="1:6" ht="18" customHeight="1" hidden="1">
      <c r="A14" s="307" t="s">
        <v>707</v>
      </c>
      <c r="B14" s="317"/>
      <c r="C14" s="274"/>
      <c r="D14" s="271">
        <f>E14-черн!Z12</f>
        <v>0</v>
      </c>
      <c r="E14" s="271"/>
      <c r="F14" s="271"/>
    </row>
    <row r="15" spans="1:19" ht="21" customHeight="1">
      <c r="A15" s="307" t="s">
        <v>705</v>
      </c>
      <c r="B15" s="317" t="s">
        <v>713</v>
      </c>
      <c r="C15" s="270" t="s">
        <v>527</v>
      </c>
      <c r="D15" s="271">
        <f>E15-черн!Z13</f>
        <v>-40002.7</v>
      </c>
      <c r="E15" s="271">
        <f>E16+E17+E18+E19</f>
        <v>43625</v>
      </c>
      <c r="F15" s="271">
        <f>F16+F17+F18+F19</f>
        <v>46357</v>
      </c>
      <c r="S15" s="125"/>
    </row>
    <row r="16" spans="1:6" ht="131.25" customHeight="1">
      <c r="A16" s="307" t="s">
        <v>705</v>
      </c>
      <c r="B16" s="317" t="s">
        <v>639</v>
      </c>
      <c r="C16" s="274" t="s">
        <v>499</v>
      </c>
      <c r="D16" s="271">
        <f>E16-черн!Z14</f>
        <v>-39820.7</v>
      </c>
      <c r="E16" s="275">
        <f>43625-E17-E18-E19</f>
        <v>43451</v>
      </c>
      <c r="F16" s="275">
        <f>46357-F17-F18-F19</f>
        <v>46172</v>
      </c>
    </row>
    <row r="17" spans="1:6" ht="169.5" customHeight="1">
      <c r="A17" s="307" t="s">
        <v>705</v>
      </c>
      <c r="B17" s="317" t="s">
        <v>640</v>
      </c>
      <c r="C17" s="276" t="s">
        <v>501</v>
      </c>
      <c r="D17" s="271">
        <f>E17-черн!Z15</f>
        <v>-70</v>
      </c>
      <c r="E17" s="275">
        <v>60</v>
      </c>
      <c r="F17" s="275">
        <v>65</v>
      </c>
    </row>
    <row r="18" spans="1:6" ht="75">
      <c r="A18" s="307" t="s">
        <v>705</v>
      </c>
      <c r="B18" s="318" t="s">
        <v>641</v>
      </c>
      <c r="C18" s="277" t="s">
        <v>502</v>
      </c>
      <c r="D18" s="271">
        <f>E18-черн!Z16</f>
        <v>0</v>
      </c>
      <c r="E18" s="275">
        <v>110</v>
      </c>
      <c r="F18" s="275">
        <v>115</v>
      </c>
    </row>
    <row r="19" spans="1:6" ht="129" customHeight="1">
      <c r="A19" s="307" t="s">
        <v>705</v>
      </c>
      <c r="B19" s="319" t="s">
        <v>642</v>
      </c>
      <c r="C19" s="270" t="s">
        <v>556</v>
      </c>
      <c r="D19" s="271">
        <f>E19-черн!Z18</f>
        <v>-112</v>
      </c>
      <c r="E19" s="275">
        <v>4</v>
      </c>
      <c r="F19" s="275">
        <v>5</v>
      </c>
    </row>
    <row r="20" spans="1:6" ht="18" customHeight="1" hidden="1">
      <c r="A20" s="307"/>
      <c r="B20" s="288"/>
      <c r="C20" s="277"/>
      <c r="D20" s="275"/>
      <c r="E20" s="275"/>
      <c r="F20" s="275"/>
    </row>
    <row r="21" spans="1:6" s="269" customFormat="1" ht="60" customHeight="1">
      <c r="A21" s="310" t="s">
        <v>705</v>
      </c>
      <c r="B21" s="320" t="s">
        <v>634</v>
      </c>
      <c r="C21" s="273" t="s">
        <v>633</v>
      </c>
      <c r="D21" s="279">
        <f aca="true" t="shared" si="0" ref="D21:D26">E21</f>
        <v>3436.8</v>
      </c>
      <c r="E21" s="279">
        <f>E22</f>
        <v>3436.8</v>
      </c>
      <c r="F21" s="279">
        <f>F22</f>
        <v>3405.4</v>
      </c>
    </row>
    <row r="22" spans="1:6" ht="71.25" customHeight="1">
      <c r="A22" s="314" t="s">
        <v>705</v>
      </c>
      <c r="B22" s="278" t="s">
        <v>631</v>
      </c>
      <c r="C22" s="270" t="s">
        <v>632</v>
      </c>
      <c r="D22" s="279">
        <f t="shared" si="0"/>
        <v>3436.8</v>
      </c>
      <c r="E22" s="275">
        <f>E23+E24+E25+E26</f>
        <v>3436.8</v>
      </c>
      <c r="F22" s="275">
        <f>F23+F24+F25+F26</f>
        <v>3405.4</v>
      </c>
    </row>
    <row r="23" spans="1:6" ht="57" customHeight="1">
      <c r="A23" s="307" t="s">
        <v>705</v>
      </c>
      <c r="B23" s="280" t="s">
        <v>623</v>
      </c>
      <c r="C23" s="270" t="s">
        <v>624</v>
      </c>
      <c r="D23" s="279">
        <f t="shared" si="0"/>
        <v>1306</v>
      </c>
      <c r="E23" s="275">
        <v>1306</v>
      </c>
      <c r="F23" s="275">
        <v>1280.4</v>
      </c>
    </row>
    <row r="24" spans="1:6" ht="82.5" customHeight="1">
      <c r="A24" s="307" t="s">
        <v>705</v>
      </c>
      <c r="B24" s="280" t="s">
        <v>625</v>
      </c>
      <c r="C24" s="270" t="s">
        <v>626</v>
      </c>
      <c r="D24" s="279">
        <f t="shared" si="0"/>
        <v>53.8</v>
      </c>
      <c r="E24" s="275">
        <v>53.8</v>
      </c>
      <c r="F24" s="275">
        <v>60</v>
      </c>
    </row>
    <row r="25" spans="1:6" ht="75.75" customHeight="1">
      <c r="A25" s="307" t="s">
        <v>705</v>
      </c>
      <c r="B25" s="280" t="s">
        <v>627</v>
      </c>
      <c r="C25" s="270" t="s">
        <v>628</v>
      </c>
      <c r="D25" s="279">
        <f t="shared" si="0"/>
        <v>2062</v>
      </c>
      <c r="E25" s="275">
        <v>2062</v>
      </c>
      <c r="F25" s="275">
        <v>2049</v>
      </c>
    </row>
    <row r="26" spans="1:6" ht="78.75" customHeight="1">
      <c r="A26" s="307" t="s">
        <v>705</v>
      </c>
      <c r="B26" s="280" t="s">
        <v>629</v>
      </c>
      <c r="C26" s="270" t="s">
        <v>630</v>
      </c>
      <c r="D26" s="279">
        <f t="shared" si="0"/>
        <v>15</v>
      </c>
      <c r="E26" s="275">
        <v>15</v>
      </c>
      <c r="F26" s="275">
        <v>16</v>
      </c>
    </row>
    <row r="27" spans="1:6" ht="21.75" customHeight="1">
      <c r="A27" s="307" t="s">
        <v>705</v>
      </c>
      <c r="B27" s="316" t="s">
        <v>643</v>
      </c>
      <c r="C27" s="273" t="s">
        <v>528</v>
      </c>
      <c r="D27" s="275">
        <f>E27-черн!Z19</f>
        <v>789.4812500000007</v>
      </c>
      <c r="E27" s="275">
        <f>E28+E36+E39</f>
        <v>8168.8</v>
      </c>
      <c r="F27" s="275">
        <f>F28+F36+F39</f>
        <v>8659</v>
      </c>
    </row>
    <row r="28" spans="1:6" ht="56.25">
      <c r="A28" s="307" t="s">
        <v>705</v>
      </c>
      <c r="B28" s="316" t="s">
        <v>644</v>
      </c>
      <c r="C28" s="273" t="s">
        <v>529</v>
      </c>
      <c r="D28" s="275">
        <f>E28-черн!Z20</f>
        <v>98.64000000000033</v>
      </c>
      <c r="E28" s="275">
        <f>E29+E32+E35</f>
        <v>3510</v>
      </c>
      <c r="F28" s="275">
        <f>F29+F32+F35</f>
        <v>3700</v>
      </c>
    </row>
    <row r="29" spans="1:6" ht="51" customHeight="1">
      <c r="A29" s="307" t="s">
        <v>705</v>
      </c>
      <c r="B29" s="317" t="s">
        <v>645</v>
      </c>
      <c r="C29" s="270" t="s">
        <v>530</v>
      </c>
      <c r="D29" s="275">
        <f>E29-черн!Z21</f>
        <v>-749.0749999999998</v>
      </c>
      <c r="E29" s="275">
        <v>850</v>
      </c>
      <c r="F29" s="275">
        <v>890</v>
      </c>
    </row>
    <row r="30" spans="1:6" ht="66" customHeight="1">
      <c r="A30" s="307" t="s">
        <v>705</v>
      </c>
      <c r="B30" s="321" t="s">
        <v>646</v>
      </c>
      <c r="C30" s="270" t="s">
        <v>86</v>
      </c>
      <c r="D30" s="275">
        <f>E30-черн!Z22</f>
        <v>-749.0749999999998</v>
      </c>
      <c r="E30" s="275">
        <v>850</v>
      </c>
      <c r="F30" s="275">
        <v>890</v>
      </c>
    </row>
    <row r="31" spans="1:6" ht="18" customHeight="1" hidden="1">
      <c r="A31" s="307"/>
      <c r="B31" s="322"/>
      <c r="C31" s="270"/>
      <c r="D31" s="275">
        <f>E31-черн!Z23</f>
        <v>0</v>
      </c>
      <c r="E31" s="275"/>
      <c r="F31" s="275"/>
    </row>
    <row r="32" spans="1:6" ht="65.25" customHeight="1">
      <c r="A32" s="310" t="s">
        <v>705</v>
      </c>
      <c r="B32" s="317" t="s">
        <v>647</v>
      </c>
      <c r="C32" s="270" t="s">
        <v>0</v>
      </c>
      <c r="D32" s="275">
        <f>E32-черн!Z24</f>
        <v>913.7650000000001</v>
      </c>
      <c r="E32" s="275">
        <v>1660</v>
      </c>
      <c r="F32" s="275">
        <v>1733</v>
      </c>
    </row>
    <row r="33" spans="1:6" ht="69.75" customHeight="1">
      <c r="A33" s="314" t="s">
        <v>705</v>
      </c>
      <c r="B33" s="323" t="s">
        <v>648</v>
      </c>
      <c r="C33" s="282" t="s">
        <v>0</v>
      </c>
      <c r="D33" s="275">
        <f>E33-черн!Z25</f>
        <v>903.7650000000001</v>
      </c>
      <c r="E33" s="275">
        <v>1650</v>
      </c>
      <c r="F33" s="275">
        <v>1733</v>
      </c>
    </row>
    <row r="34" spans="1:6" ht="90" customHeight="1" hidden="1">
      <c r="A34" s="307"/>
      <c r="B34" s="324" t="s">
        <v>90</v>
      </c>
      <c r="C34" s="282" t="s">
        <v>88</v>
      </c>
      <c r="D34" s="275">
        <f>E34-черн!Z26</f>
        <v>0</v>
      </c>
      <c r="E34" s="275"/>
      <c r="F34" s="275"/>
    </row>
    <row r="35" spans="1:6" ht="22.5" customHeight="1">
      <c r="A35" s="307" t="s">
        <v>705</v>
      </c>
      <c r="B35" s="324" t="s">
        <v>649</v>
      </c>
      <c r="C35" s="282" t="s">
        <v>206</v>
      </c>
      <c r="D35" s="275">
        <f>E35-черн!Z27</f>
        <v>-66.04999999999995</v>
      </c>
      <c r="E35" s="275">
        <v>1000</v>
      </c>
      <c r="F35" s="275">
        <v>1077</v>
      </c>
    </row>
    <row r="36" spans="1:6" ht="40.5" customHeight="1">
      <c r="A36" s="307" t="s">
        <v>705</v>
      </c>
      <c r="B36" s="316" t="s">
        <v>650</v>
      </c>
      <c r="C36" s="273" t="s">
        <v>1</v>
      </c>
      <c r="D36" s="275">
        <f>E36-черн!Z28</f>
        <v>598.8412500000004</v>
      </c>
      <c r="E36" s="279">
        <f>E37+E38</f>
        <v>4552.8</v>
      </c>
      <c r="F36" s="279">
        <f>F37+F38</f>
        <v>4850</v>
      </c>
    </row>
    <row r="37" spans="1:6" ht="42.75" customHeight="1">
      <c r="A37" s="307" t="s">
        <v>705</v>
      </c>
      <c r="B37" s="317" t="s">
        <v>651</v>
      </c>
      <c r="C37" s="270" t="s">
        <v>1</v>
      </c>
      <c r="D37" s="275">
        <f>E37-черн!Z29</f>
        <v>598.8412500000004</v>
      </c>
      <c r="E37" s="275">
        <v>4552.8</v>
      </c>
      <c r="F37" s="275">
        <v>4850</v>
      </c>
    </row>
    <row r="38" spans="1:6" ht="54" customHeight="1" hidden="1">
      <c r="A38" s="307"/>
      <c r="B38" s="317" t="s">
        <v>93</v>
      </c>
      <c r="C38" s="274" t="s">
        <v>91</v>
      </c>
      <c r="D38" s="275">
        <f>E38-черн!Z30</f>
        <v>0</v>
      </c>
      <c r="E38" s="275"/>
      <c r="F38" s="275"/>
    </row>
    <row r="39" spans="1:6" ht="21.75" customHeight="1">
      <c r="A39" s="307" t="s">
        <v>705</v>
      </c>
      <c r="B39" s="316" t="s">
        <v>652</v>
      </c>
      <c r="C39" s="273" t="s">
        <v>2</v>
      </c>
      <c r="D39" s="275">
        <f>E39-черн!Z31</f>
        <v>92</v>
      </c>
      <c r="E39" s="279">
        <f>E40+E41</f>
        <v>106</v>
      </c>
      <c r="F39" s="279">
        <v>109</v>
      </c>
    </row>
    <row r="40" spans="1:6" ht="24" customHeight="1">
      <c r="A40" s="307" t="s">
        <v>705</v>
      </c>
      <c r="B40" s="324" t="s">
        <v>653</v>
      </c>
      <c r="C40" s="282" t="s">
        <v>2</v>
      </c>
      <c r="D40" s="275">
        <f>E40-черн!Z32</f>
        <v>92</v>
      </c>
      <c r="E40" s="275">
        <v>106</v>
      </c>
      <c r="F40" s="275">
        <v>109</v>
      </c>
    </row>
    <row r="41" spans="1:6" ht="18.75" hidden="1">
      <c r="A41" s="307"/>
      <c r="B41" s="324"/>
      <c r="C41" s="282"/>
      <c r="D41" s="275">
        <f>E41-черн!Z33</f>
        <v>0</v>
      </c>
      <c r="E41" s="275"/>
      <c r="F41" s="275"/>
    </row>
    <row r="42" spans="1:6" ht="24.75" customHeight="1">
      <c r="A42" s="307" t="s">
        <v>705</v>
      </c>
      <c r="B42" s="316" t="s">
        <v>654</v>
      </c>
      <c r="C42" s="273" t="s">
        <v>3</v>
      </c>
      <c r="D42" s="275">
        <f>E42-черн!Z34</f>
        <v>0</v>
      </c>
      <c r="E42" s="279">
        <v>2282.2</v>
      </c>
      <c r="F42" s="279">
        <v>2250</v>
      </c>
    </row>
    <row r="43" spans="1:6" ht="20.25" customHeight="1">
      <c r="A43" s="307" t="s">
        <v>705</v>
      </c>
      <c r="B43" s="316" t="s">
        <v>655</v>
      </c>
      <c r="C43" s="273" t="s">
        <v>4</v>
      </c>
      <c r="D43" s="275">
        <f>E43-черн!Z35</f>
        <v>0</v>
      </c>
      <c r="E43" s="279">
        <v>2282.2</v>
      </c>
      <c r="F43" s="279">
        <v>2250</v>
      </c>
    </row>
    <row r="44" spans="1:6" ht="42" customHeight="1">
      <c r="A44" s="307" t="s">
        <v>705</v>
      </c>
      <c r="B44" s="317" t="s">
        <v>656</v>
      </c>
      <c r="C44" s="270" t="s">
        <v>5</v>
      </c>
      <c r="D44" s="275">
        <f>E44-черн!Z36</f>
        <v>0</v>
      </c>
      <c r="E44" s="275">
        <v>2282.2</v>
      </c>
      <c r="F44" s="275">
        <v>2250</v>
      </c>
    </row>
    <row r="45" spans="1:6" ht="18.75" hidden="1">
      <c r="A45" s="307"/>
      <c r="B45" s="316"/>
      <c r="C45" s="273"/>
      <c r="D45" s="275" t="e">
        <f>E45-черн!Z37</f>
        <v>#REF!</v>
      </c>
      <c r="E45" s="275" t="e">
        <f>#REF!+#REF!</f>
        <v>#REF!</v>
      </c>
      <c r="F45" s="275" t="e">
        <f>#REF!+#REF!</f>
        <v>#REF!</v>
      </c>
    </row>
    <row r="46" spans="1:6" ht="18.75" hidden="1">
      <c r="A46" s="307"/>
      <c r="B46" s="317"/>
      <c r="C46" s="270"/>
      <c r="D46" s="275" t="e">
        <f>E46-черн!Z38</f>
        <v>#REF!</v>
      </c>
      <c r="E46" s="275" t="e">
        <f>#REF!+#REF!</f>
        <v>#REF!</v>
      </c>
      <c r="F46" s="275" t="e">
        <f>#REF!+#REF!</f>
        <v>#REF!</v>
      </c>
    </row>
    <row r="47" spans="1:6" ht="18.75" hidden="1">
      <c r="A47" s="307"/>
      <c r="B47" s="317"/>
      <c r="C47" s="270"/>
      <c r="D47" s="275" t="e">
        <f>E47-черн!Z39</f>
        <v>#REF!</v>
      </c>
      <c r="E47" s="275" t="e">
        <f>#REF!+#REF!</f>
        <v>#REF!</v>
      </c>
      <c r="F47" s="275" t="e">
        <f>#REF!+#REF!</f>
        <v>#REF!</v>
      </c>
    </row>
    <row r="48" spans="1:6" ht="63.75" customHeight="1">
      <c r="A48" s="307" t="s">
        <v>705</v>
      </c>
      <c r="B48" s="316" t="s">
        <v>657</v>
      </c>
      <c r="C48" s="273" t="s">
        <v>6</v>
      </c>
      <c r="D48" s="275">
        <f>E48-черн!Z40</f>
        <v>19</v>
      </c>
      <c r="E48" s="275">
        <v>84</v>
      </c>
      <c r="F48" s="275">
        <v>87</v>
      </c>
    </row>
    <row r="49" spans="1:6" ht="24.75" customHeight="1">
      <c r="A49" s="307" t="s">
        <v>705</v>
      </c>
      <c r="B49" s="317" t="s">
        <v>658</v>
      </c>
      <c r="C49" s="270" t="s">
        <v>371</v>
      </c>
      <c r="D49" s="275">
        <f>E49-черн!Z41</f>
        <v>19</v>
      </c>
      <c r="E49" s="275">
        <v>84</v>
      </c>
      <c r="F49" s="275">
        <v>87</v>
      </c>
    </row>
    <row r="50" spans="1:6" ht="39.75" customHeight="1">
      <c r="A50" s="307" t="s">
        <v>705</v>
      </c>
      <c r="B50" s="317" t="s">
        <v>659</v>
      </c>
      <c r="C50" s="270" t="s">
        <v>376</v>
      </c>
      <c r="D50" s="275">
        <f>E50-черн!Z42</f>
        <v>19</v>
      </c>
      <c r="E50" s="275">
        <v>84</v>
      </c>
      <c r="F50" s="275">
        <v>87</v>
      </c>
    </row>
    <row r="51" spans="1:19" ht="24" customHeight="1">
      <c r="A51" s="307" t="s">
        <v>704</v>
      </c>
      <c r="B51" s="316" t="s">
        <v>660</v>
      </c>
      <c r="C51" s="273" t="s">
        <v>377</v>
      </c>
      <c r="D51" s="275">
        <f>E51-черн!Z43</f>
        <v>141.97360000000003</v>
      </c>
      <c r="E51" s="275">
        <f>E52+E54</f>
        <v>1770</v>
      </c>
      <c r="F51" s="275">
        <f>F52+F54</f>
        <v>1859</v>
      </c>
      <c r="S51" s="125"/>
    </row>
    <row r="52" spans="1:6" ht="59.25" customHeight="1">
      <c r="A52" s="307" t="s">
        <v>705</v>
      </c>
      <c r="B52" s="317" t="s">
        <v>661</v>
      </c>
      <c r="C52" s="270" t="s">
        <v>378</v>
      </c>
      <c r="D52" s="275">
        <f>E52-черн!Z44</f>
        <v>235.84000000000015</v>
      </c>
      <c r="E52" s="275">
        <v>1540</v>
      </c>
      <c r="F52" s="275">
        <v>1599</v>
      </c>
    </row>
    <row r="53" spans="1:6" ht="80.25" customHeight="1">
      <c r="A53" s="307" t="s">
        <v>705</v>
      </c>
      <c r="B53" s="317" t="s">
        <v>662</v>
      </c>
      <c r="C53" s="270" t="s">
        <v>379</v>
      </c>
      <c r="D53" s="275">
        <f>E53-черн!Z45</f>
        <v>235.84000000000015</v>
      </c>
      <c r="E53" s="275">
        <v>1540</v>
      </c>
      <c r="F53" s="275">
        <v>1599</v>
      </c>
    </row>
    <row r="54" spans="1:6" ht="60" customHeight="1">
      <c r="A54" s="307" t="s">
        <v>620</v>
      </c>
      <c r="B54" s="317" t="s">
        <v>663</v>
      </c>
      <c r="C54" s="270" t="s">
        <v>380</v>
      </c>
      <c r="D54" s="275">
        <f>E54-черн!Z46</f>
        <v>-93.8664</v>
      </c>
      <c r="E54" s="275">
        <f>E55+E57</f>
        <v>230</v>
      </c>
      <c r="F54" s="275">
        <v>260</v>
      </c>
    </row>
    <row r="55" spans="1:6" ht="97.5" customHeight="1">
      <c r="A55" s="307" t="s">
        <v>620</v>
      </c>
      <c r="B55" s="322" t="s">
        <v>664</v>
      </c>
      <c r="C55" s="270" t="s">
        <v>109</v>
      </c>
      <c r="D55" s="275">
        <f>E55-черн!Z47</f>
        <v>-93.8664</v>
      </c>
      <c r="E55" s="275">
        <f>E56</f>
        <v>230</v>
      </c>
      <c r="F55" s="275">
        <v>260</v>
      </c>
    </row>
    <row r="56" spans="1:6" ht="111.75" customHeight="1">
      <c r="A56" s="307" t="s">
        <v>620</v>
      </c>
      <c r="B56" s="322" t="s">
        <v>665</v>
      </c>
      <c r="C56" s="270" t="s">
        <v>108</v>
      </c>
      <c r="D56" s="275">
        <f>E56-черн!Z48</f>
        <v>-93.8664</v>
      </c>
      <c r="E56" s="275">
        <v>230</v>
      </c>
      <c r="F56" s="275">
        <v>260</v>
      </c>
    </row>
    <row r="57" spans="1:6" ht="108" customHeight="1" hidden="1">
      <c r="A57" s="307"/>
      <c r="B57" s="325" t="s">
        <v>223</v>
      </c>
      <c r="C57" s="283" t="s">
        <v>95</v>
      </c>
      <c r="D57" s="275">
        <f>E57-черн!Z49</f>
        <v>0</v>
      </c>
      <c r="E57" s="284"/>
      <c r="F57" s="284"/>
    </row>
    <row r="58" spans="1:6" ht="18" customHeight="1" hidden="1">
      <c r="A58" s="307"/>
      <c r="B58" s="322"/>
      <c r="C58" s="270"/>
      <c r="D58" s="275">
        <f>E58-черн!Z50</f>
        <v>0</v>
      </c>
      <c r="E58" s="275"/>
      <c r="F58" s="275"/>
    </row>
    <row r="59" spans="1:6" ht="126" customHeight="1" hidden="1">
      <c r="A59" s="307"/>
      <c r="B59" s="322" t="s">
        <v>164</v>
      </c>
      <c r="C59" s="270" t="s">
        <v>163</v>
      </c>
      <c r="D59" s="275">
        <f>E59-черн!Z51</f>
        <v>0</v>
      </c>
      <c r="E59" s="285"/>
      <c r="F59" s="285"/>
    </row>
    <row r="60" spans="1:6" ht="18" customHeight="1" hidden="1">
      <c r="A60" s="307"/>
      <c r="B60" s="326"/>
      <c r="C60" s="286"/>
      <c r="D60" s="275">
        <f>E60-черн!Z52</f>
        <v>0</v>
      </c>
      <c r="E60" s="287"/>
      <c r="F60" s="287"/>
    </row>
    <row r="61" spans="1:6" ht="18" customHeight="1" hidden="1">
      <c r="A61" s="307"/>
      <c r="B61" s="322"/>
      <c r="C61" s="270"/>
      <c r="D61" s="275">
        <f>E61-черн!Z53</f>
        <v>0</v>
      </c>
      <c r="E61" s="275"/>
      <c r="F61" s="275"/>
    </row>
    <row r="62" spans="1:6" ht="54" customHeight="1" hidden="1">
      <c r="A62" s="307"/>
      <c r="B62" s="318" t="s">
        <v>224</v>
      </c>
      <c r="C62" s="277" t="s">
        <v>454</v>
      </c>
      <c r="D62" s="275" t="e">
        <f>E62-черн!Z54</f>
        <v>#REF!</v>
      </c>
      <c r="E62" s="275" t="e">
        <f>#REF!+#REF!</f>
        <v>#REF!</v>
      </c>
      <c r="F62" s="275" t="e">
        <f>#REF!+#REF!</f>
        <v>#REF!</v>
      </c>
    </row>
    <row r="63" spans="1:6" ht="72" customHeight="1" hidden="1">
      <c r="A63" s="307"/>
      <c r="B63" s="318" t="s">
        <v>225</v>
      </c>
      <c r="C63" s="277" t="s">
        <v>455</v>
      </c>
      <c r="D63" s="275" t="e">
        <f>E63-черн!Z55</f>
        <v>#REF!</v>
      </c>
      <c r="E63" s="275" t="e">
        <f>#REF!+#REF!</f>
        <v>#REF!</v>
      </c>
      <c r="F63" s="275" t="e">
        <f>#REF!+#REF!</f>
        <v>#REF!</v>
      </c>
    </row>
    <row r="64" spans="1:6" ht="90" customHeight="1" hidden="1">
      <c r="A64" s="307"/>
      <c r="B64" s="318" t="s">
        <v>226</v>
      </c>
      <c r="C64" s="277" t="s">
        <v>456</v>
      </c>
      <c r="D64" s="275" t="e">
        <f>E64-черн!Z56</f>
        <v>#REF!</v>
      </c>
      <c r="E64" s="275" t="e">
        <f>#REF!+#REF!</f>
        <v>#REF!</v>
      </c>
      <c r="F64" s="275" t="e">
        <f>#REF!+#REF!</f>
        <v>#REF!</v>
      </c>
    </row>
    <row r="65" spans="1:6" ht="18" customHeight="1" hidden="1">
      <c r="A65" s="307"/>
      <c r="B65" s="317"/>
      <c r="C65" s="273" t="s">
        <v>381</v>
      </c>
      <c r="D65" s="275" t="e">
        <f>E65-черн!Z57</f>
        <v>#REF!</v>
      </c>
      <c r="E65" s="275" t="e">
        <f>#REF!+#REF!</f>
        <v>#REF!</v>
      </c>
      <c r="F65" s="275" t="e">
        <f>#REF!+#REF!</f>
        <v>#REF!</v>
      </c>
    </row>
    <row r="66" spans="1:6" ht="93.75">
      <c r="A66" s="307" t="s">
        <v>620</v>
      </c>
      <c r="B66" s="316" t="s">
        <v>666</v>
      </c>
      <c r="C66" s="273" t="s">
        <v>382</v>
      </c>
      <c r="D66" s="275">
        <f>E66-черн!Z58</f>
        <v>910.5255999999999</v>
      </c>
      <c r="E66" s="275">
        <f>E67</f>
        <v>1533</v>
      </c>
      <c r="F66" s="275">
        <f>F67</f>
        <v>1605</v>
      </c>
    </row>
    <row r="67" spans="1:6" ht="168.75">
      <c r="A67" s="307" t="s">
        <v>620</v>
      </c>
      <c r="B67" s="316" t="s">
        <v>667</v>
      </c>
      <c r="C67" s="273" t="s">
        <v>96</v>
      </c>
      <c r="D67" s="275">
        <f>E67-черн!Z59</f>
        <v>910.5255999999999</v>
      </c>
      <c r="E67" s="275">
        <f>E68+E72</f>
        <v>1533</v>
      </c>
      <c r="F67" s="275">
        <f>F68+F72</f>
        <v>1605</v>
      </c>
    </row>
    <row r="68" spans="1:6" ht="113.25" customHeight="1">
      <c r="A68" s="307" t="s">
        <v>620</v>
      </c>
      <c r="B68" s="316" t="s">
        <v>668</v>
      </c>
      <c r="C68" s="273" t="s">
        <v>383</v>
      </c>
      <c r="D68" s="275">
        <f>E68-черн!Z60</f>
        <v>928.56</v>
      </c>
      <c r="E68" s="275">
        <v>1378</v>
      </c>
      <c r="F68" s="275">
        <v>1445</v>
      </c>
    </row>
    <row r="69" spans="1:6" ht="133.5" customHeight="1">
      <c r="A69" s="307" t="s">
        <v>620</v>
      </c>
      <c r="B69" s="306" t="s">
        <v>669</v>
      </c>
      <c r="C69" s="270" t="s">
        <v>166</v>
      </c>
      <c r="D69" s="275">
        <f>E69-черн!Z61</f>
        <v>928.56</v>
      </c>
      <c r="E69" s="275">
        <v>1378</v>
      </c>
      <c r="F69" s="275">
        <v>1445</v>
      </c>
    </row>
    <row r="70" spans="1:6" ht="122.25" customHeight="1" hidden="1">
      <c r="A70" s="307"/>
      <c r="B70" s="316" t="s">
        <v>385</v>
      </c>
      <c r="C70" s="273" t="s">
        <v>384</v>
      </c>
      <c r="D70" s="275" t="e">
        <f>E70-черн!Z62</f>
        <v>#REF!</v>
      </c>
      <c r="E70" s="275" t="e">
        <f>#REF!+#REF!</f>
        <v>#REF!</v>
      </c>
      <c r="F70" s="275" t="e">
        <f>#REF!+#REF!</f>
        <v>#REF!</v>
      </c>
    </row>
    <row r="71" spans="1:6" ht="131.25" hidden="1">
      <c r="A71" s="307"/>
      <c r="B71" s="317" t="s">
        <v>387</v>
      </c>
      <c r="C71" s="270" t="s">
        <v>386</v>
      </c>
      <c r="D71" s="275" t="e">
        <f>E71-черн!Z63</f>
        <v>#REF!</v>
      </c>
      <c r="E71" s="275" t="e">
        <f>#REF!+#REF!</f>
        <v>#REF!</v>
      </c>
      <c r="F71" s="275" t="e">
        <f>#REF!+#REF!</f>
        <v>#REF!</v>
      </c>
    </row>
    <row r="72" spans="1:6" ht="126" customHeight="1">
      <c r="A72" s="307" t="s">
        <v>620</v>
      </c>
      <c r="B72" s="316" t="s">
        <v>671</v>
      </c>
      <c r="C72" s="273" t="s">
        <v>97</v>
      </c>
      <c r="D72" s="275">
        <f>E72-черн!Z64</f>
        <v>-18.034400000000005</v>
      </c>
      <c r="E72" s="275">
        <v>155</v>
      </c>
      <c r="F72" s="275">
        <v>160</v>
      </c>
    </row>
    <row r="73" spans="1:6" ht="122.25" customHeight="1">
      <c r="A73" s="307" t="s">
        <v>620</v>
      </c>
      <c r="B73" s="317" t="s">
        <v>670</v>
      </c>
      <c r="C73" s="270" t="s">
        <v>98</v>
      </c>
      <c r="D73" s="275">
        <f>E73-черн!Z65</f>
        <v>-18.034400000000005</v>
      </c>
      <c r="E73" s="275">
        <v>155</v>
      </c>
      <c r="F73" s="275">
        <v>155</v>
      </c>
    </row>
    <row r="74" spans="1:6" ht="43.5" customHeight="1">
      <c r="A74" s="307">
        <v>498</v>
      </c>
      <c r="B74" s="316" t="s">
        <v>672</v>
      </c>
      <c r="C74" s="273" t="s">
        <v>37</v>
      </c>
      <c r="D74" s="275">
        <f>E74-черн!Z66</f>
        <v>4.800000000000011</v>
      </c>
      <c r="E74" s="275">
        <f>E75</f>
        <v>262</v>
      </c>
      <c r="F74" s="275">
        <f>F75</f>
        <v>275</v>
      </c>
    </row>
    <row r="75" spans="1:19" ht="43.5" customHeight="1">
      <c r="A75" s="307">
        <v>498</v>
      </c>
      <c r="B75" s="317" t="s">
        <v>673</v>
      </c>
      <c r="C75" s="270" t="s">
        <v>38</v>
      </c>
      <c r="D75" s="275">
        <f>E75-черн!Z67</f>
        <v>4.800000000000011</v>
      </c>
      <c r="E75" s="275">
        <f>E76+E77+E78+E79</f>
        <v>262</v>
      </c>
      <c r="F75" s="275">
        <f>F76+F77+F78+F79</f>
        <v>275</v>
      </c>
      <c r="S75" s="125"/>
    </row>
    <row r="76" spans="1:6" ht="42.75" customHeight="1">
      <c r="A76" s="307">
        <v>498</v>
      </c>
      <c r="B76" s="317" t="s">
        <v>710</v>
      </c>
      <c r="C76" s="270" t="s">
        <v>169</v>
      </c>
      <c r="D76" s="275">
        <f>E76-черн!Z68</f>
        <v>83</v>
      </c>
      <c r="E76" s="275">
        <v>129</v>
      </c>
      <c r="F76" s="275">
        <v>135</v>
      </c>
    </row>
    <row r="77" spans="1:6" ht="30.75" customHeight="1">
      <c r="A77" s="307">
        <v>498</v>
      </c>
      <c r="B77" s="278" t="s">
        <v>709</v>
      </c>
      <c r="C77" s="272" t="s">
        <v>170</v>
      </c>
      <c r="D77" s="275">
        <f>E77-черн!Z69</f>
        <v>3.5</v>
      </c>
      <c r="E77" s="275">
        <v>5</v>
      </c>
      <c r="F77" s="275">
        <v>6</v>
      </c>
    </row>
    <row r="78" spans="1:6" ht="49.5" customHeight="1">
      <c r="A78" s="307">
        <v>498</v>
      </c>
      <c r="B78" s="278" t="s">
        <v>711</v>
      </c>
      <c r="C78" s="315" t="s">
        <v>511</v>
      </c>
      <c r="D78" s="275">
        <f>E78-черн!Z70</f>
        <v>1.5</v>
      </c>
      <c r="E78" s="275">
        <v>3</v>
      </c>
      <c r="F78" s="275">
        <v>4</v>
      </c>
    </row>
    <row r="79" spans="1:6" ht="48.75" customHeight="1">
      <c r="A79" s="307">
        <v>498</v>
      </c>
      <c r="B79" s="278" t="s">
        <v>712</v>
      </c>
      <c r="C79" s="315" t="s">
        <v>512</v>
      </c>
      <c r="D79" s="275">
        <f>E79-черн!Z71</f>
        <v>-83.19999999999999</v>
      </c>
      <c r="E79" s="275">
        <v>125</v>
      </c>
      <c r="F79" s="275">
        <v>130</v>
      </c>
    </row>
    <row r="80" spans="1:6" ht="58.5" customHeight="1">
      <c r="A80" s="307" t="s">
        <v>620</v>
      </c>
      <c r="B80" s="316" t="s">
        <v>674</v>
      </c>
      <c r="C80" s="273" t="s">
        <v>39</v>
      </c>
      <c r="D80" s="275">
        <f>E80-черн!Z72</f>
        <v>-24.949999999999932</v>
      </c>
      <c r="E80" s="275">
        <v>266</v>
      </c>
      <c r="F80" s="275">
        <v>285</v>
      </c>
    </row>
    <row r="81" spans="1:6" ht="18.75" hidden="1">
      <c r="A81" s="307"/>
      <c r="B81" s="316"/>
      <c r="C81" s="273"/>
      <c r="D81" s="275" t="e">
        <f>E81-черн!Z73</f>
        <v>#REF!</v>
      </c>
      <c r="E81" s="275" t="e">
        <f>#REF!+#REF!</f>
        <v>#REF!</v>
      </c>
      <c r="F81" s="275" t="e">
        <f>#REF!+#REF!</f>
        <v>#REF!</v>
      </c>
    </row>
    <row r="82" spans="1:6" ht="18.75" hidden="1">
      <c r="A82" s="307"/>
      <c r="B82" s="317"/>
      <c r="C82" s="270"/>
      <c r="D82" s="275" t="e">
        <f>E82-черн!Z74</f>
        <v>#REF!</v>
      </c>
      <c r="E82" s="275" t="e">
        <f>#REF!+#REF!</f>
        <v>#REF!</v>
      </c>
      <c r="F82" s="275" t="e">
        <f>#REF!+#REF!</f>
        <v>#REF!</v>
      </c>
    </row>
    <row r="83" spans="1:6" ht="18.75" hidden="1">
      <c r="A83" s="307"/>
      <c r="B83" s="317"/>
      <c r="C83" s="270"/>
      <c r="D83" s="275" t="e">
        <f>E83-черн!Z75</f>
        <v>#REF!</v>
      </c>
      <c r="E83" s="275" t="e">
        <f>#REF!+#REF!</f>
        <v>#REF!</v>
      </c>
      <c r="F83" s="275" t="e">
        <f>#REF!+#REF!</f>
        <v>#REF!</v>
      </c>
    </row>
    <row r="84" spans="1:6" ht="37.5">
      <c r="A84" s="307" t="s">
        <v>620</v>
      </c>
      <c r="B84" s="316" t="s">
        <v>675</v>
      </c>
      <c r="C84" s="273" t="s">
        <v>44</v>
      </c>
      <c r="D84" s="275">
        <f>E84-черн!Z76</f>
        <v>-24.949999999999932</v>
      </c>
      <c r="E84" s="275">
        <v>266</v>
      </c>
      <c r="F84" s="275">
        <v>285</v>
      </c>
    </row>
    <row r="85" spans="1:6" ht="57" customHeight="1">
      <c r="A85" s="307" t="s">
        <v>620</v>
      </c>
      <c r="B85" s="317" t="s">
        <v>676</v>
      </c>
      <c r="C85" s="270" t="s">
        <v>172</v>
      </c>
      <c r="D85" s="275">
        <f>E85-черн!Z77</f>
        <v>-24.949999999999932</v>
      </c>
      <c r="E85" s="275">
        <v>266</v>
      </c>
      <c r="F85" s="275">
        <v>285</v>
      </c>
    </row>
    <row r="86" spans="1:6" ht="56.25" hidden="1">
      <c r="A86" s="307"/>
      <c r="B86" s="317" t="s">
        <v>46</v>
      </c>
      <c r="C86" s="270" t="s">
        <v>45</v>
      </c>
      <c r="D86" s="275" t="e">
        <f>E86-черн!Z78</f>
        <v>#REF!</v>
      </c>
      <c r="E86" s="275" t="e">
        <f>#REF!+#REF!</f>
        <v>#REF!</v>
      </c>
      <c r="F86" s="275" t="e">
        <f>#REF!+#REF!</f>
        <v>#REF!</v>
      </c>
    </row>
    <row r="87" spans="1:6" ht="56.25" hidden="1">
      <c r="A87" s="307"/>
      <c r="B87" s="327" t="s">
        <v>412</v>
      </c>
      <c r="C87" s="290" t="s">
        <v>429</v>
      </c>
      <c r="D87" s="275">
        <f>E87-черн!Z79</f>
        <v>0</v>
      </c>
      <c r="E87" s="275"/>
      <c r="F87" s="275"/>
    </row>
    <row r="88" spans="1:6" ht="150" hidden="1">
      <c r="A88" s="307"/>
      <c r="B88" s="327" t="s">
        <v>413</v>
      </c>
      <c r="C88" s="291" t="s">
        <v>430</v>
      </c>
      <c r="D88" s="275">
        <f>E88-черн!Z80</f>
        <v>0</v>
      </c>
      <c r="E88" s="275"/>
      <c r="F88" s="275"/>
    </row>
    <row r="89" spans="1:6" ht="150" hidden="1">
      <c r="A89" s="307"/>
      <c r="B89" s="327" t="s">
        <v>414</v>
      </c>
      <c r="C89" s="291" t="s">
        <v>409</v>
      </c>
      <c r="D89" s="275">
        <f>E89-черн!Z81</f>
        <v>0</v>
      </c>
      <c r="E89" s="275"/>
      <c r="F89" s="275"/>
    </row>
    <row r="90" spans="1:19" ht="45.75" customHeight="1">
      <c r="A90" s="307" t="s">
        <v>704</v>
      </c>
      <c r="B90" s="316" t="s">
        <v>677</v>
      </c>
      <c r="C90" s="273" t="s">
        <v>47</v>
      </c>
      <c r="D90" s="275">
        <f>E90-черн!Z82</f>
        <v>13</v>
      </c>
      <c r="E90" s="275">
        <f>E91+E95+E96+E103+E106</f>
        <v>895</v>
      </c>
      <c r="F90" s="275">
        <f>F91+F95+F96+F103+F106</f>
        <v>950</v>
      </c>
      <c r="S90" s="125"/>
    </row>
    <row r="91" spans="1:6" ht="56.25">
      <c r="A91" s="307" t="s">
        <v>705</v>
      </c>
      <c r="B91" s="317" t="s">
        <v>678</v>
      </c>
      <c r="C91" s="270" t="s">
        <v>49</v>
      </c>
      <c r="D91" s="275">
        <f>E91-черн!Z83</f>
        <v>5.899999999999999</v>
      </c>
      <c r="E91" s="275">
        <f>E92+E94</f>
        <v>50</v>
      </c>
      <c r="F91" s="275">
        <f>F92+F94</f>
        <v>54</v>
      </c>
    </row>
    <row r="92" spans="1:6" ht="110.25" customHeight="1">
      <c r="A92" s="307" t="s">
        <v>705</v>
      </c>
      <c r="B92" s="317" t="s">
        <v>679</v>
      </c>
      <c r="C92" s="270" t="s">
        <v>99</v>
      </c>
      <c r="D92" s="275">
        <f>E92-черн!Z84</f>
        <v>2.9499999999999993</v>
      </c>
      <c r="E92" s="275">
        <v>25</v>
      </c>
      <c r="F92" s="275">
        <v>27</v>
      </c>
    </row>
    <row r="93" spans="1:6" ht="18.75" hidden="1">
      <c r="A93" s="307"/>
      <c r="B93" s="317"/>
      <c r="C93" s="270"/>
      <c r="D93" s="275" t="e">
        <f>E93-черн!Z85</f>
        <v>#REF!</v>
      </c>
      <c r="E93" s="275" t="e">
        <f>#REF!+#REF!</f>
        <v>#REF!</v>
      </c>
      <c r="F93" s="275" t="e">
        <f>#REF!+#REF!</f>
        <v>#REF!</v>
      </c>
    </row>
    <row r="94" spans="1:6" ht="91.5" customHeight="1">
      <c r="A94" s="307" t="s">
        <v>705</v>
      </c>
      <c r="B94" s="317" t="s">
        <v>680</v>
      </c>
      <c r="C94" s="270" t="s">
        <v>52</v>
      </c>
      <c r="D94" s="275">
        <f>E94-черн!Z86</f>
        <v>2.9499999999999993</v>
      </c>
      <c r="E94" s="275">
        <v>25</v>
      </c>
      <c r="F94" s="275">
        <v>27</v>
      </c>
    </row>
    <row r="95" spans="1:6" ht="112.5">
      <c r="A95" s="307" t="s">
        <v>705</v>
      </c>
      <c r="B95" s="328" t="s">
        <v>681</v>
      </c>
      <c r="C95" s="270" t="s">
        <v>54</v>
      </c>
      <c r="D95" s="275">
        <f>E95-черн!Z87</f>
        <v>1.7999999999999972</v>
      </c>
      <c r="E95" s="275">
        <v>90</v>
      </c>
      <c r="F95" s="275">
        <v>95</v>
      </c>
    </row>
    <row r="96" spans="1:6" ht="93.75" customHeight="1">
      <c r="A96" s="307" t="s">
        <v>704</v>
      </c>
      <c r="B96" s="317" t="s">
        <v>682</v>
      </c>
      <c r="C96" s="270" t="s">
        <v>100</v>
      </c>
      <c r="D96" s="275">
        <f>E96-черн!Z88</f>
        <v>6.18</v>
      </c>
      <c r="E96" s="275">
        <v>15</v>
      </c>
      <c r="F96" s="275">
        <v>18</v>
      </c>
    </row>
    <row r="97" spans="1:6" ht="54" customHeight="1" hidden="1">
      <c r="A97" s="307"/>
      <c r="B97" s="317" t="s">
        <v>101</v>
      </c>
      <c r="C97" s="270" t="s">
        <v>57</v>
      </c>
      <c r="D97" s="275" t="e">
        <f>E97-черн!Z89</f>
        <v>#REF!</v>
      </c>
      <c r="E97" s="275" t="e">
        <f>#REF!+#REF!</f>
        <v>#REF!</v>
      </c>
      <c r="F97" s="275" t="e">
        <f>#REF!+#REF!</f>
        <v>#REF!</v>
      </c>
    </row>
    <row r="98" spans="1:6" ht="56.25" hidden="1">
      <c r="A98" s="307"/>
      <c r="B98" s="317" t="s">
        <v>102</v>
      </c>
      <c r="C98" s="270" t="s">
        <v>58</v>
      </c>
      <c r="D98" s="275" t="e">
        <f>E98-черн!Z90</f>
        <v>#REF!</v>
      </c>
      <c r="E98" s="275" t="e">
        <f>#REF!+#REF!</f>
        <v>#REF!</v>
      </c>
      <c r="F98" s="275" t="e">
        <f>#REF!+#REF!</f>
        <v>#REF!</v>
      </c>
    </row>
    <row r="99" spans="1:6" ht="37.5" hidden="1">
      <c r="A99" s="307"/>
      <c r="B99" s="317" t="s">
        <v>103</v>
      </c>
      <c r="C99" s="270" t="s">
        <v>59</v>
      </c>
      <c r="D99" s="275" t="e">
        <f>E99-черн!Z91</f>
        <v>#REF!</v>
      </c>
      <c r="E99" s="275" t="e">
        <f>#REF!+#REF!</f>
        <v>#REF!</v>
      </c>
      <c r="F99" s="275" t="e">
        <f>#REF!+#REF!</f>
        <v>#REF!</v>
      </c>
    </row>
    <row r="100" spans="1:6" ht="37.5" hidden="1">
      <c r="A100" s="307"/>
      <c r="B100" s="317" t="s">
        <v>104</v>
      </c>
      <c r="C100" s="270" t="s">
        <v>61</v>
      </c>
      <c r="D100" s="275" t="e">
        <f>E100-черн!Z92</f>
        <v>#REF!</v>
      </c>
      <c r="E100" s="275" t="e">
        <f>#REF!+#REF!</f>
        <v>#REF!</v>
      </c>
      <c r="F100" s="275" t="e">
        <f>#REF!+#REF!</f>
        <v>#REF!</v>
      </c>
    </row>
    <row r="101" spans="1:6" ht="93.75" hidden="1">
      <c r="A101" s="307"/>
      <c r="B101" s="317" t="s">
        <v>105</v>
      </c>
      <c r="C101" s="270" t="s">
        <v>62</v>
      </c>
      <c r="D101" s="275" t="e">
        <f>E101-черн!Z93</f>
        <v>#REF!</v>
      </c>
      <c r="E101" s="275" t="e">
        <f>#REF!+#REF!</f>
        <v>#REF!</v>
      </c>
      <c r="F101" s="275" t="e">
        <f>#REF!+#REF!</f>
        <v>#REF!</v>
      </c>
    </row>
    <row r="102" spans="1:6" ht="40.5" customHeight="1">
      <c r="A102" s="307" t="s">
        <v>704</v>
      </c>
      <c r="B102" s="317" t="s">
        <v>683</v>
      </c>
      <c r="C102" s="270" t="s">
        <v>59</v>
      </c>
      <c r="D102" s="275">
        <f>E102-черн!Z94</f>
        <v>6.18</v>
      </c>
      <c r="E102" s="275">
        <v>15</v>
      </c>
      <c r="F102" s="275">
        <v>18</v>
      </c>
    </row>
    <row r="103" spans="1:6" ht="95.25" customHeight="1">
      <c r="A103" s="307" t="s">
        <v>708</v>
      </c>
      <c r="B103" s="317" t="s">
        <v>684</v>
      </c>
      <c r="C103" s="270" t="s">
        <v>63</v>
      </c>
      <c r="D103" s="275">
        <f>E103-черн!Z95</f>
        <v>32.1875</v>
      </c>
      <c r="E103" s="275">
        <v>170</v>
      </c>
      <c r="F103" s="275">
        <v>193</v>
      </c>
    </row>
    <row r="104" spans="1:6" ht="93.75" hidden="1">
      <c r="A104" s="307"/>
      <c r="B104" s="317" t="s">
        <v>66</v>
      </c>
      <c r="C104" s="270" t="s">
        <v>65</v>
      </c>
      <c r="D104" s="275" t="e">
        <f>E104-черн!Z96</f>
        <v>#REF!</v>
      </c>
      <c r="E104" s="275" t="e">
        <f>#REF!+#REF!</f>
        <v>#REF!</v>
      </c>
      <c r="F104" s="275" t="e">
        <f>#REF!+#REF!</f>
        <v>#REF!</v>
      </c>
    </row>
    <row r="105" spans="1:6" ht="112.5" hidden="1">
      <c r="A105" s="307"/>
      <c r="B105" s="317" t="s">
        <v>68</v>
      </c>
      <c r="C105" s="270" t="s">
        <v>67</v>
      </c>
      <c r="D105" s="275" t="e">
        <f>E105-черн!Z97</f>
        <v>#REF!</v>
      </c>
      <c r="E105" s="275" t="e">
        <f>#REF!+#REF!</f>
        <v>#REF!</v>
      </c>
      <c r="F105" s="275" t="e">
        <f>#REF!+#REF!</f>
        <v>#REF!</v>
      </c>
    </row>
    <row r="106" spans="1:6" ht="45" customHeight="1">
      <c r="A106" s="307" t="s">
        <v>704</v>
      </c>
      <c r="B106" s="317" t="s">
        <v>685</v>
      </c>
      <c r="C106" s="270" t="s">
        <v>69</v>
      </c>
      <c r="D106" s="275">
        <f>E106-черн!Z98</f>
        <v>-33.067499999999995</v>
      </c>
      <c r="E106" s="275">
        <v>570</v>
      </c>
      <c r="F106" s="275">
        <v>590</v>
      </c>
    </row>
    <row r="107" spans="1:6" ht="79.5" customHeight="1">
      <c r="A107" s="307" t="s">
        <v>704</v>
      </c>
      <c r="B107" s="317" t="s">
        <v>686</v>
      </c>
      <c r="C107" s="270" t="s">
        <v>71</v>
      </c>
      <c r="D107" s="275">
        <f>E107-черн!Z99</f>
        <v>-33.067499999999995</v>
      </c>
      <c r="E107" s="275">
        <v>570</v>
      </c>
      <c r="F107" s="275">
        <v>590</v>
      </c>
    </row>
    <row r="108" spans="1:6" ht="18.75" hidden="1">
      <c r="A108" s="307"/>
      <c r="B108" s="316" t="s">
        <v>232</v>
      </c>
      <c r="C108" s="273" t="s">
        <v>73</v>
      </c>
      <c r="D108" s="275">
        <v>0</v>
      </c>
      <c r="E108" s="275">
        <v>0</v>
      </c>
      <c r="F108" s="275">
        <v>0</v>
      </c>
    </row>
    <row r="109" spans="1:6" ht="18.75" hidden="1">
      <c r="A109" s="307"/>
      <c r="B109" s="316" t="s">
        <v>233</v>
      </c>
      <c r="C109" s="273" t="s">
        <v>74</v>
      </c>
      <c r="D109" s="275">
        <v>0</v>
      </c>
      <c r="E109" s="275">
        <v>0</v>
      </c>
      <c r="F109" s="275">
        <v>0</v>
      </c>
    </row>
    <row r="110" spans="1:6" ht="37.5" hidden="1">
      <c r="A110" s="307"/>
      <c r="B110" s="317" t="s">
        <v>234</v>
      </c>
      <c r="C110" s="270" t="s">
        <v>75</v>
      </c>
      <c r="D110" s="275">
        <v>0</v>
      </c>
      <c r="E110" s="275">
        <v>0</v>
      </c>
      <c r="F110" s="275">
        <v>0</v>
      </c>
    </row>
    <row r="111" spans="1:19" ht="30" customHeight="1">
      <c r="A111" s="307" t="s">
        <v>620</v>
      </c>
      <c r="B111" s="316" t="s">
        <v>687</v>
      </c>
      <c r="C111" s="273" t="s">
        <v>76</v>
      </c>
      <c r="D111" s="275">
        <f>E111-черн!Z103</f>
        <v>41491.90000000002</v>
      </c>
      <c r="E111" s="275">
        <f>E112</f>
        <v>315309.30000000005</v>
      </c>
      <c r="F111" s="275">
        <f>F112</f>
        <v>315345.9</v>
      </c>
      <c r="S111" s="125"/>
    </row>
    <row r="112" spans="1:6" ht="60" customHeight="1">
      <c r="A112" s="307" t="s">
        <v>620</v>
      </c>
      <c r="B112" s="316" t="s">
        <v>688</v>
      </c>
      <c r="C112" s="273" t="s">
        <v>77</v>
      </c>
      <c r="D112" s="275">
        <f>E112-черн!Z104</f>
        <v>41491.90000000002</v>
      </c>
      <c r="E112" s="275">
        <f>E113+E118+E159+E264</f>
        <v>315309.30000000005</v>
      </c>
      <c r="F112" s="275">
        <f>F113+F118+F159</f>
        <v>315345.9</v>
      </c>
    </row>
    <row r="113" spans="1:6" ht="45" customHeight="1">
      <c r="A113" s="307" t="s">
        <v>620</v>
      </c>
      <c r="B113" s="316" t="s">
        <v>689</v>
      </c>
      <c r="C113" s="273" t="s">
        <v>78</v>
      </c>
      <c r="D113" s="275">
        <f>E113-черн!Z105</f>
        <v>69513.70000000001</v>
      </c>
      <c r="E113" s="275">
        <f>E114</f>
        <v>136746.2</v>
      </c>
      <c r="F113" s="275">
        <f>F114</f>
        <v>136746.2</v>
      </c>
    </row>
    <row r="114" spans="1:10" ht="44.25" customHeight="1">
      <c r="A114" s="307" t="s">
        <v>620</v>
      </c>
      <c r="B114" s="317" t="s">
        <v>690</v>
      </c>
      <c r="C114" s="270" t="s">
        <v>79</v>
      </c>
      <c r="D114" s="275">
        <f>E114-черн!Z106</f>
        <v>69513.70000000001</v>
      </c>
      <c r="E114" s="292">
        <f>E115</f>
        <v>136746.2</v>
      </c>
      <c r="F114" s="292">
        <f>F115</f>
        <v>136746.2</v>
      </c>
      <c r="G114" s="268"/>
      <c r="H114" s="68"/>
      <c r="I114" s="68"/>
      <c r="J114" s="68"/>
    </row>
    <row r="115" spans="1:10" ht="48.75" customHeight="1">
      <c r="A115" s="307" t="s">
        <v>620</v>
      </c>
      <c r="B115" s="317" t="s">
        <v>691</v>
      </c>
      <c r="C115" s="270" t="s">
        <v>80</v>
      </c>
      <c r="D115" s="275">
        <f>E115-черн!Z107</f>
        <v>69513.70000000001</v>
      </c>
      <c r="E115" s="292">
        <v>136746.2</v>
      </c>
      <c r="F115" s="292">
        <v>136746.2</v>
      </c>
      <c r="G115" s="268"/>
      <c r="H115" s="68"/>
      <c r="I115" s="267"/>
      <c r="J115" s="68"/>
    </row>
    <row r="116" spans="1:10" ht="56.25" hidden="1">
      <c r="A116" s="307"/>
      <c r="B116" s="317" t="s">
        <v>179</v>
      </c>
      <c r="C116" s="270" t="s">
        <v>81</v>
      </c>
      <c r="D116" s="275">
        <f>E116-черн!Z108</f>
        <v>0</v>
      </c>
      <c r="E116" s="292"/>
      <c r="F116" s="292"/>
      <c r="G116" s="268"/>
      <c r="H116" s="68"/>
      <c r="I116" s="68"/>
      <c r="J116" s="68"/>
    </row>
    <row r="117" spans="1:10" ht="54" customHeight="1" hidden="1">
      <c r="A117" s="307"/>
      <c r="B117" s="317" t="s">
        <v>178</v>
      </c>
      <c r="C117" s="270" t="s">
        <v>82</v>
      </c>
      <c r="D117" s="275">
        <f>E117-черн!Z109</f>
        <v>0</v>
      </c>
      <c r="E117" s="292"/>
      <c r="F117" s="292"/>
      <c r="G117" s="268"/>
      <c r="H117" s="68"/>
      <c r="I117" s="68"/>
      <c r="J117" s="68"/>
    </row>
    <row r="118" spans="1:10" s="237" customFormat="1" ht="66" customHeight="1">
      <c r="A118" s="307" t="s">
        <v>620</v>
      </c>
      <c r="B118" s="329" t="s">
        <v>692</v>
      </c>
      <c r="C118" s="293" t="s">
        <v>83</v>
      </c>
      <c r="D118" s="275">
        <f>E118-черн!Z110</f>
        <v>-9143.1</v>
      </c>
      <c r="E118" s="292">
        <f>E153+E157</f>
        <v>4286.4</v>
      </c>
      <c r="F118" s="292">
        <f>F153+F157</f>
        <v>4286.4</v>
      </c>
      <c r="G118" s="268"/>
      <c r="H118" s="68"/>
      <c r="I118" s="68"/>
      <c r="J118" s="68"/>
    </row>
    <row r="119" spans="1:6" s="241" customFormat="1" ht="75" hidden="1">
      <c r="A119" s="307" t="s">
        <v>620</v>
      </c>
      <c r="B119" s="330" t="s">
        <v>124</v>
      </c>
      <c r="C119" s="294" t="s">
        <v>123</v>
      </c>
      <c r="D119" s="275"/>
      <c r="E119" s="275"/>
      <c r="F119" s="275"/>
    </row>
    <row r="120" spans="1:6" s="241" customFormat="1" ht="75" hidden="1">
      <c r="A120" s="307" t="s">
        <v>620</v>
      </c>
      <c r="B120" s="330" t="s">
        <v>126</v>
      </c>
      <c r="C120" s="294" t="s">
        <v>125</v>
      </c>
      <c r="D120" s="275"/>
      <c r="E120" s="275"/>
      <c r="F120" s="275"/>
    </row>
    <row r="121" spans="1:6" s="241" customFormat="1" ht="37.5" hidden="1">
      <c r="A121" s="307" t="s">
        <v>620</v>
      </c>
      <c r="B121" s="330" t="s">
        <v>128</v>
      </c>
      <c r="C121" s="294" t="s">
        <v>127</v>
      </c>
      <c r="D121" s="275"/>
      <c r="E121" s="275"/>
      <c r="F121" s="275"/>
    </row>
    <row r="122" spans="1:6" s="241" customFormat="1" ht="56.25" hidden="1">
      <c r="A122" s="307" t="s">
        <v>620</v>
      </c>
      <c r="B122" s="330" t="s">
        <v>130</v>
      </c>
      <c r="C122" s="294" t="s">
        <v>129</v>
      </c>
      <c r="D122" s="275"/>
      <c r="E122" s="275"/>
      <c r="F122" s="275"/>
    </row>
    <row r="123" spans="1:6" s="241" customFormat="1" ht="75" hidden="1">
      <c r="A123" s="312"/>
      <c r="B123" s="330" t="s">
        <v>132</v>
      </c>
      <c r="C123" s="294" t="s">
        <v>131</v>
      </c>
      <c r="D123" s="275"/>
      <c r="E123" s="275"/>
      <c r="F123" s="275"/>
    </row>
    <row r="124" spans="1:6" s="241" customFormat="1" ht="93.75" hidden="1">
      <c r="A124" s="312"/>
      <c r="B124" s="330" t="s">
        <v>134</v>
      </c>
      <c r="C124" s="294" t="s">
        <v>133</v>
      </c>
      <c r="D124" s="275"/>
      <c r="E124" s="275"/>
      <c r="F124" s="275"/>
    </row>
    <row r="125" spans="1:6" s="241" customFormat="1" ht="56.25" hidden="1">
      <c r="A125" s="312"/>
      <c r="B125" s="330" t="s">
        <v>136</v>
      </c>
      <c r="C125" s="294" t="s">
        <v>135</v>
      </c>
      <c r="D125" s="275"/>
      <c r="E125" s="275"/>
      <c r="F125" s="275"/>
    </row>
    <row r="126" spans="1:6" s="241" customFormat="1" ht="56.25" hidden="1">
      <c r="A126" s="312"/>
      <c r="B126" s="330" t="s">
        <v>187</v>
      </c>
      <c r="C126" s="294" t="s">
        <v>186</v>
      </c>
      <c r="D126" s="275"/>
      <c r="E126" s="275"/>
      <c r="F126" s="275"/>
    </row>
    <row r="127" spans="1:6" s="241" customFormat="1" ht="75" hidden="1">
      <c r="A127" s="312"/>
      <c r="B127" s="331" t="s">
        <v>415</v>
      </c>
      <c r="C127" s="295" t="s">
        <v>131</v>
      </c>
      <c r="D127" s="275"/>
      <c r="E127" s="275"/>
      <c r="F127" s="275"/>
    </row>
    <row r="128" spans="1:6" s="241" customFormat="1" ht="93.75" hidden="1">
      <c r="A128" s="312"/>
      <c r="B128" s="331" t="s">
        <v>416</v>
      </c>
      <c r="C128" s="295" t="s">
        <v>133</v>
      </c>
      <c r="D128" s="275"/>
      <c r="E128" s="275"/>
      <c r="F128" s="275"/>
    </row>
    <row r="129" spans="1:6" s="241" customFormat="1" ht="93.75" hidden="1">
      <c r="A129" s="312"/>
      <c r="B129" s="330" t="s">
        <v>176</v>
      </c>
      <c r="C129" s="294" t="s">
        <v>451</v>
      </c>
      <c r="D129" s="275"/>
      <c r="E129" s="275"/>
      <c r="F129" s="275"/>
    </row>
    <row r="130" spans="1:6" s="241" customFormat="1" ht="75" hidden="1">
      <c r="A130" s="312"/>
      <c r="B130" s="330" t="s">
        <v>175</v>
      </c>
      <c r="C130" s="294" t="s">
        <v>452</v>
      </c>
      <c r="D130" s="275"/>
      <c r="E130" s="275"/>
      <c r="F130" s="275"/>
    </row>
    <row r="131" spans="1:6" s="237" customFormat="1" ht="112.5" hidden="1">
      <c r="A131" s="311"/>
      <c r="B131" s="332" t="s">
        <v>420</v>
      </c>
      <c r="C131" s="289" t="s">
        <v>503</v>
      </c>
      <c r="D131" s="275"/>
      <c r="E131" s="275"/>
      <c r="F131" s="275"/>
    </row>
    <row r="132" spans="1:6" s="237" customFormat="1" ht="93.75" hidden="1">
      <c r="A132" s="311"/>
      <c r="B132" s="332" t="s">
        <v>417</v>
      </c>
      <c r="C132" s="289" t="s">
        <v>432</v>
      </c>
      <c r="D132" s="275"/>
      <c r="E132" s="275"/>
      <c r="F132" s="275"/>
    </row>
    <row r="133" spans="1:6" s="241" customFormat="1" ht="75" hidden="1">
      <c r="A133" s="312"/>
      <c r="B133" s="330" t="s">
        <v>463</v>
      </c>
      <c r="C133" s="294" t="s">
        <v>462</v>
      </c>
      <c r="D133" s="275"/>
      <c r="E133" s="275"/>
      <c r="F133" s="275"/>
    </row>
    <row r="134" spans="1:6" s="241" customFormat="1" ht="75" hidden="1">
      <c r="A134" s="312"/>
      <c r="B134" s="330" t="s">
        <v>465</v>
      </c>
      <c r="C134" s="294" t="s">
        <v>464</v>
      </c>
      <c r="D134" s="275"/>
      <c r="E134" s="275"/>
      <c r="F134" s="275"/>
    </row>
    <row r="135" spans="1:6" s="241" customFormat="1" ht="131.25" hidden="1">
      <c r="A135" s="312"/>
      <c r="B135" s="331" t="s">
        <v>420</v>
      </c>
      <c r="C135" s="295" t="s">
        <v>431</v>
      </c>
      <c r="D135" s="275"/>
      <c r="E135" s="275"/>
      <c r="F135" s="275"/>
    </row>
    <row r="136" spans="1:6" s="241" customFormat="1" ht="93.75" hidden="1">
      <c r="A136" s="312"/>
      <c r="B136" s="331" t="s">
        <v>417</v>
      </c>
      <c r="C136" s="295" t="s">
        <v>432</v>
      </c>
      <c r="D136" s="275"/>
      <c r="E136" s="275"/>
      <c r="F136" s="275"/>
    </row>
    <row r="137" spans="1:6" s="241" customFormat="1" ht="75" hidden="1">
      <c r="A137" s="312"/>
      <c r="B137" s="331" t="s">
        <v>418</v>
      </c>
      <c r="C137" s="295" t="s">
        <v>462</v>
      </c>
      <c r="D137" s="275"/>
      <c r="E137" s="275"/>
      <c r="F137" s="275"/>
    </row>
    <row r="138" spans="1:6" s="241" customFormat="1" ht="75" hidden="1">
      <c r="A138" s="312"/>
      <c r="B138" s="331" t="s">
        <v>419</v>
      </c>
      <c r="C138" s="295" t="s">
        <v>464</v>
      </c>
      <c r="D138" s="275"/>
      <c r="E138" s="275"/>
      <c r="F138" s="275"/>
    </row>
    <row r="139" spans="1:6" s="241" customFormat="1" ht="75" hidden="1">
      <c r="A139" s="312"/>
      <c r="B139" s="331" t="s">
        <v>351</v>
      </c>
      <c r="C139" s="295" t="s">
        <v>290</v>
      </c>
      <c r="D139" s="275"/>
      <c r="E139" s="275"/>
      <c r="F139" s="275"/>
    </row>
    <row r="140" spans="1:6" s="241" customFormat="1" ht="93.75" hidden="1">
      <c r="A140" s="312"/>
      <c r="B140" s="331" t="s">
        <v>352</v>
      </c>
      <c r="C140" s="295" t="s">
        <v>340</v>
      </c>
      <c r="D140" s="275"/>
      <c r="E140" s="275"/>
      <c r="F140" s="275"/>
    </row>
    <row r="141" spans="1:6" s="237" customFormat="1" ht="162" customHeight="1" hidden="1">
      <c r="A141" s="311"/>
      <c r="B141" s="333" t="s">
        <v>423</v>
      </c>
      <c r="C141" s="296" t="s">
        <v>422</v>
      </c>
      <c r="D141" s="275"/>
      <c r="E141" s="275"/>
      <c r="F141" s="275"/>
    </row>
    <row r="142" spans="1:6" s="237" customFormat="1" ht="162" customHeight="1" hidden="1">
      <c r="A142" s="311"/>
      <c r="B142" s="333" t="s">
        <v>424</v>
      </c>
      <c r="C142" s="296" t="s">
        <v>421</v>
      </c>
      <c r="D142" s="275"/>
      <c r="E142" s="275"/>
      <c r="F142" s="275"/>
    </row>
    <row r="143" spans="1:6" s="237" customFormat="1" ht="126" customHeight="1" hidden="1">
      <c r="A143" s="311"/>
      <c r="B143" s="333" t="s">
        <v>425</v>
      </c>
      <c r="C143" s="296" t="s">
        <v>434</v>
      </c>
      <c r="D143" s="275"/>
      <c r="E143" s="275"/>
      <c r="F143" s="275"/>
    </row>
    <row r="144" spans="1:6" s="237" customFormat="1" ht="90" customHeight="1" hidden="1">
      <c r="A144" s="311"/>
      <c r="B144" s="333" t="s">
        <v>426</v>
      </c>
      <c r="C144" s="296" t="s">
        <v>435</v>
      </c>
      <c r="D144" s="275"/>
      <c r="E144" s="275"/>
      <c r="F144" s="275"/>
    </row>
    <row r="145" spans="1:6" s="237" customFormat="1" ht="90" customHeight="1" hidden="1">
      <c r="A145" s="311"/>
      <c r="B145" s="333" t="s">
        <v>427</v>
      </c>
      <c r="C145" s="296" t="s">
        <v>436</v>
      </c>
      <c r="D145" s="275"/>
      <c r="E145" s="275"/>
      <c r="F145" s="275"/>
    </row>
    <row r="146" spans="1:6" s="237" customFormat="1" ht="72" customHeight="1" hidden="1">
      <c r="A146" s="311"/>
      <c r="B146" s="333" t="s">
        <v>428</v>
      </c>
      <c r="C146" s="296" t="s">
        <v>437</v>
      </c>
      <c r="D146" s="275"/>
      <c r="E146" s="275"/>
      <c r="F146" s="275"/>
    </row>
    <row r="147" spans="1:6" s="241" customFormat="1" ht="72" customHeight="1" hidden="1">
      <c r="A147" s="312"/>
      <c r="B147" s="331" t="s">
        <v>347</v>
      </c>
      <c r="C147" s="295" t="s">
        <v>341</v>
      </c>
      <c r="D147" s="275"/>
      <c r="E147" s="275"/>
      <c r="F147" s="275"/>
    </row>
    <row r="148" spans="1:6" s="241" customFormat="1" ht="90" customHeight="1" hidden="1">
      <c r="A148" s="312"/>
      <c r="B148" s="331" t="s">
        <v>348</v>
      </c>
      <c r="C148" s="295" t="s">
        <v>342</v>
      </c>
      <c r="D148" s="275"/>
      <c r="E148" s="275"/>
      <c r="F148" s="275"/>
    </row>
    <row r="149" spans="1:6" s="241" customFormat="1" ht="72" customHeight="1" hidden="1">
      <c r="A149" s="312"/>
      <c r="B149" s="331" t="s">
        <v>349</v>
      </c>
      <c r="C149" s="295" t="s">
        <v>343</v>
      </c>
      <c r="D149" s="275"/>
      <c r="E149" s="275"/>
      <c r="F149" s="275"/>
    </row>
    <row r="150" spans="1:6" s="241" customFormat="1" ht="90" customHeight="1" hidden="1">
      <c r="A150" s="312"/>
      <c r="B150" s="331" t="s">
        <v>350</v>
      </c>
      <c r="C150" s="295" t="s">
        <v>344</v>
      </c>
      <c r="D150" s="275"/>
      <c r="E150" s="275"/>
      <c r="F150" s="275"/>
    </row>
    <row r="151" spans="1:6" s="237" customFormat="1" ht="36" customHeight="1" hidden="1">
      <c r="A151" s="311"/>
      <c r="B151" s="334" t="s">
        <v>505</v>
      </c>
      <c r="C151" s="297" t="s">
        <v>504</v>
      </c>
      <c r="D151" s="275"/>
      <c r="E151" s="275"/>
      <c r="F151" s="275"/>
    </row>
    <row r="152" spans="1:6" s="237" customFormat="1" ht="54" customHeight="1" hidden="1">
      <c r="A152" s="311"/>
      <c r="B152" s="334" t="s">
        <v>507</v>
      </c>
      <c r="C152" s="297" t="s">
        <v>506</v>
      </c>
      <c r="D152" s="275"/>
      <c r="E152" s="275"/>
      <c r="F152" s="275"/>
    </row>
    <row r="153" spans="1:6" s="237" customFormat="1" ht="72" customHeight="1" hidden="1">
      <c r="A153" s="311"/>
      <c r="B153" s="332" t="s">
        <v>326</v>
      </c>
      <c r="C153" s="289" t="s">
        <v>321</v>
      </c>
      <c r="D153" s="275">
        <v>244.5</v>
      </c>
      <c r="E153" s="275"/>
      <c r="F153" s="275"/>
    </row>
    <row r="154" spans="1:21" s="237" customFormat="1" ht="90" customHeight="1" hidden="1">
      <c r="A154" s="311"/>
      <c r="B154" s="332" t="s">
        <v>325</v>
      </c>
      <c r="C154" s="289" t="s">
        <v>322</v>
      </c>
      <c r="D154" s="275">
        <v>244.5</v>
      </c>
      <c r="E154" s="275"/>
      <c r="F154" s="275"/>
      <c r="T154" s="256"/>
      <c r="U154" s="256"/>
    </row>
    <row r="155" spans="1:6" s="237" customFormat="1" ht="63" customHeight="1">
      <c r="A155" s="307" t="s">
        <v>620</v>
      </c>
      <c r="B155" s="317" t="s">
        <v>693</v>
      </c>
      <c r="C155" s="270" t="s">
        <v>321</v>
      </c>
      <c r="D155" s="275">
        <v>-244.5</v>
      </c>
      <c r="E155" s="275" t="s">
        <v>635</v>
      </c>
      <c r="F155" s="275" t="s">
        <v>635</v>
      </c>
    </row>
    <row r="156" spans="1:6" s="237" customFormat="1" ht="81" customHeight="1">
      <c r="A156" s="307" t="s">
        <v>620</v>
      </c>
      <c r="B156" s="317" t="s">
        <v>694</v>
      </c>
      <c r="C156" s="270" t="s">
        <v>322</v>
      </c>
      <c r="D156" s="275">
        <v>-244.5</v>
      </c>
      <c r="E156" s="275" t="s">
        <v>635</v>
      </c>
      <c r="F156" s="275" t="s">
        <v>635</v>
      </c>
    </row>
    <row r="157" spans="1:6" s="237" customFormat="1" ht="33" customHeight="1">
      <c r="A157" s="307" t="s">
        <v>620</v>
      </c>
      <c r="B157" s="329" t="s">
        <v>695</v>
      </c>
      <c r="C157" s="293" t="s">
        <v>466</v>
      </c>
      <c r="D157" s="275">
        <f>E157-черн!Z147</f>
        <v>-8898.6</v>
      </c>
      <c r="E157" s="275">
        <f>E158</f>
        <v>4286.4</v>
      </c>
      <c r="F157" s="275">
        <f>F158</f>
        <v>4286.4</v>
      </c>
    </row>
    <row r="158" spans="1:6" ht="45.75" customHeight="1">
      <c r="A158" s="307" t="s">
        <v>620</v>
      </c>
      <c r="B158" s="316" t="s">
        <v>696</v>
      </c>
      <c r="C158" s="273" t="s">
        <v>467</v>
      </c>
      <c r="D158" s="275">
        <f>E158-черн!Z148</f>
        <v>-8898.6</v>
      </c>
      <c r="E158" s="275">
        <f>3620.7+665.7</f>
        <v>4286.4</v>
      </c>
      <c r="F158" s="275">
        <f>3620.7+665.7</f>
        <v>4286.4</v>
      </c>
    </row>
    <row r="159" spans="1:6" ht="56.25">
      <c r="A159" s="307" t="s">
        <v>620</v>
      </c>
      <c r="B159" s="316" t="s">
        <v>697</v>
      </c>
      <c r="C159" s="273" t="s">
        <v>468</v>
      </c>
      <c r="D159" s="275">
        <f>E159-черн!Z149</f>
        <v>-18878.70000000001</v>
      </c>
      <c r="E159" s="275">
        <f>E176+E187+E240+E242+E244</f>
        <v>174276.7</v>
      </c>
      <c r="F159" s="275">
        <f>F176+F187+F240+F242+F244</f>
        <v>174313.30000000002</v>
      </c>
    </row>
    <row r="160" spans="1:6" ht="54" customHeight="1" hidden="1">
      <c r="A160" s="307"/>
      <c r="B160" s="317" t="s">
        <v>160</v>
      </c>
      <c r="C160" s="270" t="s">
        <v>469</v>
      </c>
      <c r="D160" s="275" t="e">
        <f>E160-черн!Y150</f>
        <v>#VALUE!</v>
      </c>
      <c r="E160" s="275" t="s">
        <v>388</v>
      </c>
      <c r="F160" s="275" t="s">
        <v>388</v>
      </c>
    </row>
    <row r="161" spans="1:6" ht="54" customHeight="1" hidden="1">
      <c r="A161" s="307"/>
      <c r="B161" s="317" t="s">
        <v>161</v>
      </c>
      <c r="C161" s="270" t="s">
        <v>470</v>
      </c>
      <c r="D161" s="275" t="e">
        <f>E161-черн!Y151</f>
        <v>#VALUE!</v>
      </c>
      <c r="E161" s="275" t="s">
        <v>388</v>
      </c>
      <c r="F161" s="275" t="s">
        <v>388</v>
      </c>
    </row>
    <row r="162" spans="1:6" ht="54" customHeight="1" hidden="1">
      <c r="A162" s="307"/>
      <c r="B162" s="335" t="s">
        <v>458</v>
      </c>
      <c r="C162" s="277" t="s">
        <v>457</v>
      </c>
      <c r="D162" s="275">
        <f>E162-черн!Y152</f>
        <v>0</v>
      </c>
      <c r="E162" s="275"/>
      <c r="F162" s="275"/>
    </row>
    <row r="163" spans="1:6" ht="72" customHeight="1" hidden="1">
      <c r="A163" s="307"/>
      <c r="B163" s="335" t="s">
        <v>159</v>
      </c>
      <c r="C163" s="277" t="s">
        <v>459</v>
      </c>
      <c r="D163" s="275">
        <f>E163-черн!Y153</f>
        <v>0</v>
      </c>
      <c r="E163" s="275"/>
      <c r="F163" s="275"/>
    </row>
    <row r="164" spans="1:6" ht="72" customHeight="1" hidden="1">
      <c r="A164" s="307"/>
      <c r="B164" s="317" t="s">
        <v>158</v>
      </c>
      <c r="C164" s="270" t="s">
        <v>471</v>
      </c>
      <c r="D164" s="275" t="e">
        <f>E164-черн!Y154</f>
        <v>#VALUE!</v>
      </c>
      <c r="E164" s="275" t="s">
        <v>388</v>
      </c>
      <c r="F164" s="275" t="s">
        <v>388</v>
      </c>
    </row>
    <row r="165" spans="1:6" ht="90" customHeight="1" hidden="1">
      <c r="A165" s="307"/>
      <c r="B165" s="317" t="s">
        <v>157</v>
      </c>
      <c r="C165" s="270" t="s">
        <v>472</v>
      </c>
      <c r="D165" s="275" t="e">
        <f>E165-черн!Y155</f>
        <v>#VALUE!</v>
      </c>
      <c r="E165" s="275" t="s">
        <v>388</v>
      </c>
      <c r="F165" s="275" t="s">
        <v>388</v>
      </c>
    </row>
    <row r="166" spans="1:6" ht="90" customHeight="1" hidden="1">
      <c r="A166" s="307"/>
      <c r="B166" s="317" t="s">
        <v>156</v>
      </c>
      <c r="C166" s="270" t="s">
        <v>473</v>
      </c>
      <c r="D166" s="275">
        <f>E166-черн!Y156</f>
        <v>0</v>
      </c>
      <c r="E166" s="275"/>
      <c r="F166" s="275"/>
    </row>
    <row r="167" spans="1:6" ht="112.5" hidden="1">
      <c r="A167" s="307"/>
      <c r="B167" s="317" t="s">
        <v>155</v>
      </c>
      <c r="C167" s="270" t="s">
        <v>474</v>
      </c>
      <c r="D167" s="275">
        <f>E167-черн!Y157</f>
        <v>0</v>
      </c>
      <c r="E167" s="275"/>
      <c r="F167" s="275"/>
    </row>
    <row r="168" spans="1:6" ht="75" hidden="1">
      <c r="A168" s="307"/>
      <c r="B168" s="317" t="s">
        <v>154</v>
      </c>
      <c r="C168" s="270" t="s">
        <v>475</v>
      </c>
      <c r="D168" s="275">
        <f>E168-черн!Y158</f>
        <v>0</v>
      </c>
      <c r="E168" s="275"/>
      <c r="F168" s="275"/>
    </row>
    <row r="169" spans="1:6" ht="75" hidden="1">
      <c r="A169" s="307"/>
      <c r="B169" s="317" t="s">
        <v>153</v>
      </c>
      <c r="C169" s="270" t="s">
        <v>476</v>
      </c>
      <c r="D169" s="275">
        <f>E169-черн!Y159</f>
        <v>0</v>
      </c>
      <c r="E169" s="275"/>
      <c r="F169" s="275"/>
    </row>
    <row r="170" spans="1:6" ht="56.25" hidden="1">
      <c r="A170" s="307"/>
      <c r="B170" s="317" t="s">
        <v>152</v>
      </c>
      <c r="C170" s="270" t="s">
        <v>477</v>
      </c>
      <c r="D170" s="275">
        <f>E170-черн!Y160</f>
        <v>0</v>
      </c>
      <c r="E170" s="275"/>
      <c r="F170" s="275"/>
    </row>
    <row r="171" spans="1:6" ht="56.25" hidden="1">
      <c r="A171" s="307"/>
      <c r="B171" s="317" t="s">
        <v>151</v>
      </c>
      <c r="C171" s="270" t="s">
        <v>478</v>
      </c>
      <c r="D171" s="275">
        <f>E171-черн!Y161</f>
        <v>0</v>
      </c>
      <c r="E171" s="275"/>
      <c r="F171" s="275"/>
    </row>
    <row r="172" spans="1:6" ht="93.75" hidden="1">
      <c r="A172" s="307"/>
      <c r="B172" s="317" t="s">
        <v>480</v>
      </c>
      <c r="C172" s="270" t="s">
        <v>479</v>
      </c>
      <c r="D172" s="275">
        <f>E172-черн!Y162</f>
        <v>0</v>
      </c>
      <c r="E172" s="275"/>
      <c r="F172" s="275"/>
    </row>
    <row r="173" spans="1:6" ht="112.5" hidden="1">
      <c r="A173" s="307"/>
      <c r="B173" s="317" t="s">
        <v>482</v>
      </c>
      <c r="C173" s="270" t="s">
        <v>481</v>
      </c>
      <c r="D173" s="275">
        <f>E173-черн!Y163</f>
        <v>0</v>
      </c>
      <c r="E173" s="275"/>
      <c r="F173" s="275"/>
    </row>
    <row r="174" spans="1:6" ht="93.75" hidden="1">
      <c r="A174" s="307"/>
      <c r="B174" s="317" t="s">
        <v>150</v>
      </c>
      <c r="C174" s="270" t="s">
        <v>483</v>
      </c>
      <c r="D174" s="275">
        <f>E174-черн!Y164</f>
        <v>0</v>
      </c>
      <c r="E174" s="275"/>
      <c r="F174" s="275"/>
    </row>
    <row r="175" spans="1:6" ht="90" customHeight="1" hidden="1">
      <c r="A175" s="307"/>
      <c r="B175" s="317" t="s">
        <v>149</v>
      </c>
      <c r="C175" s="270" t="s">
        <v>484</v>
      </c>
      <c r="D175" s="275">
        <f>E175-черн!Y165</f>
        <v>0</v>
      </c>
      <c r="E175" s="275"/>
      <c r="F175" s="275"/>
    </row>
    <row r="176" spans="1:6" ht="61.5" customHeight="1">
      <c r="A176" s="307" t="s">
        <v>620</v>
      </c>
      <c r="B176" s="317" t="s">
        <v>698</v>
      </c>
      <c r="C176" s="270" t="s">
        <v>485</v>
      </c>
      <c r="D176" s="275">
        <f>E176-черн!Z166</f>
        <v>53.39999999999998</v>
      </c>
      <c r="E176" s="275">
        <v>691</v>
      </c>
      <c r="F176" s="275">
        <v>691</v>
      </c>
    </row>
    <row r="177" spans="1:6" ht="78.75" customHeight="1">
      <c r="A177" s="307" t="s">
        <v>620</v>
      </c>
      <c r="B177" s="317" t="s">
        <v>699</v>
      </c>
      <c r="C177" s="270" t="s">
        <v>487</v>
      </c>
      <c r="D177" s="275">
        <f>E177-черн!Z167</f>
        <v>53.39999999999998</v>
      </c>
      <c r="E177" s="275">
        <v>691</v>
      </c>
      <c r="F177" s="275">
        <v>691</v>
      </c>
    </row>
    <row r="178" spans="1:6" ht="75" hidden="1">
      <c r="A178" s="307" t="s">
        <v>620</v>
      </c>
      <c r="B178" s="317" t="s">
        <v>395</v>
      </c>
      <c r="C178" s="270" t="s">
        <v>394</v>
      </c>
      <c r="D178" s="275"/>
      <c r="E178" s="275"/>
      <c r="F178" s="275"/>
    </row>
    <row r="179" spans="1:6" ht="75" hidden="1">
      <c r="A179" s="307" t="s">
        <v>620</v>
      </c>
      <c r="B179" s="317" t="s">
        <v>397</v>
      </c>
      <c r="C179" s="270" t="s">
        <v>396</v>
      </c>
      <c r="D179" s="275"/>
      <c r="E179" s="275"/>
      <c r="F179" s="275"/>
    </row>
    <row r="180" spans="1:6" ht="93.75" hidden="1">
      <c r="A180" s="307" t="s">
        <v>620</v>
      </c>
      <c r="B180" s="317" t="s">
        <v>399</v>
      </c>
      <c r="C180" s="270" t="s">
        <v>398</v>
      </c>
      <c r="D180" s="275"/>
      <c r="E180" s="275"/>
      <c r="F180" s="275"/>
    </row>
    <row r="181" spans="1:6" ht="56.25" hidden="1">
      <c r="A181" s="307"/>
      <c r="B181" s="317" t="s">
        <v>401</v>
      </c>
      <c r="C181" s="270" t="s">
        <v>400</v>
      </c>
      <c r="D181" s="275"/>
      <c r="E181" s="275"/>
      <c r="F181" s="275"/>
    </row>
    <row r="182" spans="1:6" ht="56.25" hidden="1">
      <c r="A182" s="307"/>
      <c r="B182" s="317" t="s">
        <v>403</v>
      </c>
      <c r="C182" s="270" t="s">
        <v>402</v>
      </c>
      <c r="D182" s="275"/>
      <c r="E182" s="275"/>
      <c r="F182" s="275"/>
    </row>
    <row r="183" spans="1:6" ht="56.25" hidden="1">
      <c r="A183" s="307"/>
      <c r="B183" s="317" t="s">
        <v>401</v>
      </c>
      <c r="C183" s="270" t="s">
        <v>400</v>
      </c>
      <c r="D183" s="275"/>
      <c r="E183" s="275"/>
      <c r="F183" s="275"/>
    </row>
    <row r="184" spans="1:6" ht="54" customHeight="1" hidden="1">
      <c r="A184" s="307"/>
      <c r="B184" s="317" t="s">
        <v>403</v>
      </c>
      <c r="C184" s="270" t="s">
        <v>113</v>
      </c>
      <c r="D184" s="275"/>
      <c r="E184" s="275"/>
      <c r="F184" s="275"/>
    </row>
    <row r="185" spans="1:6" ht="72" customHeight="1" hidden="1">
      <c r="A185" s="307"/>
      <c r="B185" s="317" t="s">
        <v>405</v>
      </c>
      <c r="C185" s="270" t="s">
        <v>404</v>
      </c>
      <c r="D185" s="275"/>
      <c r="E185" s="275"/>
      <c r="F185" s="275"/>
    </row>
    <row r="186" spans="1:6" ht="75" hidden="1">
      <c r="A186" s="307"/>
      <c r="B186" s="317" t="s">
        <v>148</v>
      </c>
      <c r="C186" s="270" t="s">
        <v>406</v>
      </c>
      <c r="D186" s="275"/>
      <c r="E186" s="275"/>
      <c r="F186" s="275"/>
    </row>
    <row r="187" spans="1:6" ht="72" customHeight="1">
      <c r="A187" s="307" t="s">
        <v>620</v>
      </c>
      <c r="B187" s="317" t="s">
        <v>700</v>
      </c>
      <c r="C187" s="270" t="s">
        <v>407</v>
      </c>
      <c r="D187" s="275">
        <f>E187-черн!Z177</f>
        <v>-22692</v>
      </c>
      <c r="E187" s="275">
        <f>E188</f>
        <v>169216.6</v>
      </c>
      <c r="F187" s="275">
        <f>F188</f>
        <v>169221.30000000002</v>
      </c>
    </row>
    <row r="188" spans="1:19" ht="62.25" customHeight="1">
      <c r="A188" s="307" t="s">
        <v>620</v>
      </c>
      <c r="B188" s="317" t="s">
        <v>701</v>
      </c>
      <c r="C188" s="270" t="s">
        <v>408</v>
      </c>
      <c r="D188" s="275">
        <f>E188-черн!Z178</f>
        <v>-22692</v>
      </c>
      <c r="E188" s="275">
        <f>30.1+31.5+153793.3+530.1+1331+41.4+210.5+80+8683+3609.5+445+431.2</f>
        <v>169216.6</v>
      </c>
      <c r="F188" s="275">
        <f>30.1+31.5+153793.3+530.1+1331+41.4+210.5+4.7+8683+80+3609.5+431.2+445</f>
        <v>169221.30000000002</v>
      </c>
      <c r="H188" s="56">
        <v>3272</v>
      </c>
      <c r="S188" s="125"/>
    </row>
    <row r="189" spans="1:6" ht="131.25" hidden="1">
      <c r="A189" s="307" t="s">
        <v>620</v>
      </c>
      <c r="B189" s="317" t="s">
        <v>559</v>
      </c>
      <c r="C189" s="270" t="s">
        <v>442</v>
      </c>
      <c r="D189" s="275"/>
      <c r="E189" s="275"/>
      <c r="F189" s="275"/>
    </row>
    <row r="190" spans="1:6" ht="131.25" hidden="1">
      <c r="A190" s="307" t="s">
        <v>620</v>
      </c>
      <c r="B190" s="317" t="s">
        <v>560</v>
      </c>
      <c r="C190" s="270" t="s">
        <v>443</v>
      </c>
      <c r="D190" s="275"/>
      <c r="E190" s="275"/>
      <c r="F190" s="275"/>
    </row>
    <row r="191" spans="1:6" ht="75" hidden="1">
      <c r="A191" s="307" t="s">
        <v>620</v>
      </c>
      <c r="B191" s="317" t="s">
        <v>561</v>
      </c>
      <c r="C191" s="270" t="s">
        <v>444</v>
      </c>
      <c r="D191" s="275"/>
      <c r="E191" s="275"/>
      <c r="F191" s="275"/>
    </row>
    <row r="192" spans="1:6" ht="72" customHeight="1" hidden="1">
      <c r="A192" s="307"/>
      <c r="B192" s="317" t="s">
        <v>562</v>
      </c>
      <c r="C192" s="270" t="s">
        <v>446</v>
      </c>
      <c r="D192" s="275"/>
      <c r="E192" s="275"/>
      <c r="F192" s="275"/>
    </row>
    <row r="193" spans="1:6" ht="150" hidden="1">
      <c r="A193" s="307"/>
      <c r="B193" s="317" t="s">
        <v>563</v>
      </c>
      <c r="C193" s="270" t="s">
        <v>447</v>
      </c>
      <c r="D193" s="275"/>
      <c r="E193" s="275"/>
      <c r="F193" s="275"/>
    </row>
    <row r="194" spans="1:6" ht="131.25" hidden="1">
      <c r="A194" s="307"/>
      <c r="B194" s="317" t="s">
        <v>564</v>
      </c>
      <c r="C194" s="270" t="s">
        <v>449</v>
      </c>
      <c r="D194" s="275"/>
      <c r="E194" s="275"/>
      <c r="F194" s="275"/>
    </row>
    <row r="195" spans="1:6" ht="150" hidden="1">
      <c r="A195" s="307"/>
      <c r="B195" s="317" t="s">
        <v>565</v>
      </c>
      <c r="C195" s="277" t="s">
        <v>447</v>
      </c>
      <c r="D195" s="275"/>
      <c r="E195" s="275"/>
      <c r="F195" s="275"/>
    </row>
    <row r="196" spans="1:6" ht="126" customHeight="1" hidden="1">
      <c r="A196" s="307"/>
      <c r="B196" s="317" t="s">
        <v>566</v>
      </c>
      <c r="C196" s="277" t="s">
        <v>449</v>
      </c>
      <c r="D196" s="275"/>
      <c r="E196" s="275"/>
      <c r="F196" s="275"/>
    </row>
    <row r="197" spans="1:6" ht="131.25" hidden="1">
      <c r="A197" s="307"/>
      <c r="B197" s="317" t="s">
        <v>567</v>
      </c>
      <c r="C197" s="270" t="s">
        <v>188</v>
      </c>
      <c r="D197" s="275"/>
      <c r="E197" s="275"/>
      <c r="F197" s="275"/>
    </row>
    <row r="198" spans="1:6" ht="144" customHeight="1" hidden="1">
      <c r="A198" s="307"/>
      <c r="B198" s="317" t="s">
        <v>568</v>
      </c>
      <c r="C198" s="270" t="s">
        <v>189</v>
      </c>
      <c r="D198" s="275"/>
      <c r="E198" s="275"/>
      <c r="F198" s="275"/>
    </row>
    <row r="199" spans="1:6" ht="37.5" hidden="1">
      <c r="A199" s="307"/>
      <c r="B199" s="317" t="s">
        <v>569</v>
      </c>
      <c r="C199" s="270" t="s">
        <v>190</v>
      </c>
      <c r="D199" s="275"/>
      <c r="E199" s="275"/>
      <c r="F199" s="275"/>
    </row>
    <row r="200" spans="1:6" ht="37.5" hidden="1">
      <c r="A200" s="307"/>
      <c r="B200" s="317" t="s">
        <v>570</v>
      </c>
      <c r="C200" s="270" t="s">
        <v>191</v>
      </c>
      <c r="D200" s="275"/>
      <c r="E200" s="275"/>
      <c r="F200" s="275"/>
    </row>
    <row r="201" spans="1:6" ht="37.5" hidden="1">
      <c r="A201" s="307"/>
      <c r="B201" s="317" t="s">
        <v>571</v>
      </c>
      <c r="C201" s="270" t="s">
        <v>190</v>
      </c>
      <c r="D201" s="275"/>
      <c r="E201" s="275"/>
      <c r="F201" s="275"/>
    </row>
    <row r="202" spans="1:6" ht="37.5" hidden="1">
      <c r="A202" s="307"/>
      <c r="B202" s="317" t="s">
        <v>572</v>
      </c>
      <c r="C202" s="270" t="s">
        <v>191</v>
      </c>
      <c r="D202" s="275"/>
      <c r="E202" s="275"/>
      <c r="F202" s="275"/>
    </row>
    <row r="203" spans="1:6" ht="112.5" hidden="1">
      <c r="A203" s="307"/>
      <c r="B203" s="317" t="s">
        <v>573</v>
      </c>
      <c r="C203" s="270" t="s">
        <v>199</v>
      </c>
      <c r="D203" s="275"/>
      <c r="E203" s="275"/>
      <c r="F203" s="275"/>
    </row>
    <row r="204" spans="1:6" ht="108" customHeight="1" hidden="1">
      <c r="A204" s="307"/>
      <c r="B204" s="317" t="s">
        <v>574</v>
      </c>
      <c r="C204" s="270" t="s">
        <v>200</v>
      </c>
      <c r="D204" s="275"/>
      <c r="E204" s="275"/>
      <c r="F204" s="275"/>
    </row>
    <row r="205" spans="1:6" ht="131.25" hidden="1">
      <c r="A205" s="307"/>
      <c r="B205" s="317" t="s">
        <v>575</v>
      </c>
      <c r="C205" s="277" t="s">
        <v>40</v>
      </c>
      <c r="D205" s="275"/>
      <c r="E205" s="275"/>
      <c r="F205" s="275"/>
    </row>
    <row r="206" spans="1:6" ht="126" customHeight="1" hidden="1">
      <c r="A206" s="307"/>
      <c r="B206" s="317" t="s">
        <v>576</v>
      </c>
      <c r="C206" s="277" t="s">
        <v>43</v>
      </c>
      <c r="D206" s="275"/>
      <c r="E206" s="275"/>
      <c r="F206" s="275"/>
    </row>
    <row r="207" spans="1:6" ht="18.75" hidden="1">
      <c r="A207" s="307"/>
      <c r="B207" s="317" t="s">
        <v>577</v>
      </c>
      <c r="C207" s="270" t="s">
        <v>236</v>
      </c>
      <c r="D207" s="275"/>
      <c r="E207" s="275"/>
      <c r="F207" s="275"/>
    </row>
    <row r="208" spans="1:6" ht="37.5" hidden="1">
      <c r="A208" s="307"/>
      <c r="B208" s="317" t="s">
        <v>578</v>
      </c>
      <c r="C208" s="270" t="s">
        <v>238</v>
      </c>
      <c r="D208" s="275"/>
      <c r="E208" s="275"/>
      <c r="F208" s="275"/>
    </row>
    <row r="209" spans="1:6" ht="131.25" hidden="1">
      <c r="A209" s="307"/>
      <c r="B209" s="317" t="s">
        <v>579</v>
      </c>
      <c r="C209" s="277" t="s">
        <v>106</v>
      </c>
      <c r="D209" s="275"/>
      <c r="E209" s="275"/>
      <c r="F209" s="275"/>
    </row>
    <row r="210" spans="1:6" ht="126" customHeight="1" hidden="1">
      <c r="A210" s="307"/>
      <c r="B210" s="317" t="s">
        <v>580</v>
      </c>
      <c r="C210" s="277" t="s">
        <v>107</v>
      </c>
      <c r="D210" s="275"/>
      <c r="E210" s="275"/>
      <c r="F210" s="275"/>
    </row>
    <row r="211" spans="1:6" ht="37.5" hidden="1">
      <c r="A211" s="307"/>
      <c r="B211" s="317" t="s">
        <v>581</v>
      </c>
      <c r="C211" s="273" t="s">
        <v>240</v>
      </c>
      <c r="D211" s="275"/>
      <c r="E211" s="275"/>
      <c r="F211" s="275"/>
    </row>
    <row r="212" spans="1:6" ht="37.5" hidden="1">
      <c r="A212" s="307"/>
      <c r="B212" s="317" t="s">
        <v>582</v>
      </c>
      <c r="C212" s="273" t="s">
        <v>242</v>
      </c>
      <c r="D212" s="275"/>
      <c r="E212" s="275"/>
      <c r="F212" s="275"/>
    </row>
    <row r="213" spans="1:6" ht="75" hidden="1">
      <c r="A213" s="307"/>
      <c r="B213" s="317" t="s">
        <v>583</v>
      </c>
      <c r="C213" s="273" t="s">
        <v>244</v>
      </c>
      <c r="D213" s="275"/>
      <c r="E213" s="275"/>
      <c r="F213" s="275"/>
    </row>
    <row r="214" spans="1:6" ht="37.5" hidden="1">
      <c r="A214" s="307"/>
      <c r="B214" s="317" t="s">
        <v>584</v>
      </c>
      <c r="C214" s="273" t="s">
        <v>246</v>
      </c>
      <c r="D214" s="275"/>
      <c r="E214" s="275"/>
      <c r="F214" s="275"/>
    </row>
    <row r="215" spans="1:6" ht="18.75" hidden="1">
      <c r="A215" s="307"/>
      <c r="B215" s="317" t="s">
        <v>585</v>
      </c>
      <c r="C215" s="270" t="s">
        <v>248</v>
      </c>
      <c r="D215" s="275"/>
      <c r="E215" s="275"/>
      <c r="F215" s="275"/>
    </row>
    <row r="216" spans="1:6" ht="75" hidden="1">
      <c r="A216" s="307"/>
      <c r="B216" s="317" t="s">
        <v>586</v>
      </c>
      <c r="C216" s="270" t="s">
        <v>250</v>
      </c>
      <c r="D216" s="275"/>
      <c r="E216" s="275"/>
      <c r="F216" s="275"/>
    </row>
    <row r="217" spans="1:6" ht="75" hidden="1">
      <c r="A217" s="307"/>
      <c r="B217" s="317" t="s">
        <v>587</v>
      </c>
      <c r="C217" s="273" t="s">
        <v>252</v>
      </c>
      <c r="D217" s="275"/>
      <c r="E217" s="275"/>
      <c r="F217" s="275"/>
    </row>
    <row r="218" spans="1:6" ht="18.75" hidden="1">
      <c r="A218" s="307"/>
      <c r="B218" s="317" t="s">
        <v>588</v>
      </c>
      <c r="C218" s="270" t="s">
        <v>254</v>
      </c>
      <c r="D218" s="275"/>
      <c r="E218" s="275"/>
      <c r="F218" s="275"/>
    </row>
    <row r="219" spans="1:6" ht="75" hidden="1">
      <c r="A219" s="307"/>
      <c r="B219" s="317" t="s">
        <v>589</v>
      </c>
      <c r="C219" s="270" t="s">
        <v>256</v>
      </c>
      <c r="D219" s="275"/>
      <c r="E219" s="275"/>
      <c r="F219" s="275"/>
    </row>
    <row r="220" spans="1:6" ht="18.75" hidden="1">
      <c r="A220" s="307"/>
      <c r="B220" s="317" t="s">
        <v>590</v>
      </c>
      <c r="C220" s="270" t="s">
        <v>353</v>
      </c>
      <c r="D220" s="275"/>
      <c r="E220" s="275"/>
      <c r="F220" s="275"/>
    </row>
    <row r="221" spans="1:6" ht="112.5" hidden="1">
      <c r="A221" s="307"/>
      <c r="B221" s="317" t="s">
        <v>591</v>
      </c>
      <c r="C221" s="270" t="s">
        <v>119</v>
      </c>
      <c r="D221" s="275"/>
      <c r="E221" s="275"/>
      <c r="F221" s="275"/>
    </row>
    <row r="222" spans="1:6" ht="112.5" hidden="1">
      <c r="A222" s="307"/>
      <c r="B222" s="317" t="s">
        <v>592</v>
      </c>
      <c r="C222" s="270" t="s">
        <v>118</v>
      </c>
      <c r="D222" s="275"/>
      <c r="E222" s="275"/>
      <c r="F222" s="275"/>
    </row>
    <row r="223" spans="1:6" ht="75" hidden="1">
      <c r="A223" s="307"/>
      <c r="B223" s="317" t="s">
        <v>593</v>
      </c>
      <c r="C223" s="291" t="s">
        <v>345</v>
      </c>
      <c r="D223" s="275"/>
      <c r="E223" s="275"/>
      <c r="F223" s="275"/>
    </row>
    <row r="224" spans="1:6" ht="93.75" hidden="1">
      <c r="A224" s="307"/>
      <c r="B224" s="317" t="s">
        <v>594</v>
      </c>
      <c r="C224" s="291" t="s">
        <v>346</v>
      </c>
      <c r="D224" s="275"/>
      <c r="E224" s="275"/>
      <c r="F224" s="275"/>
    </row>
    <row r="225" spans="1:6" ht="56.25" hidden="1">
      <c r="A225" s="307"/>
      <c r="B225" s="317" t="s">
        <v>595</v>
      </c>
      <c r="C225" s="291" t="s">
        <v>282</v>
      </c>
      <c r="D225" s="275"/>
      <c r="E225" s="275"/>
      <c r="F225" s="275"/>
    </row>
    <row r="226" spans="1:6" ht="93.75" hidden="1">
      <c r="A226" s="307"/>
      <c r="B226" s="317" t="s">
        <v>596</v>
      </c>
      <c r="C226" s="291" t="s">
        <v>283</v>
      </c>
      <c r="D226" s="275"/>
      <c r="E226" s="275"/>
      <c r="F226" s="275"/>
    </row>
    <row r="227" spans="1:6" ht="131.25" hidden="1">
      <c r="A227" s="307"/>
      <c r="B227" s="317" t="s">
        <v>597</v>
      </c>
      <c r="C227" s="291" t="s">
        <v>284</v>
      </c>
      <c r="D227" s="275"/>
      <c r="E227" s="275"/>
      <c r="F227" s="275"/>
    </row>
    <row r="228" spans="1:6" ht="131.25" hidden="1">
      <c r="A228" s="307"/>
      <c r="B228" s="317" t="s">
        <v>598</v>
      </c>
      <c r="C228" s="291" t="s">
        <v>285</v>
      </c>
      <c r="D228" s="275"/>
      <c r="E228" s="275"/>
      <c r="F228" s="275"/>
    </row>
    <row r="229" spans="1:6" ht="75" hidden="1">
      <c r="A229" s="307"/>
      <c r="B229" s="317" t="s">
        <v>599</v>
      </c>
      <c r="C229" s="291" t="s">
        <v>286</v>
      </c>
      <c r="D229" s="275"/>
      <c r="E229" s="275"/>
      <c r="F229" s="275"/>
    </row>
    <row r="230" spans="1:6" ht="93.75" hidden="1">
      <c r="A230" s="307"/>
      <c r="B230" s="317" t="s">
        <v>600</v>
      </c>
      <c r="C230" s="291" t="s">
        <v>287</v>
      </c>
      <c r="D230" s="275"/>
      <c r="E230" s="275"/>
      <c r="F230" s="275"/>
    </row>
    <row r="231" spans="1:6" ht="93.75" hidden="1">
      <c r="A231" s="307"/>
      <c r="B231" s="317" t="s">
        <v>601</v>
      </c>
      <c r="C231" s="291" t="s">
        <v>288</v>
      </c>
      <c r="D231" s="275"/>
      <c r="E231" s="275"/>
      <c r="F231" s="275"/>
    </row>
    <row r="232" spans="1:6" ht="75" hidden="1">
      <c r="A232" s="307"/>
      <c r="B232" s="317" t="s">
        <v>602</v>
      </c>
      <c r="C232" s="291" t="s">
        <v>289</v>
      </c>
      <c r="D232" s="275"/>
      <c r="E232" s="275"/>
      <c r="F232" s="275"/>
    </row>
    <row r="233" spans="1:6" ht="18.75" hidden="1">
      <c r="A233" s="307"/>
      <c r="B233" s="317" t="s">
        <v>603</v>
      </c>
      <c r="C233" s="298" t="s">
        <v>438</v>
      </c>
      <c r="D233" s="275"/>
      <c r="E233" s="275"/>
      <c r="F233" s="275"/>
    </row>
    <row r="234" spans="1:6" ht="90" customHeight="1" hidden="1">
      <c r="A234" s="307"/>
      <c r="B234" s="317" t="s">
        <v>604</v>
      </c>
      <c r="C234" s="298" t="s">
        <v>119</v>
      </c>
      <c r="D234" s="275"/>
      <c r="E234" s="275"/>
      <c r="F234" s="275"/>
    </row>
    <row r="235" spans="1:6" ht="108" customHeight="1" hidden="1">
      <c r="A235" s="307"/>
      <c r="B235" s="317" t="s">
        <v>605</v>
      </c>
      <c r="C235" s="298" t="s">
        <v>118</v>
      </c>
      <c r="D235" s="275"/>
      <c r="E235" s="275"/>
      <c r="F235" s="275"/>
    </row>
    <row r="236" spans="1:6" ht="72" customHeight="1" hidden="1">
      <c r="A236" s="307"/>
      <c r="B236" s="317" t="s">
        <v>606</v>
      </c>
      <c r="C236" s="291" t="s">
        <v>288</v>
      </c>
      <c r="D236" s="275"/>
      <c r="E236" s="275"/>
      <c r="F236" s="275"/>
    </row>
    <row r="237" spans="1:6" ht="72" customHeight="1" hidden="1">
      <c r="A237" s="307"/>
      <c r="B237" s="317" t="s">
        <v>607</v>
      </c>
      <c r="C237" s="291" t="s">
        <v>289</v>
      </c>
      <c r="D237" s="275"/>
      <c r="E237" s="275"/>
      <c r="F237" s="275"/>
    </row>
    <row r="238" spans="1:6" ht="162" customHeight="1" hidden="1">
      <c r="A238" s="307"/>
      <c r="B238" s="317" t="s">
        <v>608</v>
      </c>
      <c r="C238" s="281" t="s">
        <v>610</v>
      </c>
      <c r="D238" s="275"/>
      <c r="E238" s="275"/>
      <c r="F238" s="275"/>
    </row>
    <row r="239" spans="1:6" ht="162" customHeight="1" hidden="1">
      <c r="A239" s="307"/>
      <c r="B239" s="317" t="s">
        <v>609</v>
      </c>
      <c r="C239" s="299" t="s">
        <v>558</v>
      </c>
      <c r="D239" s="275"/>
      <c r="E239" s="275"/>
      <c r="F239" s="275"/>
    </row>
    <row r="240" spans="1:6" ht="131.25" customHeight="1">
      <c r="A240" s="307" t="s">
        <v>620</v>
      </c>
      <c r="B240" s="288" t="s">
        <v>714</v>
      </c>
      <c r="C240" s="270" t="s">
        <v>447</v>
      </c>
      <c r="D240" s="275">
        <v>1964.4</v>
      </c>
      <c r="E240" s="275">
        <v>1964.4</v>
      </c>
      <c r="F240" s="275">
        <v>1964.4</v>
      </c>
    </row>
    <row r="241" spans="1:6" ht="118.5" customHeight="1">
      <c r="A241" s="307" t="s">
        <v>620</v>
      </c>
      <c r="B241" s="288" t="s">
        <v>715</v>
      </c>
      <c r="C241" s="270" t="s">
        <v>449</v>
      </c>
      <c r="D241" s="275">
        <v>1964.4</v>
      </c>
      <c r="E241" s="275">
        <v>1964.4</v>
      </c>
      <c r="F241" s="275">
        <v>1964.4</v>
      </c>
    </row>
    <row r="242" spans="1:6" ht="39.75" customHeight="1">
      <c r="A242" s="307" t="s">
        <v>620</v>
      </c>
      <c r="B242" s="317" t="s">
        <v>622</v>
      </c>
      <c r="C242" s="270" t="s">
        <v>190</v>
      </c>
      <c r="D242" s="275">
        <v>1765</v>
      </c>
      <c r="E242" s="275">
        <v>1765</v>
      </c>
      <c r="F242" s="275">
        <v>1765</v>
      </c>
    </row>
    <row r="243" spans="1:6" ht="46.5" customHeight="1">
      <c r="A243" s="307" t="s">
        <v>620</v>
      </c>
      <c r="B243" s="317" t="s">
        <v>621</v>
      </c>
      <c r="C243" s="270" t="s">
        <v>191</v>
      </c>
      <c r="D243" s="275">
        <v>1765</v>
      </c>
      <c r="E243" s="275">
        <v>1765</v>
      </c>
      <c r="F243" s="275">
        <v>1765</v>
      </c>
    </row>
    <row r="244" spans="1:6" ht="117" customHeight="1">
      <c r="A244" s="307" t="s">
        <v>620</v>
      </c>
      <c r="B244" s="317" t="s">
        <v>702</v>
      </c>
      <c r="C244" s="270" t="s">
        <v>106</v>
      </c>
      <c r="D244" s="275">
        <v>30.5</v>
      </c>
      <c r="E244" s="275">
        <v>639.7</v>
      </c>
      <c r="F244" s="275">
        <v>671.6</v>
      </c>
    </row>
    <row r="245" spans="1:6" ht="138.75" customHeight="1">
      <c r="A245" s="307" t="s">
        <v>620</v>
      </c>
      <c r="B245" s="317" t="s">
        <v>703</v>
      </c>
      <c r="C245" s="270" t="s">
        <v>107</v>
      </c>
      <c r="D245" s="275">
        <v>30.5</v>
      </c>
      <c r="E245" s="275">
        <v>639.7</v>
      </c>
      <c r="F245" s="275">
        <v>671.6</v>
      </c>
    </row>
    <row r="246" spans="1:19" ht="23.25" customHeight="1">
      <c r="A246" s="307"/>
      <c r="B246" s="316"/>
      <c r="C246" s="273" t="s">
        <v>258</v>
      </c>
      <c r="D246" s="275">
        <f>E246-черн!Z228</f>
        <v>6779.830450000009</v>
      </c>
      <c r="E246" s="275">
        <f>E10+E111</f>
        <v>377632.10000000003</v>
      </c>
      <c r="F246" s="275">
        <f>F10+F111</f>
        <v>381078.30000000005</v>
      </c>
      <c r="S246" s="125"/>
    </row>
    <row r="247" spans="1:6" ht="63.75" customHeight="1">
      <c r="A247" s="307"/>
      <c r="B247" s="316"/>
      <c r="C247" s="273" t="s">
        <v>508</v>
      </c>
      <c r="D247" s="275">
        <f>E247-черн!Z229</f>
        <v>-34712.06955</v>
      </c>
      <c r="E247" s="275">
        <f>E10</f>
        <v>62322.8</v>
      </c>
      <c r="F247" s="275">
        <f>F10</f>
        <v>65732.4</v>
      </c>
    </row>
    <row r="248" spans="1:6" ht="18" customHeight="1" hidden="1">
      <c r="A248" s="307" t="s">
        <v>620</v>
      </c>
      <c r="B248" s="313"/>
      <c r="C248" s="300"/>
      <c r="D248" s="301">
        <f>D247*5%</f>
        <v>-1735.6034775</v>
      </c>
      <c r="E248" s="148"/>
      <c r="F248" s="148"/>
    </row>
    <row r="249" spans="1:6" ht="18.75" hidden="1">
      <c r="A249" s="307" t="s">
        <v>620</v>
      </c>
      <c r="B249" s="313"/>
      <c r="C249" s="300"/>
      <c r="D249" s="302">
        <f>D246+D248</f>
        <v>5044.226972500009</v>
      </c>
      <c r="E249" s="148"/>
      <c r="F249" s="148"/>
    </row>
    <row r="250" spans="1:6" ht="18.75" hidden="1">
      <c r="A250" s="313"/>
      <c r="B250" s="336"/>
      <c r="C250" s="300"/>
      <c r="D250" s="303"/>
      <c r="E250" s="148"/>
      <c r="F250" s="148"/>
    </row>
    <row r="251" spans="1:6" ht="18.75" hidden="1">
      <c r="A251" s="313"/>
      <c r="B251" s="313"/>
      <c r="C251" s="300"/>
      <c r="D251" s="302">
        <f>D247*4.5%</f>
        <v>-1562.04312975</v>
      </c>
      <c r="E251" s="148"/>
      <c r="F251" s="148"/>
    </row>
    <row r="252" spans="1:6" ht="18.75" hidden="1">
      <c r="A252" s="313"/>
      <c r="B252" s="313"/>
      <c r="C252" s="300"/>
      <c r="D252" s="301">
        <f>D246+D251</f>
        <v>5217.787320250009</v>
      </c>
      <c r="E252" s="148"/>
      <c r="F252" s="148"/>
    </row>
    <row r="253" spans="1:6" ht="18.75" hidden="1">
      <c r="A253" s="313"/>
      <c r="B253" s="313"/>
      <c r="C253" s="300"/>
      <c r="D253" s="303">
        <v>2323.85</v>
      </c>
      <c r="E253" s="148"/>
      <c r="F253" s="148"/>
    </row>
    <row r="254" spans="1:6" ht="18.75" hidden="1">
      <c r="A254" s="313"/>
      <c r="B254" s="313"/>
      <c r="C254" s="300"/>
      <c r="D254" s="301">
        <f>D246+D253</f>
        <v>9103.680450000009</v>
      </c>
      <c r="E254" s="148"/>
      <c r="F254" s="148"/>
    </row>
    <row r="255" spans="1:6" ht="18.75" hidden="1">
      <c r="A255" s="313"/>
      <c r="B255" s="313"/>
      <c r="C255" s="300"/>
      <c r="D255" s="301">
        <f>D251/D247*100</f>
        <v>4.5</v>
      </c>
      <c r="E255" s="148"/>
      <c r="F255" s="148"/>
    </row>
    <row r="256" spans="1:6" ht="18.75" hidden="1">
      <c r="A256" s="313"/>
      <c r="B256" s="337"/>
      <c r="C256" s="304"/>
      <c r="D256" s="303">
        <f>D253/D247*100</f>
        <v>-6.69464549399072</v>
      </c>
      <c r="E256" s="148"/>
      <c r="F256" s="148"/>
    </row>
    <row r="257" spans="1:6" ht="18.75" hidden="1">
      <c r="A257" s="313"/>
      <c r="B257" s="337"/>
      <c r="C257" s="305"/>
      <c r="D257" s="303"/>
      <c r="E257" s="148"/>
      <c r="F257" s="148"/>
    </row>
    <row r="258" spans="1:6" ht="18.75" hidden="1">
      <c r="A258" s="313"/>
      <c r="B258" s="337"/>
      <c r="C258" s="305"/>
      <c r="D258" s="303"/>
      <c r="E258" s="148"/>
      <c r="F258" s="148"/>
    </row>
    <row r="259" spans="1:6" ht="18.75" hidden="1">
      <c r="A259" s="313"/>
      <c r="B259" s="337"/>
      <c r="C259" s="304"/>
      <c r="D259" s="303"/>
      <c r="E259" s="148"/>
      <c r="F259" s="148"/>
    </row>
    <row r="260" spans="1:6" ht="18.75" hidden="1">
      <c r="A260" s="313"/>
      <c r="B260" s="337"/>
      <c r="C260" s="304"/>
      <c r="D260" s="303"/>
      <c r="E260" s="148"/>
      <c r="F260" s="148"/>
    </row>
    <row r="261" spans="1:6" ht="18.75" hidden="1">
      <c r="A261" s="313"/>
      <c r="B261" s="338"/>
      <c r="C261" s="304"/>
      <c r="D261" s="303"/>
      <c r="E261" s="148"/>
      <c r="F261" s="148"/>
    </row>
    <row r="262" spans="1:6" ht="18.75">
      <c r="A262" s="313"/>
      <c r="B262" s="337"/>
      <c r="C262" s="304"/>
      <c r="D262" s="303"/>
      <c r="E262" s="148"/>
      <c r="F262" s="148"/>
    </row>
    <row r="263" spans="1:6" ht="18.75">
      <c r="A263" s="313"/>
      <c r="B263" s="337"/>
      <c r="C263" s="304"/>
      <c r="D263" s="303"/>
      <c r="E263" s="148"/>
      <c r="F263" s="148"/>
    </row>
    <row r="264" spans="1:6" ht="18.75">
      <c r="A264" s="313"/>
      <c r="B264" s="338"/>
      <c r="C264" s="304"/>
      <c r="D264" s="303"/>
      <c r="E264" s="148"/>
      <c r="F264" s="148"/>
    </row>
    <row r="265" spans="1:6" ht="18.75">
      <c r="A265" s="313"/>
      <c r="B265" s="313"/>
      <c r="C265" s="300"/>
      <c r="D265" s="303"/>
      <c r="E265" s="148"/>
      <c r="F265" s="148"/>
    </row>
    <row r="266" spans="1:6" ht="18.75">
      <c r="A266" s="313"/>
      <c r="B266" s="313"/>
      <c r="C266" s="300"/>
      <c r="D266" s="303"/>
      <c r="E266" s="148"/>
      <c r="F266" s="148"/>
    </row>
    <row r="267" spans="1:6" ht="18.75">
      <c r="A267" s="313"/>
      <c r="B267" s="313"/>
      <c r="C267" s="300"/>
      <c r="D267" s="303"/>
      <c r="E267" s="148"/>
      <c r="F267" s="148"/>
    </row>
    <row r="268" spans="1:6" ht="18.75">
      <c r="A268" s="313"/>
      <c r="B268" s="313"/>
      <c r="C268" s="300"/>
      <c r="D268" s="303"/>
      <c r="E268" s="148"/>
      <c r="F268" s="148"/>
    </row>
    <row r="269" spans="1:6" ht="18.75">
      <c r="A269" s="313"/>
      <c r="B269" s="313"/>
      <c r="C269" s="300"/>
      <c r="D269" s="303"/>
      <c r="E269" s="148"/>
      <c r="F269" s="148"/>
    </row>
    <row r="270" spans="1:6" ht="18.75">
      <c r="A270" s="313"/>
      <c r="B270" s="313"/>
      <c r="C270" s="300"/>
      <c r="D270" s="303"/>
      <c r="E270" s="148"/>
      <c r="F270" s="148"/>
    </row>
    <row r="271" spans="1:6" ht="18.75">
      <c r="A271" s="313"/>
      <c r="B271" s="313"/>
      <c r="C271" s="300"/>
      <c r="D271" s="303"/>
      <c r="E271" s="148"/>
      <c r="F271" s="148"/>
    </row>
    <row r="272" spans="1:6" ht="18.75">
      <c r="A272" s="313"/>
      <c r="B272" s="313"/>
      <c r="C272" s="300"/>
      <c r="D272" s="303"/>
      <c r="E272" s="148"/>
      <c r="F272" s="148"/>
    </row>
    <row r="273" spans="1:6" ht="18.75">
      <c r="A273" s="313"/>
      <c r="B273" s="313"/>
      <c r="C273" s="300"/>
      <c r="D273" s="303"/>
      <c r="E273" s="148"/>
      <c r="F273" s="148"/>
    </row>
    <row r="274" spans="1:6" ht="18.75">
      <c r="A274" s="313"/>
      <c r="B274" s="313"/>
      <c r="C274" s="300"/>
      <c r="D274" s="303"/>
      <c r="E274" s="148"/>
      <c r="F274" s="148"/>
    </row>
    <row r="275" spans="1:6" ht="18.75">
      <c r="A275" s="313"/>
      <c r="B275" s="313"/>
      <c r="C275" s="300"/>
      <c r="D275" s="303"/>
      <c r="E275" s="148"/>
      <c r="F275" s="148"/>
    </row>
    <row r="276" spans="1:6" ht="18.75">
      <c r="A276" s="313"/>
      <c r="B276" s="313"/>
      <c r="C276" s="300"/>
      <c r="D276" s="303"/>
      <c r="E276" s="148"/>
      <c r="F276" s="148"/>
    </row>
    <row r="277" spans="1:6" ht="18.75">
      <c r="A277" s="313"/>
      <c r="B277" s="313"/>
      <c r="C277" s="300"/>
      <c r="D277" s="303"/>
      <c r="E277" s="148"/>
      <c r="F277" s="148"/>
    </row>
    <row r="278" spans="1:6" ht="18.75">
      <c r="A278" s="313"/>
      <c r="B278" s="313"/>
      <c r="C278" s="300"/>
      <c r="D278" s="303"/>
      <c r="E278" s="148"/>
      <c r="F278" s="148"/>
    </row>
    <row r="279" spans="1:6" ht="18.75">
      <c r="A279" s="313"/>
      <c r="B279" s="313"/>
      <c r="C279" s="300"/>
      <c r="D279" s="303"/>
      <c r="E279" s="148"/>
      <c r="F279" s="148"/>
    </row>
    <row r="280" spans="1:6" ht="18.75">
      <c r="A280" s="313"/>
      <c r="B280" s="313"/>
      <c r="C280" s="300"/>
      <c r="D280" s="303"/>
      <c r="E280" s="148"/>
      <c r="F280" s="148"/>
    </row>
    <row r="281" spans="1:6" ht="18.75">
      <c r="A281" s="313"/>
      <c r="B281" s="313"/>
      <c r="C281" s="300"/>
      <c r="D281" s="303"/>
      <c r="E281" s="148"/>
      <c r="F281" s="148"/>
    </row>
    <row r="282" spans="1:6" ht="18.75">
      <c r="A282" s="313"/>
      <c r="B282" s="313"/>
      <c r="C282" s="300"/>
      <c r="D282" s="303"/>
      <c r="E282" s="148"/>
      <c r="F282" s="148"/>
    </row>
    <row r="283" spans="1:6" ht="18.75">
      <c r="A283" s="313"/>
      <c r="B283" s="306"/>
      <c r="C283" s="300"/>
      <c r="D283" s="303"/>
      <c r="E283" s="148"/>
      <c r="F283" s="148"/>
    </row>
    <row r="284" spans="1:6" ht="18.75">
      <c r="A284" s="313"/>
      <c r="B284" s="306"/>
      <c r="C284" s="300"/>
      <c r="D284" s="303"/>
      <c r="E284" s="148"/>
      <c r="F284" s="148"/>
    </row>
    <row r="285" spans="1:6" ht="18.75">
      <c r="A285" s="313"/>
      <c r="B285" s="306"/>
      <c r="C285" s="300"/>
      <c r="D285" s="303"/>
      <c r="E285" s="148"/>
      <c r="F285" s="148"/>
    </row>
    <row r="286" spans="1:6" ht="18.75">
      <c r="A286" s="313"/>
      <c r="B286" s="306"/>
      <c r="C286" s="300"/>
      <c r="D286" s="303"/>
      <c r="E286" s="148"/>
      <c r="F286" s="148"/>
    </row>
    <row r="287" spans="1:6" ht="18.75">
      <c r="A287" s="313"/>
      <c r="B287" s="306"/>
      <c r="C287" s="300"/>
      <c r="D287" s="303"/>
      <c r="E287" s="148"/>
      <c r="F287" s="148"/>
    </row>
    <row r="288" spans="1:6" ht="18.75">
      <c r="A288" s="313"/>
      <c r="B288" s="306"/>
      <c r="C288" s="300"/>
      <c r="D288" s="303"/>
      <c r="E288" s="148"/>
      <c r="F288" s="148"/>
    </row>
    <row r="289" spans="1:6" ht="18.75">
      <c r="A289" s="313"/>
      <c r="B289" s="306"/>
      <c r="C289" s="300"/>
      <c r="D289" s="303"/>
      <c r="E289" s="148"/>
      <c r="F289" s="148"/>
    </row>
    <row r="290" spans="1:6" ht="18.75">
      <c r="A290" s="313"/>
      <c r="B290" s="306"/>
      <c r="C290" s="300"/>
      <c r="D290" s="303"/>
      <c r="E290" s="148"/>
      <c r="F290" s="148"/>
    </row>
    <row r="291" spans="1:6" ht="18.75">
      <c r="A291" s="313"/>
      <c r="B291" s="306"/>
      <c r="C291" s="300"/>
      <c r="D291" s="303"/>
      <c r="E291" s="148"/>
      <c r="F291" s="148"/>
    </row>
    <row r="292" spans="1:6" ht="18.75">
      <c r="A292" s="313"/>
      <c r="B292" s="306"/>
      <c r="C292" s="300"/>
      <c r="D292" s="303"/>
      <c r="E292" s="148"/>
      <c r="F292" s="148"/>
    </row>
    <row r="293" spans="1:6" ht="18.75">
      <c r="A293" s="313"/>
      <c r="B293" s="306"/>
      <c r="C293" s="300"/>
      <c r="D293" s="303"/>
      <c r="E293" s="148"/>
      <c r="F293" s="148"/>
    </row>
    <row r="294" spans="1:6" ht="18.75">
      <c r="A294" s="313"/>
      <c r="B294" s="306"/>
      <c r="C294" s="300"/>
      <c r="D294" s="303"/>
      <c r="E294" s="148"/>
      <c r="F294" s="148"/>
    </row>
    <row r="295" spans="1:6" ht="18.75">
      <c r="A295" s="313"/>
      <c r="B295" s="306"/>
      <c r="C295" s="300"/>
      <c r="D295" s="303"/>
      <c r="E295" s="148"/>
      <c r="F295" s="148"/>
    </row>
    <row r="296" spans="1:6" ht="18.75">
      <c r="A296" s="313"/>
      <c r="B296" s="306"/>
      <c r="C296" s="300"/>
      <c r="D296" s="303"/>
      <c r="E296" s="148"/>
      <c r="F296" s="148"/>
    </row>
    <row r="297" spans="1:6" ht="18.75">
      <c r="A297" s="313"/>
      <c r="B297" s="306"/>
      <c r="C297" s="300"/>
      <c r="D297" s="303"/>
      <c r="E297" s="148"/>
      <c r="F297" s="148"/>
    </row>
    <row r="298" spans="1:6" ht="18.75">
      <c r="A298" s="313"/>
      <c r="B298" s="306"/>
      <c r="C298" s="300"/>
      <c r="D298" s="303"/>
      <c r="E298" s="148"/>
      <c r="F298" s="148"/>
    </row>
    <row r="299" spans="1:6" ht="18.75">
      <c r="A299" s="313"/>
      <c r="B299" s="306"/>
      <c r="C299" s="300"/>
      <c r="D299" s="303"/>
      <c r="E299" s="148"/>
      <c r="F299" s="148"/>
    </row>
    <row r="300" spans="1:6" ht="18.75">
      <c r="A300" s="313"/>
      <c r="B300" s="306"/>
      <c r="C300" s="300"/>
      <c r="D300" s="303"/>
      <c r="E300" s="148"/>
      <c r="F300" s="148"/>
    </row>
    <row r="301" spans="1:6" ht="18.75">
      <c r="A301" s="313"/>
      <c r="B301" s="306"/>
      <c r="C301" s="300"/>
      <c r="D301" s="303"/>
      <c r="E301" s="148"/>
      <c r="F301" s="148"/>
    </row>
    <row r="302" spans="1:6" ht="18.75">
      <c r="A302" s="313"/>
      <c r="B302" s="306"/>
      <c r="C302" s="300"/>
      <c r="D302" s="303"/>
      <c r="E302" s="148"/>
      <c r="F302" s="148"/>
    </row>
    <row r="303" spans="1:6" ht="18.75">
      <c r="A303" s="313"/>
      <c r="B303" s="306"/>
      <c r="C303" s="300"/>
      <c r="D303" s="303"/>
      <c r="E303" s="148"/>
      <c r="F303" s="148"/>
    </row>
    <row r="304" spans="1:6" ht="18.75">
      <c r="A304" s="313"/>
      <c r="B304" s="306"/>
      <c r="C304" s="300"/>
      <c r="D304" s="303"/>
      <c r="E304" s="148"/>
      <c r="F304" s="148"/>
    </row>
    <row r="305" spans="1:6" ht="18.75">
      <c r="A305" s="313"/>
      <c r="B305" s="306"/>
      <c r="C305" s="300"/>
      <c r="D305" s="303"/>
      <c r="E305" s="148"/>
      <c r="F305" s="148"/>
    </row>
    <row r="306" spans="1:6" ht="18.75">
      <c r="A306" s="313"/>
      <c r="B306" s="306"/>
      <c r="C306" s="300"/>
      <c r="D306" s="303"/>
      <c r="E306" s="148"/>
      <c r="F306" s="148"/>
    </row>
    <row r="307" spans="1:6" ht="18.75">
      <c r="A307" s="313"/>
      <c r="B307" s="306"/>
      <c r="C307" s="300"/>
      <c r="D307" s="303"/>
      <c r="E307" s="148"/>
      <c r="F307" s="148"/>
    </row>
    <row r="308" spans="1:6" ht="18.75">
      <c r="A308" s="313"/>
      <c r="B308" s="306"/>
      <c r="C308" s="300"/>
      <c r="D308" s="303"/>
      <c r="E308" s="148"/>
      <c r="F308" s="148"/>
    </row>
    <row r="309" spans="1:6" ht="18.75">
      <c r="A309" s="313"/>
      <c r="B309" s="306"/>
      <c r="C309" s="300"/>
      <c r="D309" s="303"/>
      <c r="E309" s="148"/>
      <c r="F309" s="148"/>
    </row>
    <row r="310" spans="1:6" ht="18.75">
      <c r="A310" s="313"/>
      <c r="B310" s="306"/>
      <c r="C310" s="300"/>
      <c r="D310" s="303"/>
      <c r="E310" s="148"/>
      <c r="F310" s="148"/>
    </row>
    <row r="311" spans="1:6" ht="18.75">
      <c r="A311" s="313"/>
      <c r="B311" s="306"/>
      <c r="C311" s="300"/>
      <c r="D311" s="303"/>
      <c r="E311" s="148"/>
      <c r="F311" s="148"/>
    </row>
    <row r="312" spans="1:6" ht="18.75">
      <c r="A312" s="313"/>
      <c r="B312" s="306"/>
      <c r="C312" s="300"/>
      <c r="D312" s="303"/>
      <c r="E312" s="148"/>
      <c r="F312" s="148"/>
    </row>
    <row r="313" spans="1:6" ht="18.75">
      <c r="A313" s="313"/>
      <c r="B313" s="306"/>
      <c r="C313" s="300"/>
      <c r="D313" s="303"/>
      <c r="E313" s="148"/>
      <c r="F313" s="148"/>
    </row>
    <row r="314" spans="1:6" ht="18.75">
      <c r="A314" s="313"/>
      <c r="B314" s="306"/>
      <c r="C314" s="300"/>
      <c r="D314" s="303"/>
      <c r="E314" s="148"/>
      <c r="F314" s="148"/>
    </row>
    <row r="315" spans="1:6" ht="18.75">
      <c r="A315" s="313"/>
      <c r="B315" s="306"/>
      <c r="C315" s="300"/>
      <c r="D315" s="303"/>
      <c r="E315" s="148"/>
      <c r="F315" s="148"/>
    </row>
    <row r="316" spans="1:6" ht="18.75">
      <c r="A316" s="313"/>
      <c r="B316" s="306"/>
      <c r="C316" s="300"/>
      <c r="D316" s="303"/>
      <c r="E316" s="148"/>
      <c r="F316" s="148"/>
    </row>
    <row r="317" spans="1:6" ht="18.75">
      <c r="A317" s="313"/>
      <c r="B317" s="306"/>
      <c r="C317" s="300"/>
      <c r="D317" s="148"/>
      <c r="E317" s="148"/>
      <c r="F317" s="148"/>
    </row>
    <row r="318" spans="1:6" ht="18.75">
      <c r="A318" s="313"/>
      <c r="B318" s="306"/>
      <c r="C318" s="300"/>
      <c r="D318" s="148"/>
      <c r="E318" s="148"/>
      <c r="F318" s="148"/>
    </row>
    <row r="319" spans="1:6" ht="18.75">
      <c r="A319" s="313"/>
      <c r="B319" s="306"/>
      <c r="C319" s="300"/>
      <c r="D319" s="148"/>
      <c r="E319" s="148"/>
      <c r="F319" s="148"/>
    </row>
    <row r="320" spans="1:6" ht="18.75">
      <c r="A320" s="313"/>
      <c r="B320" s="306"/>
      <c r="C320" s="300"/>
      <c r="D320" s="148"/>
      <c r="E320" s="148"/>
      <c r="F320" s="148"/>
    </row>
    <row r="321" spans="1:6" ht="18.75">
      <c r="A321" s="313"/>
      <c r="B321" s="306"/>
      <c r="C321" s="300"/>
      <c r="D321" s="148"/>
      <c r="E321" s="148"/>
      <c r="F321" s="148"/>
    </row>
    <row r="322" spans="1:6" ht="18.75">
      <c r="A322" s="313"/>
      <c r="B322" s="306"/>
      <c r="C322" s="300"/>
      <c r="D322" s="148"/>
      <c r="E322" s="148"/>
      <c r="F322" s="148"/>
    </row>
    <row r="323" spans="1:6" ht="18.75">
      <c r="A323" s="313"/>
      <c r="B323" s="306"/>
      <c r="C323" s="300"/>
      <c r="D323" s="148"/>
      <c r="E323" s="148"/>
      <c r="F323" s="148"/>
    </row>
    <row r="324" spans="1:6" ht="18.75">
      <c r="A324" s="313"/>
      <c r="B324" s="306"/>
      <c r="C324" s="300"/>
      <c r="D324" s="148"/>
      <c r="E324" s="148"/>
      <c r="F324" s="148"/>
    </row>
    <row r="325" spans="1:6" ht="18.75">
      <c r="A325" s="313"/>
      <c r="B325" s="306"/>
      <c r="C325" s="300"/>
      <c r="D325" s="148"/>
      <c r="E325" s="148"/>
      <c r="F325" s="148"/>
    </row>
    <row r="326" spans="1:6" ht="18.75">
      <c r="A326" s="313"/>
      <c r="B326" s="306"/>
      <c r="C326" s="300"/>
      <c r="D326" s="148"/>
      <c r="E326" s="148"/>
      <c r="F326" s="148"/>
    </row>
    <row r="327" spans="1:6" ht="18.75">
      <c r="A327" s="313"/>
      <c r="B327" s="306"/>
      <c r="C327" s="300"/>
      <c r="D327" s="148"/>
      <c r="E327" s="148"/>
      <c r="F327" s="148"/>
    </row>
    <row r="328" spans="1:6" ht="18.75">
      <c r="A328" s="313"/>
      <c r="B328" s="306"/>
      <c r="C328" s="300"/>
      <c r="D328" s="148"/>
      <c r="E328" s="148"/>
      <c r="F328" s="148"/>
    </row>
    <row r="329" spans="1:6" ht="18.75">
      <c r="A329" s="313"/>
      <c r="B329" s="306"/>
      <c r="C329" s="300"/>
      <c r="D329" s="148"/>
      <c r="E329" s="148"/>
      <c r="F329" s="148"/>
    </row>
    <row r="330" spans="1:6" ht="18.75">
      <c r="A330" s="313"/>
      <c r="B330" s="306"/>
      <c r="C330" s="300"/>
      <c r="D330" s="148"/>
      <c r="E330" s="148"/>
      <c r="F330" s="148"/>
    </row>
    <row r="331" spans="1:6" ht="18.75">
      <c r="A331" s="313"/>
      <c r="B331" s="306"/>
      <c r="C331" s="300"/>
      <c r="D331" s="148"/>
      <c r="E331" s="148"/>
      <c r="F331" s="148"/>
    </row>
    <row r="332" spans="1:6" ht="18.75">
      <c r="A332" s="313"/>
      <c r="B332" s="306"/>
      <c r="C332" s="300"/>
      <c r="D332" s="148"/>
      <c r="E332" s="148"/>
      <c r="F332" s="148"/>
    </row>
    <row r="333" spans="1:6" ht="18.75">
      <c r="A333" s="313"/>
      <c r="B333" s="306"/>
      <c r="C333" s="300"/>
      <c r="D333" s="148"/>
      <c r="E333" s="148"/>
      <c r="F333" s="148"/>
    </row>
    <row r="334" spans="1:6" ht="18.75">
      <c r="A334" s="313"/>
      <c r="B334" s="306"/>
      <c r="C334" s="300"/>
      <c r="D334" s="148"/>
      <c r="E334" s="148"/>
      <c r="F334" s="148"/>
    </row>
    <row r="335" spans="1:6" ht="18.75">
      <c r="A335" s="313"/>
      <c r="B335" s="306"/>
      <c r="C335" s="300"/>
      <c r="D335" s="148"/>
      <c r="E335" s="148"/>
      <c r="F335" s="148"/>
    </row>
    <row r="336" spans="1:6" ht="18.75">
      <c r="A336" s="313"/>
      <c r="B336" s="306"/>
      <c r="C336" s="300"/>
      <c r="D336" s="148"/>
      <c r="E336" s="148"/>
      <c r="F336" s="148"/>
    </row>
    <row r="337" spans="1:6" ht="18.75">
      <c r="A337" s="313"/>
      <c r="B337" s="306"/>
      <c r="C337" s="300"/>
      <c r="D337" s="148"/>
      <c r="E337" s="148"/>
      <c r="F337" s="148"/>
    </row>
    <row r="338" spans="1:6" ht="18.75">
      <c r="A338" s="313"/>
      <c r="B338" s="306"/>
      <c r="C338" s="300"/>
      <c r="D338" s="148"/>
      <c r="E338" s="148"/>
      <c r="F338" s="148"/>
    </row>
    <row r="339" spans="1:6" ht="18.75">
      <c r="A339" s="313"/>
      <c r="B339" s="306"/>
      <c r="C339" s="300"/>
      <c r="D339" s="148"/>
      <c r="E339" s="148"/>
      <c r="F339" s="148"/>
    </row>
    <row r="340" spans="1:6" ht="18.75">
      <c r="A340" s="313"/>
      <c r="B340" s="306"/>
      <c r="C340" s="300"/>
      <c r="D340" s="148"/>
      <c r="E340" s="148"/>
      <c r="F340" s="148"/>
    </row>
    <row r="341" spans="1:6" ht="18.75">
      <c r="A341" s="313"/>
      <c r="B341" s="306"/>
      <c r="C341" s="300"/>
      <c r="D341" s="148"/>
      <c r="E341" s="148"/>
      <c r="F341" s="148"/>
    </row>
    <row r="342" spans="1:6" ht="18.75">
      <c r="A342" s="313"/>
      <c r="B342" s="306"/>
      <c r="C342" s="300"/>
      <c r="D342" s="148"/>
      <c r="E342" s="148"/>
      <c r="F342" s="148"/>
    </row>
    <row r="343" spans="1:6" ht="18.75">
      <c r="A343" s="313"/>
      <c r="B343" s="306"/>
      <c r="C343" s="300"/>
      <c r="D343" s="148"/>
      <c r="E343" s="148"/>
      <c r="F343" s="148"/>
    </row>
    <row r="344" spans="1:6" ht="18.75">
      <c r="A344" s="313"/>
      <c r="B344" s="306"/>
      <c r="C344" s="300"/>
      <c r="D344" s="148"/>
      <c r="E344" s="148"/>
      <c r="F344" s="148"/>
    </row>
    <row r="345" spans="1:6" ht="18.75">
      <c r="A345" s="313"/>
      <c r="B345" s="306"/>
      <c r="C345" s="300"/>
      <c r="D345" s="148"/>
      <c r="E345" s="148"/>
      <c r="F345" s="148"/>
    </row>
    <row r="346" ht="15.75">
      <c r="C346" s="46"/>
    </row>
    <row r="347" ht="15.75">
      <c r="C347" s="46"/>
    </row>
    <row r="348" ht="15.75">
      <c r="C348" s="46"/>
    </row>
    <row r="349" ht="15.75">
      <c r="C349" s="46"/>
    </row>
  </sheetData>
  <sheetProtection/>
  <mergeCells count="12">
    <mergeCell ref="A8:A9"/>
    <mergeCell ref="B8:B9"/>
    <mergeCell ref="C8:C9"/>
    <mergeCell ref="D8:E8"/>
    <mergeCell ref="D1:G1"/>
    <mergeCell ref="H1:I1"/>
    <mergeCell ref="J1:K1"/>
    <mergeCell ref="L1:M1"/>
    <mergeCell ref="N1:O1"/>
    <mergeCell ref="P1:Q1"/>
    <mergeCell ref="R1:S1"/>
    <mergeCell ref="A6:H6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44"/>
      <c r="E1" s="344"/>
      <c r="X1" s="344" t="s">
        <v>611</v>
      </c>
      <c r="Y1" s="354"/>
      <c r="Z1" s="354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42" t="s">
        <v>612</v>
      </c>
      <c r="B5" s="353"/>
      <c r="C5" s="353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613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>
        <f>Y10+Y19+Y34+Y40+Y43+Y58+Y66+Y72+Y82+Y100</f>
        <v>94213.4</v>
      </c>
      <c r="Z8" s="85">
        <f>Z10+Z19+Z34+Z40+Z43+Z58+Z66+Z72+Z82+Z100</f>
        <v>97034.86955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>
        <f>Y20+Y28+Y31</f>
        <v>7129.25</v>
      </c>
      <c r="Z19" s="95">
        <f>Z20+Z28+Z31</f>
        <v>7379.318749999999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>
        <f>Y21+Y24+Y27</f>
        <v>3296</v>
      </c>
      <c r="Z20" s="95">
        <f>Z21+Z24+Z27</f>
        <v>3411.3599999999997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>
        <f>Y22+Y23</f>
        <v>1545</v>
      </c>
      <c r="Z21" s="95">
        <f>Z22+Z23</f>
        <v>1599.0749999999998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>
        <f>'прил 6'!D30*103%</f>
        <v>1545</v>
      </c>
      <c r="Z22" s="95">
        <f aca="true" t="shared" si="0" ref="Z22:Z27">Y22*103.5%</f>
        <v>1599.0749999999998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>
        <f>'прил 6'!D31*103%</f>
        <v>0</v>
      </c>
      <c r="Z23" s="95">
        <f t="shared" si="0"/>
        <v>0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>
        <f>'прил 6'!D32*103%</f>
        <v>721</v>
      </c>
      <c r="Z24" s="95">
        <f t="shared" si="0"/>
        <v>746.2349999999999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>
        <f>'прил 6'!D33*103%</f>
        <v>721</v>
      </c>
      <c r="Z25" s="95">
        <f t="shared" si="0"/>
        <v>746.2349999999999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>
        <f>'прил 6'!D34*103%</f>
        <v>0</v>
      </c>
      <c r="Z26" s="95">
        <f t="shared" si="0"/>
        <v>0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>
        <f>'прил 6'!D35*103%</f>
        <v>1030</v>
      </c>
      <c r="Z27" s="95">
        <f t="shared" si="0"/>
        <v>1066.05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>
        <f>Y29+Y30</f>
        <v>3820.25</v>
      </c>
      <c r="Z28" s="91">
        <f>Z29+Z30</f>
        <v>3953.95875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>
        <f>'прил 6'!D37*103.25%</f>
        <v>3820.25</v>
      </c>
      <c r="Z29" s="95">
        <f>Y29*103.5/100</f>
        <v>3953.95875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>
        <f>'прил 6'!D38*103.25%</f>
        <v>0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>
        <f>Y44+Y46</f>
        <v>1557.92</v>
      </c>
      <c r="Z43" s="95">
        <f>Y43*104.5%</f>
        <v>1628.0264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>
        <f>'прил 6'!D52*104%</f>
        <v>1248</v>
      </c>
      <c r="Z44" s="95">
        <f aca="true" t="shared" si="2" ref="Z44:Z51">Y44*104.5%</f>
        <v>1304.1599999999999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>
        <f>'прил 6'!D53*104%</f>
        <v>1248</v>
      </c>
      <c r="Z45" s="95">
        <f t="shared" si="2"/>
        <v>1304.1599999999999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>
        <f>'прил 6'!D54*104%</f>
        <v>309.92</v>
      </c>
      <c r="Z46" s="95">
        <f t="shared" si="2"/>
        <v>323.8664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>
        <f>'прил 6'!D55*104%</f>
        <v>309.92</v>
      </c>
      <c r="Z47" s="95">
        <f t="shared" si="2"/>
        <v>323.8664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>
        <f>'прил 6'!D56*104%</f>
        <v>309.92</v>
      </c>
      <c r="Z48" s="95">
        <f t="shared" si="2"/>
        <v>323.8664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>
        <f>'прил 6'!D57*104%</f>
        <v>0</v>
      </c>
      <c r="Z49" s="95">
        <f t="shared" si="2"/>
        <v>0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>
        <f>'прил 6'!D58*104%</f>
        <v>0</v>
      </c>
      <c r="Z50" s="95">
        <f t="shared" si="2"/>
        <v>0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>
        <f>'прил 6'!D59*104%</f>
        <v>0</v>
      </c>
      <c r="Z51" s="95">
        <f t="shared" si="2"/>
        <v>0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>
        <f>'прил 6'!D66*106%</f>
        <v>587.24</v>
      </c>
      <c r="Z58" s="95">
        <f>Y58*106%</f>
        <v>622.4744000000001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>
        <f>'прил 6'!D67*106%</f>
        <v>587.24</v>
      </c>
      <c r="Z59" s="95">
        <f aca="true" t="shared" si="4" ref="Z59:Z65">Y59*106%</f>
        <v>622.4744000000001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>
        <f>'прил 6'!D68*106%</f>
        <v>424</v>
      </c>
      <c r="Z60" s="95">
        <f t="shared" si="4"/>
        <v>449.44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>
        <f>'прил 6'!D69*106%</f>
        <v>424</v>
      </c>
      <c r="Z61" s="95">
        <f t="shared" si="4"/>
        <v>449.44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'прил 6'!D70*106%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'прил 6'!D71*106%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>
        <f>'прил 6'!D72*106%</f>
        <v>163.24</v>
      </c>
      <c r="Z64" s="95">
        <f t="shared" si="4"/>
        <v>173.0344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>
        <f>'прил 6'!D73*106%</f>
        <v>163.24</v>
      </c>
      <c r="Z65" s="95">
        <f t="shared" si="4"/>
        <v>173.0344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>
        <f>'прил 6'!D74*103%</f>
        <v>178.19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>
        <f>'прил 6'!D75*103%</f>
        <v>178.19</v>
      </c>
      <c r="Z67" s="95">
        <v>257.2</v>
      </c>
      <c r="AA67" s="262"/>
      <c r="AB67" s="263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>
        <f>'прил 6'!D76*103%</f>
        <v>31.93</v>
      </c>
      <c r="Z68" s="95">
        <v>46</v>
      </c>
      <c r="AA68" s="262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>
        <f>'прил 6'!D77*103%</f>
        <v>1.03</v>
      </c>
      <c r="Z69" s="95">
        <v>1.5</v>
      </c>
      <c r="AA69" s="262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>
        <f>'прил 6'!D78*103%</f>
        <v>1.03</v>
      </c>
      <c r="Z70" s="95">
        <v>1.5</v>
      </c>
      <c r="AA70" s="262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>
        <f>'прил 6'!D79*103%</f>
        <v>144.20000000000002</v>
      </c>
      <c r="Z71" s="95">
        <v>208.2</v>
      </c>
      <c r="AA71" s="262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>
        <f>'прил 6'!D80*115%</f>
        <v>252.99999999999997</v>
      </c>
      <c r="Z72" s="95">
        <f aca="true" t="shared" si="5" ref="Z72:Z77">Y72*115%</f>
        <v>290.94999999999993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'прил 6'!D81*115%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'прил 6'!D82*115%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'прил 6'!D83*115%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>
        <f>'прил 6'!D84*115%</f>
        <v>252.99999999999997</v>
      </c>
      <c r="Z76" s="95">
        <f t="shared" si="5"/>
        <v>290.94999999999993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>
        <f>'прил 6'!D85*115%</f>
        <v>252.99999999999997</v>
      </c>
      <c r="Z77" s="95">
        <f t="shared" si="5"/>
        <v>290.94999999999993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>
        <f>'прил 6'!D90*105%</f>
        <v>840</v>
      </c>
      <c r="Z82" s="95">
        <f>Y82*105%</f>
        <v>882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>
        <f>'прил 6'!D91*105%</f>
        <v>42</v>
      </c>
      <c r="Z83" s="95">
        <f aca="true" t="shared" si="6" ref="Z83:Z99">Y83*105%</f>
        <v>44.1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>
        <f>'прил 6'!D92*105%</f>
        <v>21</v>
      </c>
      <c r="Z84" s="95">
        <f t="shared" si="6"/>
        <v>22.05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'прил 6'!D93*105%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>
        <f>'прил 6'!D94*105%</f>
        <v>21</v>
      </c>
      <c r="Z86" s="95">
        <f t="shared" si="6"/>
        <v>22.05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>
        <f>'прил 6'!D95*105%</f>
        <v>84</v>
      </c>
      <c r="Z87" s="95">
        <f t="shared" si="6"/>
        <v>88.2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>
        <f>'прил 6'!D96*105%</f>
        <v>8.4</v>
      </c>
      <c r="Z88" s="95">
        <f t="shared" si="6"/>
        <v>8.82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'прил 6'!D97*105%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'прил 6'!D98*105%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'прил 6'!D99*105%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'прил 6'!D100*105%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'прил 6'!D101*105%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>
        <f>'прил 6'!D102*105%</f>
        <v>8.4</v>
      </c>
      <c r="Z94" s="95">
        <f t="shared" si="6"/>
        <v>8.82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>
        <f>'прил 6'!D103*105%</f>
        <v>131.25</v>
      </c>
      <c r="Z95" s="95">
        <f t="shared" si="6"/>
        <v>137.8125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'прил 6'!D104*105%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'прил 6'!D105*105%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>
        <f>'прил 6'!D106*105%</f>
        <v>574.35</v>
      </c>
      <c r="Z98" s="95">
        <f t="shared" si="6"/>
        <v>603.0675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>
        <f>'прил 6'!D107*105%</f>
        <v>574.35</v>
      </c>
      <c r="Z99" s="95">
        <f t="shared" si="6"/>
        <v>603.0675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>
        <f>Y8+Y103</f>
        <v>368030.80000000005</v>
      </c>
      <c r="Z228" s="95">
        <f>Z8+Z103</f>
        <v>370852.26955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>
        <f>Y8</f>
        <v>94213.4</v>
      </c>
      <c r="Z229" s="95">
        <f>Z8</f>
        <v>97034.86955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>
        <f>Y229*5%</f>
        <v>4710.67</v>
      </c>
      <c r="Z230" s="253">
        <f>Z229*5%</f>
        <v>4851.7434775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>
        <f>Y228+Y230</f>
        <v>372741.47000000003</v>
      </c>
      <c r="Z231" s="253">
        <f>Z228+Z230</f>
        <v>375704.0130275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>
        <f>Y229/Y228*100</f>
        <v>25.599324839116722</v>
      </c>
    </row>
    <row r="234" spans="1:25" ht="15.75" hidden="1">
      <c r="A234" s="46"/>
      <c r="C234" s="48"/>
      <c r="D234" s="48"/>
      <c r="E234" s="48"/>
      <c r="X234" s="83">
        <v>403346.35</v>
      </c>
      <c r="Y234" s="255">
        <f>Y228-Y149</f>
        <v>174875.40000000002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>
        <f>Y229*4.4%</f>
        <v>4145.3896</v>
      </c>
      <c r="Z236" s="253">
        <f>Z229*4.3%</f>
        <v>4172.499390649999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>
        <f>Y229-45000</f>
        <v>49213.399999999994</v>
      </c>
      <c r="Z238" s="255">
        <f>Z229-45000</f>
        <v>52034.86955</v>
      </c>
    </row>
    <row r="239" spans="1:26" ht="15.75" hidden="1">
      <c r="A239" s="67"/>
      <c r="B239" s="63"/>
      <c r="C239" s="65"/>
      <c r="D239" s="65"/>
      <c r="E239" s="65"/>
      <c r="X239" s="60"/>
      <c r="Y239" s="253">
        <f>Y238*5%</f>
        <v>2460.67</v>
      </c>
      <c r="Z239" s="253">
        <f>Z238*5%</f>
        <v>2601.7434775</v>
      </c>
    </row>
    <row r="240" spans="1:26" ht="15.75" hidden="1">
      <c r="A240" s="67"/>
      <c r="B240" s="63"/>
      <c r="C240" s="65"/>
      <c r="D240" s="65"/>
      <c r="E240" s="65"/>
      <c r="X240" s="60"/>
      <c r="Y240" s="255">
        <f>Y228+Y239</f>
        <v>370491.47000000003</v>
      </c>
      <c r="Z240" s="83">
        <f>Z228+Z239</f>
        <v>373454.0130275</v>
      </c>
    </row>
    <row r="241" spans="1:26" ht="15.75" hidden="1">
      <c r="A241" s="62"/>
      <c r="B241" s="63"/>
      <c r="C241" s="65"/>
      <c r="D241" s="65"/>
      <c r="E241" s="65"/>
      <c r="X241" s="60"/>
      <c r="Y241" s="253">
        <f>Y239/Y229*100</f>
        <v>2.611804690203305</v>
      </c>
      <c r="Z241" s="253">
        <f>Z239/Z229*100</f>
        <v>2.6812459166128697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74" t="s">
        <v>291</v>
      </c>
      <c r="G1" s="374"/>
    </row>
    <row r="2" spans="1:7" ht="15.75">
      <c r="A2" s="61"/>
      <c r="B2" s="61"/>
      <c r="C2" s="61"/>
      <c r="D2" s="61"/>
      <c r="E2" s="61"/>
      <c r="F2" s="374" t="s">
        <v>292</v>
      </c>
      <c r="G2" s="374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75" t="s">
        <v>531</v>
      </c>
      <c r="B9" s="375"/>
      <c r="C9" s="375"/>
      <c r="D9" s="375"/>
      <c r="E9" s="375"/>
      <c r="F9" s="375"/>
      <c r="G9" s="375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76" t="s">
        <v>296</v>
      </c>
      <c r="B11" s="377"/>
      <c r="C11" s="377"/>
      <c r="D11" s="377"/>
      <c r="E11" s="378"/>
      <c r="F11" s="382" t="s">
        <v>532</v>
      </c>
      <c r="G11" s="383"/>
      <c r="H11" s="64"/>
      <c r="I11" s="64"/>
    </row>
    <row r="12" spans="1:9" ht="78" customHeight="1" thickBot="1">
      <c r="A12" s="379"/>
      <c r="B12" s="380"/>
      <c r="C12" s="380"/>
      <c r="D12" s="380"/>
      <c r="E12" s="381"/>
      <c r="F12" s="133" t="s">
        <v>297</v>
      </c>
      <c r="G12" s="134" t="s">
        <v>298</v>
      </c>
      <c r="H12" s="64"/>
      <c r="I12" s="64"/>
    </row>
    <row r="13" spans="1:9" ht="18.75">
      <c r="A13" s="384" t="s">
        <v>299</v>
      </c>
      <c r="B13" s="385"/>
      <c r="C13" s="385"/>
      <c r="D13" s="385"/>
      <c r="E13" s="385"/>
      <c r="F13" s="385"/>
      <c r="G13" s="386"/>
      <c r="H13" s="64"/>
      <c r="I13" s="64"/>
    </row>
    <row r="14" spans="1:9" ht="34.5" customHeight="1">
      <c r="A14" s="358" t="s">
        <v>300</v>
      </c>
      <c r="B14" s="359"/>
      <c r="C14" s="359"/>
      <c r="D14" s="359"/>
      <c r="E14" s="36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58" t="s">
        <v>302</v>
      </c>
      <c r="B15" s="359"/>
      <c r="C15" s="359"/>
      <c r="D15" s="359"/>
      <c r="E15" s="36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58" t="s">
        <v>303</v>
      </c>
      <c r="B16" s="359"/>
      <c r="C16" s="359"/>
      <c r="D16" s="359"/>
      <c r="E16" s="35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58" t="s">
        <v>304</v>
      </c>
      <c r="B17" s="359"/>
      <c r="C17" s="359"/>
      <c r="D17" s="359"/>
      <c r="E17" s="36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58" t="s">
        <v>305</v>
      </c>
      <c r="B18" s="359"/>
      <c r="C18" s="359"/>
      <c r="D18" s="359"/>
      <c r="E18" s="360"/>
      <c r="F18" s="138">
        <v>100</v>
      </c>
      <c r="G18" s="139">
        <f>F18/2</f>
        <v>50</v>
      </c>
      <c r="H18" s="64"/>
      <c r="I18" s="64"/>
    </row>
    <row r="19" spans="1:9" ht="19.5" thickBot="1">
      <c r="A19" s="363" t="s">
        <v>306</v>
      </c>
      <c r="B19" s="364"/>
      <c r="C19" s="364"/>
      <c r="D19" s="364"/>
      <c r="E19" s="365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66" t="s">
        <v>307</v>
      </c>
      <c r="B20" s="367"/>
      <c r="C20" s="367"/>
      <c r="D20" s="367"/>
      <c r="E20" s="367"/>
      <c r="F20" s="367"/>
      <c r="G20" s="368"/>
      <c r="H20" s="64"/>
      <c r="I20" s="64"/>
    </row>
    <row r="21" spans="1:7" ht="95.25" customHeight="1">
      <c r="A21" s="369" t="s">
        <v>509</v>
      </c>
      <c r="B21" s="370"/>
      <c r="C21" s="370"/>
      <c r="D21" s="370"/>
      <c r="E21" s="371"/>
      <c r="F21" s="138">
        <v>240</v>
      </c>
      <c r="G21" s="139">
        <f>F21/2</f>
        <v>120</v>
      </c>
    </row>
    <row r="22" spans="1:7" ht="74.25" customHeight="1">
      <c r="A22" s="358" t="s">
        <v>510</v>
      </c>
      <c r="B22" s="359"/>
      <c r="C22" s="359"/>
      <c r="D22" s="359"/>
      <c r="E22" s="360"/>
      <c r="F22" s="143">
        <v>210</v>
      </c>
      <c r="G22" s="139">
        <f>F22/2</f>
        <v>105</v>
      </c>
    </row>
    <row r="23" spans="1:7" ht="100.5" customHeight="1">
      <c r="A23" s="358" t="s">
        <v>533</v>
      </c>
      <c r="B23" s="372"/>
      <c r="C23" s="372"/>
      <c r="D23" s="372"/>
      <c r="E23" s="373"/>
      <c r="F23" s="143">
        <v>570</v>
      </c>
      <c r="G23" s="139">
        <f>F23*20%</f>
        <v>114</v>
      </c>
    </row>
    <row r="24" spans="1:7" s="131" customFormat="1" ht="42.75" customHeight="1" thickBot="1">
      <c r="A24" s="361" t="s">
        <v>308</v>
      </c>
      <c r="B24" s="362"/>
      <c r="C24" s="362"/>
      <c r="D24" s="362"/>
      <c r="E24" s="362"/>
      <c r="F24" s="140">
        <f>F21+F22</f>
        <v>450</v>
      </c>
      <c r="G24" s="139">
        <f>G21+G22+G23</f>
        <v>339</v>
      </c>
    </row>
    <row r="25" spans="1:7" ht="19.5" thickBot="1">
      <c r="A25" s="355" t="s">
        <v>309</v>
      </c>
      <c r="B25" s="356"/>
      <c r="C25" s="356"/>
      <c r="D25" s="356"/>
      <c r="E25" s="357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60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75" t="s">
        <v>551</v>
      </c>
      <c r="B4" s="375"/>
      <c r="C4" s="375"/>
      <c r="D4" s="375"/>
      <c r="E4" s="375"/>
      <c r="F4" s="375"/>
      <c r="G4" s="375"/>
      <c r="H4" s="375"/>
      <c r="I4" s="375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97" t="s">
        <v>296</v>
      </c>
      <c r="B6" s="398"/>
      <c r="C6" s="398"/>
      <c r="D6" s="398"/>
      <c r="E6" s="398"/>
      <c r="F6" s="401" t="s">
        <v>552</v>
      </c>
      <c r="G6" s="401"/>
      <c r="H6" s="401" t="s">
        <v>553</v>
      </c>
      <c r="I6" s="402"/>
    </row>
    <row r="7" spans="1:9" s="148" customFormat="1" ht="72.75" customHeight="1" thickBot="1">
      <c r="A7" s="399"/>
      <c r="B7" s="400"/>
      <c r="C7" s="400"/>
      <c r="D7" s="400"/>
      <c r="E7" s="40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66" t="s">
        <v>299</v>
      </c>
      <c r="B8" s="367"/>
      <c r="C8" s="367"/>
      <c r="D8" s="367"/>
      <c r="E8" s="367"/>
      <c r="F8" s="367"/>
      <c r="G8" s="367"/>
      <c r="H8" s="367"/>
      <c r="I8" s="368"/>
    </row>
    <row r="9" spans="1:9" ht="22.5" customHeight="1">
      <c r="A9" s="358" t="s">
        <v>300</v>
      </c>
      <c r="B9" s="359"/>
      <c r="C9" s="359"/>
      <c r="D9" s="359"/>
      <c r="E9" s="36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95" t="s">
        <v>302</v>
      </c>
      <c r="B10" s="396"/>
      <c r="C10" s="396"/>
      <c r="D10" s="396"/>
      <c r="E10" s="39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90" t="s">
        <v>303</v>
      </c>
      <c r="B11" s="391"/>
      <c r="C11" s="391"/>
      <c r="D11" s="391"/>
      <c r="E11" s="391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90" t="s">
        <v>304</v>
      </c>
      <c r="B12" s="391"/>
      <c r="C12" s="391"/>
      <c r="D12" s="391"/>
      <c r="E12" s="391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90" t="s">
        <v>305</v>
      </c>
      <c r="B13" s="391"/>
      <c r="C13" s="391"/>
      <c r="D13" s="391"/>
      <c r="E13" s="391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63" t="s">
        <v>306</v>
      </c>
      <c r="B14" s="364"/>
      <c r="C14" s="364"/>
      <c r="D14" s="364"/>
      <c r="E14" s="365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92" t="s">
        <v>307</v>
      </c>
      <c r="B15" s="393"/>
      <c r="C15" s="393"/>
      <c r="D15" s="393"/>
      <c r="E15" s="393"/>
      <c r="F15" s="393"/>
      <c r="G15" s="393"/>
      <c r="H15" s="393"/>
      <c r="I15" s="394"/>
    </row>
    <row r="16" spans="1:9" ht="147.75" customHeight="1" thickBot="1">
      <c r="A16" s="369" t="s">
        <v>509</v>
      </c>
      <c r="B16" s="370"/>
      <c r="C16" s="370"/>
      <c r="D16" s="370"/>
      <c r="E16" s="371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58" t="s">
        <v>510</v>
      </c>
      <c r="B17" s="359"/>
      <c r="C17" s="359"/>
      <c r="D17" s="359"/>
      <c r="E17" s="36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58" t="s">
        <v>533</v>
      </c>
      <c r="B18" s="372"/>
      <c r="C18" s="372"/>
      <c r="D18" s="372"/>
      <c r="E18" s="373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63" t="s">
        <v>308</v>
      </c>
      <c r="B19" s="364"/>
      <c r="C19" s="364"/>
      <c r="D19" s="364"/>
      <c r="E19" s="365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87" t="s">
        <v>309</v>
      </c>
      <c r="B20" s="388"/>
      <c r="C20" s="388"/>
      <c r="D20" s="388"/>
      <c r="E20" s="38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45" t="s">
        <v>311</v>
      </c>
      <c r="C1" s="345"/>
    </row>
    <row r="2" spans="2:3" ht="15" customHeight="1">
      <c r="B2" s="345" t="s">
        <v>292</v>
      </c>
      <c r="C2" s="345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407" t="s">
        <v>554</v>
      </c>
      <c r="C6" s="40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47" t="s">
        <v>534</v>
      </c>
      <c r="B9" s="347"/>
      <c r="C9" s="347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406"/>
      <c r="N12" s="406"/>
      <c r="O12" s="40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409">
        <v>3</v>
      </c>
      <c r="B14" s="174" t="s">
        <v>336</v>
      </c>
      <c r="C14" s="41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410"/>
      <c r="B15" s="174" t="s">
        <v>316</v>
      </c>
      <c r="C15" s="41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8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403">
        <v>6</v>
      </c>
      <c r="B19" s="168" t="s">
        <v>329</v>
      </c>
      <c r="C19" s="404">
        <f>C18*C12%</f>
        <v>3912.5976384</v>
      </c>
      <c r="D19" s="176"/>
      <c r="E19" s="257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403"/>
      <c r="B20" s="168" t="s">
        <v>316</v>
      </c>
      <c r="C20" s="40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45" t="s">
        <v>320</v>
      </c>
      <c r="C1" s="345"/>
    </row>
    <row r="3" spans="1:3" ht="46.5" customHeight="1">
      <c r="A3" s="347" t="s">
        <v>614</v>
      </c>
      <c r="B3" s="347"/>
      <c r="C3" s="347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9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13">
        <v>3</v>
      </c>
      <c r="B8" s="174" t="s">
        <v>329</v>
      </c>
      <c r="C8" s="415">
        <f>C7*0.46%</f>
        <v>3912.5976384</v>
      </c>
      <c r="D8" s="62"/>
      <c r="E8" s="64"/>
    </row>
    <row r="9" spans="1:5" ht="22.5" customHeight="1">
      <c r="A9" s="414"/>
      <c r="B9" s="174" t="s">
        <v>316</v>
      </c>
      <c r="C9" s="41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21">
        <v>6</v>
      </c>
      <c r="B13" s="168" t="s">
        <v>540</v>
      </c>
      <c r="C13" s="423">
        <f>C12*C6%</f>
        <v>4139.5283014272</v>
      </c>
      <c r="D13" s="62"/>
      <c r="E13" s="64"/>
    </row>
    <row r="14" spans="1:5" ht="18.75" customHeight="1">
      <c r="A14" s="422"/>
      <c r="B14" s="174" t="s">
        <v>316</v>
      </c>
      <c r="C14" s="42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409">
        <v>3</v>
      </c>
      <c r="B26" s="174" t="s">
        <v>540</v>
      </c>
      <c r="C26" s="411">
        <f>C25*0.55%</f>
        <v>4949.436012576</v>
      </c>
    </row>
    <row r="27" spans="1:3" ht="18.75">
      <c r="A27" s="410"/>
      <c r="B27" s="174" t="s">
        <v>316</v>
      </c>
      <c r="C27" s="41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417">
        <v>6</v>
      </c>
      <c r="B31" s="174" t="s">
        <v>544</v>
      </c>
      <c r="C31" s="419">
        <f>C30*C24%</f>
        <v>4396.179056115687</v>
      </c>
    </row>
    <row r="32" spans="1:3" ht="18.75">
      <c r="A32" s="418"/>
      <c r="B32" s="174" t="s">
        <v>316</v>
      </c>
      <c r="C32" s="42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5:J7"/>
  <sheetViews>
    <sheetView zoomScalePageLayoutView="0" workbookViewId="0" topLeftCell="A1">
      <selection activeCell="I5" sqref="I5:J8"/>
    </sheetView>
  </sheetViews>
  <sheetFormatPr defaultColWidth="9.00390625" defaultRowHeight="12.75"/>
  <sheetData>
    <row r="5" spans="6:10" ht="12.75">
      <c r="F5" t="s">
        <v>724</v>
      </c>
      <c r="G5">
        <v>665.7</v>
      </c>
      <c r="H5">
        <v>3620.7</v>
      </c>
      <c r="I5">
        <v>3620.7</v>
      </c>
      <c r="J5">
        <v>665.7</v>
      </c>
    </row>
    <row r="6" spans="6:9" ht="12.75">
      <c r="F6" t="s">
        <v>725</v>
      </c>
      <c r="H6">
        <v>136746.2</v>
      </c>
      <c r="I6">
        <v>136746.2</v>
      </c>
    </row>
    <row r="7" spans="6:10" ht="12.75">
      <c r="F7" t="s">
        <v>724</v>
      </c>
      <c r="G7">
        <v>9374</v>
      </c>
      <c r="H7">
        <v>164902.7</v>
      </c>
      <c r="I7">
        <v>164939.3</v>
      </c>
      <c r="J7">
        <v>9374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2014-12-15T08:41:28Z</cp:lastPrinted>
  <dcterms:created xsi:type="dcterms:W3CDTF">2008-11-09T14:04:37Z</dcterms:created>
  <dcterms:modified xsi:type="dcterms:W3CDTF">2014-12-15T08:41:31Z</dcterms:modified>
  <cp:category/>
  <cp:version/>
  <cp:contentType/>
  <cp:contentStatus/>
</cp:coreProperties>
</file>