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Решение о внесении изменений в решение о бюджете\"/>
    </mc:Choice>
  </mc:AlternateContent>
  <bookViews>
    <workbookView xWindow="-195" yWindow="180" windowWidth="15480" windowHeight="8745" tabRatio="766" firstSheet="16" activeTab="16"/>
  </bookViews>
  <sheets>
    <sheet name="публ 8" sheetId="25" state="hidden" r:id="rId1"/>
    <sheet name="8 публ" sheetId="49" state="hidden" r:id="rId2"/>
    <sheet name="9 публ" sheetId="48" state="hidden" r:id="rId3"/>
    <sheet name="10 МП " sheetId="52" state="hidden" r:id="rId4"/>
    <sheet name="11 МП" sheetId="55" state="hidden" r:id="rId5"/>
    <sheet name="3 РПр " sheetId="15" state="hidden" r:id="rId6"/>
    <sheet name="РПрЦсВр2015" sheetId="30" state="hidden" r:id="rId7"/>
    <sheet name="РПрЦсВр2016,2017" sheetId="29" state="hidden" r:id="rId8"/>
    <sheet name="13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r:id="rId17"/>
    <sheet name="15 Вед" sheetId="56" state="hidden" r:id="rId18"/>
    <sheet name="16 ДФ " sheetId="44" state="hidden" r:id="rId19"/>
    <sheet name="17 ДФ" sheetId="45" state="hidden" r:id="rId20"/>
    <sheet name="18 МБТ " sheetId="46" state="hidden" r:id="rId21"/>
    <sheet name="19 МБТ" sheetId="47" state="hidden" r:id="rId22"/>
    <sheet name="20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8">'13 РПр'!$A$1:$E$75</definedName>
    <definedName name="_xlnm.Print_Area" localSheetId="17">'15 Вед'!$A$1:$Y$1021</definedName>
    <definedName name="_xlnm.Print_Area" localSheetId="18">'16 ДФ '!$A$1:$L$19</definedName>
    <definedName name="_xlnm.Print_Area" localSheetId="20">'18 МБТ '!$A$1:$K$28</definedName>
    <definedName name="_xlnm.Print_Area" localSheetId="5">'3 РПр '!$A$1:$E$72</definedName>
    <definedName name="_xlnm.Print_Area" localSheetId="16">'4 Вед'!$A$1:$X$1054</definedName>
  </definedNames>
  <calcPr calcId="152511"/>
</workbook>
</file>

<file path=xl/calcChain.xml><?xml version="1.0" encoding="utf-8"?>
<calcChain xmlns="http://schemas.openxmlformats.org/spreadsheetml/2006/main">
  <c r="W187" i="51" l="1"/>
  <c r="T14" i="51" l="1"/>
  <c r="S14" i="51"/>
  <c r="R14" i="51"/>
  <c r="L12" i="51"/>
  <c r="L11" i="51" s="1"/>
  <c r="M12" i="51"/>
  <c r="M11" i="51" s="1"/>
  <c r="L13" i="51"/>
  <c r="J14" i="51"/>
  <c r="L14" i="51"/>
  <c r="M14" i="51"/>
  <c r="M13" i="51" s="1"/>
  <c r="O14" i="51"/>
  <c r="O13" i="51" s="1"/>
  <c r="O12" i="51" s="1"/>
  <c r="O11" i="51" s="1"/>
  <c r="G16" i="51"/>
  <c r="H17" i="51"/>
  <c r="I17" i="51"/>
  <c r="I16" i="51" s="1"/>
  <c r="I15" i="51" s="1"/>
  <c r="J17" i="51"/>
  <c r="J16" i="51" s="1"/>
  <c r="K17" i="51"/>
  <c r="K16" i="51" s="1"/>
  <c r="N17" i="51"/>
  <c r="N16" i="51" s="1"/>
  <c r="N15" i="51" s="1"/>
  <c r="N10" i="51" s="1"/>
  <c r="J19" i="51"/>
  <c r="L19" i="51"/>
  <c r="M19" i="51"/>
  <c r="O19" i="51" s="1"/>
  <c r="J29" i="51"/>
  <c r="L29" i="51"/>
  <c r="M29" i="51"/>
  <c r="O29" i="51" s="1"/>
  <c r="O30" i="51"/>
  <c r="H35" i="51"/>
  <c r="L35" i="51"/>
  <c r="O35" i="51"/>
  <c r="G36" i="51"/>
  <c r="G35" i="51" s="1"/>
  <c r="H36" i="51"/>
  <c r="I36" i="51"/>
  <c r="I35" i="51" s="1"/>
  <c r="J36" i="51"/>
  <c r="K36" i="51"/>
  <c r="K35" i="51" s="1"/>
  <c r="L36" i="51"/>
  <c r="M36" i="51"/>
  <c r="M35" i="51" s="1"/>
  <c r="N36" i="51"/>
  <c r="N35" i="51" s="1"/>
  <c r="O36" i="51"/>
  <c r="J37" i="51"/>
  <c r="O37" i="51"/>
  <c r="G41" i="51"/>
  <c r="G40" i="51" s="1"/>
  <c r="N41" i="51"/>
  <c r="N40" i="51" s="1"/>
  <c r="G42" i="51"/>
  <c r="H42" i="51"/>
  <c r="I42" i="51"/>
  <c r="K42" i="51"/>
  <c r="N42" i="51"/>
  <c r="J43" i="51"/>
  <c r="L43" i="51"/>
  <c r="L42" i="51" s="1"/>
  <c r="M43" i="51"/>
  <c r="O43" i="51" s="1"/>
  <c r="O42" i="51" s="1"/>
  <c r="O46" i="51"/>
  <c r="G56" i="51"/>
  <c r="H56" i="51"/>
  <c r="J56" i="51" s="1"/>
  <c r="I56" i="51"/>
  <c r="K56" i="51"/>
  <c r="K41" i="51" s="1"/>
  <c r="K40" i="51" s="1"/>
  <c r="L56" i="51"/>
  <c r="N56" i="51"/>
  <c r="J57" i="51"/>
  <c r="L57" i="51"/>
  <c r="M57" i="51"/>
  <c r="M56" i="51" s="1"/>
  <c r="O57" i="51"/>
  <c r="O56" i="51" s="1"/>
  <c r="O41" i="51" s="1"/>
  <c r="O40" i="51" s="1"/>
  <c r="J60" i="51"/>
  <c r="O60" i="51"/>
  <c r="G67" i="51"/>
  <c r="M67" i="51"/>
  <c r="J68" i="51"/>
  <c r="L68" i="51"/>
  <c r="L67" i="51" s="1"/>
  <c r="M68" i="51"/>
  <c r="O68" i="51"/>
  <c r="J69" i="51"/>
  <c r="L69" i="51"/>
  <c r="M69" i="51"/>
  <c r="O69" i="51"/>
  <c r="J70" i="51"/>
  <c r="L70" i="51"/>
  <c r="M70" i="51"/>
  <c r="O70" i="51"/>
  <c r="G75" i="51"/>
  <c r="H75" i="51"/>
  <c r="K75" i="51"/>
  <c r="L75" i="51"/>
  <c r="H76" i="51"/>
  <c r="H67" i="51" s="1"/>
  <c r="K76" i="51"/>
  <c r="K67" i="51" s="1"/>
  <c r="L76" i="51"/>
  <c r="M76" i="51"/>
  <c r="N76" i="51"/>
  <c r="N67" i="51" s="1"/>
  <c r="I77" i="51"/>
  <c r="O77" i="51"/>
  <c r="J78" i="51"/>
  <c r="O78" i="51"/>
  <c r="I79" i="51"/>
  <c r="J79" i="51"/>
  <c r="O79" i="51"/>
  <c r="O76" i="51" s="1"/>
  <c r="I81" i="51"/>
  <c r="J81" i="51" s="1"/>
  <c r="O81" i="51"/>
  <c r="I82" i="51"/>
  <c r="J82" i="51"/>
  <c r="O82" i="51"/>
  <c r="I83" i="51"/>
  <c r="J83" i="51"/>
  <c r="O83" i="51"/>
  <c r="I84" i="51"/>
  <c r="J84" i="51"/>
  <c r="O84" i="51"/>
  <c r="J85" i="51"/>
  <c r="O85" i="51"/>
  <c r="H86" i="51"/>
  <c r="I86" i="51"/>
  <c r="J86" i="51"/>
  <c r="K86" i="51"/>
  <c r="N86" i="51"/>
  <c r="J87" i="51"/>
  <c r="L87" i="51"/>
  <c r="M87" i="51"/>
  <c r="O87" i="51" s="1"/>
  <c r="I88" i="51"/>
  <c r="J88" i="51"/>
  <c r="O88" i="51"/>
  <c r="I89" i="51"/>
  <c r="J89" i="51"/>
  <c r="O89" i="51"/>
  <c r="I90" i="51"/>
  <c r="J90" i="51" s="1"/>
  <c r="O90" i="51"/>
  <c r="I91" i="51"/>
  <c r="J91" i="51"/>
  <c r="O91" i="51"/>
  <c r="J92" i="51"/>
  <c r="O92" i="51"/>
  <c r="J93" i="51"/>
  <c r="O93" i="51"/>
  <c r="J94" i="51"/>
  <c r="O94" i="51"/>
  <c r="J95" i="51"/>
  <c r="J96" i="51"/>
  <c r="O96" i="51"/>
  <c r="H98" i="51"/>
  <c r="I98" i="51"/>
  <c r="K98" i="51"/>
  <c r="L98" i="51"/>
  <c r="M98" i="51"/>
  <c r="M75" i="51" s="1"/>
  <c r="N98" i="51"/>
  <c r="N75" i="51" s="1"/>
  <c r="J99" i="51"/>
  <c r="O99" i="51"/>
  <c r="O98" i="51" s="1"/>
  <c r="O75" i="51" s="1"/>
  <c r="G100" i="51"/>
  <c r="K100" i="51"/>
  <c r="G101" i="51"/>
  <c r="H102" i="51"/>
  <c r="H101" i="51" s="1"/>
  <c r="H100" i="51" s="1"/>
  <c r="I102" i="51"/>
  <c r="K102" i="51"/>
  <c r="K101" i="51" s="1"/>
  <c r="L102" i="51"/>
  <c r="L101" i="51" s="1"/>
  <c r="L100" i="51" s="1"/>
  <c r="M102" i="51"/>
  <c r="M101" i="51" s="1"/>
  <c r="M100" i="51" s="1"/>
  <c r="N102" i="51"/>
  <c r="N101" i="51" s="1"/>
  <c r="N100" i="51" s="1"/>
  <c r="J104" i="51"/>
  <c r="O104" i="51"/>
  <c r="O105" i="51"/>
  <c r="I106" i="51"/>
  <c r="N106" i="51"/>
  <c r="H107" i="51"/>
  <c r="I107" i="51"/>
  <c r="M107" i="51"/>
  <c r="M106" i="51" s="1"/>
  <c r="G108" i="51"/>
  <c r="G107" i="51" s="1"/>
  <c r="G106" i="51" s="1"/>
  <c r="H108" i="51"/>
  <c r="J108" i="51" s="1"/>
  <c r="I108" i="51"/>
  <c r="K108" i="51"/>
  <c r="K107" i="51" s="1"/>
  <c r="K106" i="51" s="1"/>
  <c r="L108" i="51"/>
  <c r="L107" i="51" s="1"/>
  <c r="L106" i="51" s="1"/>
  <c r="M108" i="51"/>
  <c r="N108" i="51"/>
  <c r="N107" i="51" s="1"/>
  <c r="O108" i="51"/>
  <c r="O107" i="51" s="1"/>
  <c r="O106" i="51" s="1"/>
  <c r="J109" i="51"/>
  <c r="O109" i="51"/>
  <c r="H110" i="51"/>
  <c r="I110" i="51"/>
  <c r="K110" i="51"/>
  <c r="N110" i="51"/>
  <c r="J111" i="51"/>
  <c r="L111" i="51"/>
  <c r="M111" i="51"/>
  <c r="O111" i="51" s="1"/>
  <c r="O110" i="51" s="1"/>
  <c r="J118" i="51"/>
  <c r="L118" i="51"/>
  <c r="N118" i="51" s="1"/>
  <c r="M118" i="51"/>
  <c r="O118" i="51"/>
  <c r="J119" i="51"/>
  <c r="L119" i="51" s="1"/>
  <c r="M119" i="51"/>
  <c r="N119" i="51"/>
  <c r="O119" i="51"/>
  <c r="J121" i="51"/>
  <c r="J120" i="51" s="1"/>
  <c r="L121" i="51"/>
  <c r="M121" i="51"/>
  <c r="O121" i="51" s="1"/>
  <c r="O120" i="51" s="1"/>
  <c r="L122" i="51"/>
  <c r="J123" i="51"/>
  <c r="J122" i="51" s="1"/>
  <c r="J124" i="51"/>
  <c r="L124" i="51"/>
  <c r="L123" i="51" s="1"/>
  <c r="M124" i="51"/>
  <c r="N124" i="51"/>
  <c r="N123" i="51" s="1"/>
  <c r="N122" i="51" s="1"/>
  <c r="J129" i="51"/>
  <c r="J128" i="51" s="1"/>
  <c r="J127" i="51" s="1"/>
  <c r="J126" i="51" s="1"/>
  <c r="J125" i="51" s="1"/>
  <c r="L129" i="51"/>
  <c r="M129" i="51"/>
  <c r="O129" i="51" s="1"/>
  <c r="O128" i="51" s="1"/>
  <c r="O127" i="51" s="1"/>
  <c r="O126" i="51" s="1"/>
  <c r="O125" i="51" s="1"/>
  <c r="G131" i="51"/>
  <c r="J132" i="51"/>
  <c r="J131" i="51" s="1"/>
  <c r="K132" i="51"/>
  <c r="K131" i="51" s="1"/>
  <c r="G133" i="51"/>
  <c r="H133" i="51"/>
  <c r="H132" i="51" s="1"/>
  <c r="H131" i="51" s="1"/>
  <c r="I133" i="51"/>
  <c r="I132" i="51" s="1"/>
  <c r="I131" i="51" s="1"/>
  <c r="K133" i="51"/>
  <c r="L133" i="51"/>
  <c r="L132" i="51" s="1"/>
  <c r="L131" i="51" s="1"/>
  <c r="M133" i="51"/>
  <c r="M132" i="51" s="1"/>
  <c r="M131" i="51" s="1"/>
  <c r="N133" i="51"/>
  <c r="N132" i="51" s="1"/>
  <c r="N131" i="51" s="1"/>
  <c r="J134" i="51"/>
  <c r="O134" i="51"/>
  <c r="O133" i="51" s="1"/>
  <c r="O132" i="51" s="1"/>
  <c r="J135" i="51"/>
  <c r="J133" i="51" s="1"/>
  <c r="O135" i="51"/>
  <c r="J137" i="51"/>
  <c r="O137" i="51"/>
  <c r="J138" i="51"/>
  <c r="O138" i="51"/>
  <c r="J139" i="51"/>
  <c r="O139" i="51"/>
  <c r="J141" i="51"/>
  <c r="O141" i="51"/>
  <c r="G148" i="51"/>
  <c r="H148" i="51"/>
  <c r="H147" i="51" s="1"/>
  <c r="M148" i="51"/>
  <c r="M147" i="51" s="1"/>
  <c r="I149" i="51"/>
  <c r="L149" i="51"/>
  <c r="M149" i="51"/>
  <c r="I150" i="51"/>
  <c r="J150" i="51" s="1"/>
  <c r="L150" i="51"/>
  <c r="M150" i="51"/>
  <c r="J151" i="51"/>
  <c r="L151" i="51"/>
  <c r="M151" i="51"/>
  <c r="N151" i="51"/>
  <c r="O151" i="51"/>
  <c r="O148" i="51" s="1"/>
  <c r="O147" i="51" s="1"/>
  <c r="J153" i="51"/>
  <c r="L153" i="51"/>
  <c r="M153" i="51"/>
  <c r="N153" i="51"/>
  <c r="O153" i="51" s="1"/>
  <c r="H154" i="51"/>
  <c r="I154" i="51"/>
  <c r="J154" i="51"/>
  <c r="K154" i="51"/>
  <c r="L154" i="51"/>
  <c r="M154" i="51"/>
  <c r="N154" i="51"/>
  <c r="J155" i="51"/>
  <c r="O155" i="51"/>
  <c r="J156" i="51"/>
  <c r="O156" i="51"/>
  <c r="O154" i="51" s="1"/>
  <c r="H157" i="51"/>
  <c r="I157" i="51"/>
  <c r="J157" i="51"/>
  <c r="K157" i="51"/>
  <c r="L157" i="51"/>
  <c r="M157" i="51"/>
  <c r="N157" i="51"/>
  <c r="O157" i="51"/>
  <c r="J158" i="51"/>
  <c r="O158" i="51"/>
  <c r="H159" i="51"/>
  <c r="J159" i="51" s="1"/>
  <c r="I159" i="51"/>
  <c r="K159" i="51"/>
  <c r="L159" i="51"/>
  <c r="M159" i="51"/>
  <c r="N159" i="51"/>
  <c r="O159" i="51"/>
  <c r="J163" i="51"/>
  <c r="O163" i="51"/>
  <c r="J164" i="51"/>
  <c r="O164" i="51"/>
  <c r="M179" i="51"/>
  <c r="M178" i="51" s="1"/>
  <c r="H181" i="51"/>
  <c r="H179" i="51" s="1"/>
  <c r="I181" i="51"/>
  <c r="K181" i="51"/>
  <c r="K179" i="51" s="1"/>
  <c r="L181" i="51"/>
  <c r="L179" i="51" s="1"/>
  <c r="L178" i="51" s="1"/>
  <c r="M181" i="51"/>
  <c r="N181" i="51"/>
  <c r="N179" i="51" s="1"/>
  <c r="N178" i="51" s="1"/>
  <c r="J182" i="51"/>
  <c r="J181" i="51" s="1"/>
  <c r="O182" i="51"/>
  <c r="O181" i="51" s="1"/>
  <c r="O179" i="51" s="1"/>
  <c r="O178" i="51" s="1"/>
  <c r="J185" i="51"/>
  <c r="O185" i="51"/>
  <c r="H187" i="51"/>
  <c r="I187" i="51"/>
  <c r="K187" i="51"/>
  <c r="M187" i="51"/>
  <c r="N187" i="51"/>
  <c r="J188" i="51"/>
  <c r="L188" i="51"/>
  <c r="L187" i="51" s="1"/>
  <c r="M188" i="51"/>
  <c r="O188" i="51" s="1"/>
  <c r="O187" i="51" s="1"/>
  <c r="J191" i="51"/>
  <c r="O191" i="51"/>
  <c r="J192" i="51"/>
  <c r="G193" i="51"/>
  <c r="H193" i="51"/>
  <c r="I193" i="51"/>
  <c r="I192" i="51" s="1"/>
  <c r="J193" i="51"/>
  <c r="K193" i="51"/>
  <c r="K192" i="51" s="1"/>
  <c r="J194" i="51"/>
  <c r="L194" i="51" s="1"/>
  <c r="M194" i="51"/>
  <c r="N194" i="51"/>
  <c r="J195" i="51"/>
  <c r="L195" i="51"/>
  <c r="M195" i="51"/>
  <c r="G196" i="51"/>
  <c r="H196" i="51"/>
  <c r="J196" i="51" s="1"/>
  <c r="I196" i="51"/>
  <c r="K196" i="51"/>
  <c r="L196" i="51"/>
  <c r="J197" i="51"/>
  <c r="J198" i="51"/>
  <c r="L198" i="51" s="1"/>
  <c r="O198" i="51" s="1"/>
  <c r="M198" i="51"/>
  <c r="N198" i="51"/>
  <c r="J199" i="51"/>
  <c r="L199" i="51"/>
  <c r="M199" i="51"/>
  <c r="G206" i="51"/>
  <c r="K206" i="51"/>
  <c r="O206" i="51"/>
  <c r="H207" i="51"/>
  <c r="I207" i="51"/>
  <c r="K207" i="51"/>
  <c r="L207" i="51"/>
  <c r="L206" i="51" s="1"/>
  <c r="M207" i="51"/>
  <c r="N207" i="51"/>
  <c r="O207" i="51"/>
  <c r="J210" i="51"/>
  <c r="O210" i="51"/>
  <c r="G211" i="51"/>
  <c r="H211" i="51"/>
  <c r="I211" i="51"/>
  <c r="K211" i="51"/>
  <c r="L211" i="51"/>
  <c r="M211" i="51"/>
  <c r="N211" i="51"/>
  <c r="J212" i="51"/>
  <c r="O212" i="51"/>
  <c r="O211" i="51" s="1"/>
  <c r="G213" i="51"/>
  <c r="H213" i="51"/>
  <c r="I213" i="51"/>
  <c r="J213" i="51" s="1"/>
  <c r="K213" i="51"/>
  <c r="L213" i="51"/>
  <c r="M213" i="51"/>
  <c r="N213" i="51"/>
  <c r="J215" i="51"/>
  <c r="O215" i="51"/>
  <c r="O213" i="51" s="1"/>
  <c r="G216" i="51"/>
  <c r="M218" i="51"/>
  <c r="M217" i="51" s="1"/>
  <c r="J219" i="51"/>
  <c r="J218" i="51" s="1"/>
  <c r="J217" i="51" s="1"/>
  <c r="M219" i="51"/>
  <c r="O219" i="51"/>
  <c r="O218" i="51" s="1"/>
  <c r="O217" i="51" s="1"/>
  <c r="I221" i="51"/>
  <c r="I220" i="51" s="1"/>
  <c r="J221" i="51"/>
  <c r="J220" i="51" s="1"/>
  <c r="K221" i="51"/>
  <c r="K220" i="51" s="1"/>
  <c r="J222" i="51"/>
  <c r="L222" i="51"/>
  <c r="M222" i="51"/>
  <c r="O222" i="51" s="1"/>
  <c r="O221" i="51" s="1"/>
  <c r="O220" i="51" s="1"/>
  <c r="I223" i="51"/>
  <c r="I224" i="51"/>
  <c r="J224" i="51"/>
  <c r="K224" i="51"/>
  <c r="J225" i="51"/>
  <c r="L225" i="51" s="1"/>
  <c r="L224" i="51" s="1"/>
  <c r="M225" i="51"/>
  <c r="N225" i="51"/>
  <c r="N224" i="51" s="1"/>
  <c r="I226" i="51"/>
  <c r="K226" i="51"/>
  <c r="J227" i="51"/>
  <c r="L227" i="51"/>
  <c r="M227" i="51"/>
  <c r="N227" i="51"/>
  <c r="J228" i="51"/>
  <c r="L228" i="51"/>
  <c r="N228" i="51" s="1"/>
  <c r="M228" i="51"/>
  <c r="O228" i="51" s="1"/>
  <c r="J229" i="51"/>
  <c r="M229" i="51"/>
  <c r="O229" i="51"/>
  <c r="J230" i="51"/>
  <c r="L230" i="51" s="1"/>
  <c r="N230" i="51" s="1"/>
  <c r="M230" i="51"/>
  <c r="O230" i="51"/>
  <c r="J231" i="51"/>
  <c r="L231" i="51"/>
  <c r="M231" i="51"/>
  <c r="O231" i="51" s="1"/>
  <c r="N231" i="51"/>
  <c r="J232" i="51"/>
  <c r="L232" i="51"/>
  <c r="N232" i="51" s="1"/>
  <c r="M232" i="51"/>
  <c r="O232" i="51" s="1"/>
  <c r="I233" i="51"/>
  <c r="I234" i="51"/>
  <c r="K234" i="51"/>
  <c r="K233" i="51" s="1"/>
  <c r="J235" i="51"/>
  <c r="L235" i="51"/>
  <c r="M235" i="51"/>
  <c r="N235" i="51"/>
  <c r="J236" i="51"/>
  <c r="N236" i="51" s="1"/>
  <c r="L236" i="51"/>
  <c r="M236" i="51"/>
  <c r="O236" i="51" s="1"/>
  <c r="J237" i="51"/>
  <c r="L237" i="51"/>
  <c r="M237" i="51"/>
  <c r="O237" i="51"/>
  <c r="J238" i="51"/>
  <c r="M238" i="51"/>
  <c r="O238" i="51"/>
  <c r="J239" i="51"/>
  <c r="L239" i="51" s="1"/>
  <c r="N239" i="51" s="1"/>
  <c r="M239" i="51"/>
  <c r="O239" i="51" s="1"/>
  <c r="J240" i="51"/>
  <c r="L240" i="51"/>
  <c r="N240" i="51" s="1"/>
  <c r="M240" i="51"/>
  <c r="O240" i="51" s="1"/>
  <c r="G241" i="51"/>
  <c r="K241" i="51"/>
  <c r="K216" i="51" s="1"/>
  <c r="H242" i="51"/>
  <c r="H241" i="51" s="1"/>
  <c r="I242" i="51"/>
  <c r="I241" i="51" s="1"/>
  <c r="I216" i="51" s="1"/>
  <c r="K242" i="51"/>
  <c r="L242" i="51"/>
  <c r="M242" i="51"/>
  <c r="N242" i="51"/>
  <c r="N241" i="51" s="1"/>
  <c r="N216" i="51" s="1"/>
  <c r="J243" i="51"/>
  <c r="J242" i="51" s="1"/>
  <c r="O243" i="51"/>
  <c r="J245" i="51"/>
  <c r="O245" i="51"/>
  <c r="O242" i="51" s="1"/>
  <c r="J247" i="51"/>
  <c r="O247" i="51"/>
  <c r="J248" i="51"/>
  <c r="O248" i="51"/>
  <c r="J251" i="51"/>
  <c r="O251" i="51"/>
  <c r="J252" i="51"/>
  <c r="O252" i="51"/>
  <c r="J253" i="51"/>
  <c r="O253" i="51"/>
  <c r="J254" i="51"/>
  <c r="O254" i="51"/>
  <c r="J255" i="51"/>
  <c r="J256" i="51"/>
  <c r="J257" i="51"/>
  <c r="O257" i="51"/>
  <c r="G259" i="51"/>
  <c r="H259" i="51"/>
  <c r="I259" i="51"/>
  <c r="K259" i="51"/>
  <c r="L259" i="51"/>
  <c r="M259" i="51"/>
  <c r="N259" i="51"/>
  <c r="J260" i="51"/>
  <c r="L260" i="51"/>
  <c r="N260" i="51" s="1"/>
  <c r="J261" i="51"/>
  <c r="O261" i="51"/>
  <c r="J263" i="51"/>
  <c r="O263" i="51"/>
  <c r="G265" i="51"/>
  <c r="K265" i="51"/>
  <c r="G266" i="51"/>
  <c r="H267" i="51"/>
  <c r="H266" i="51" s="1"/>
  <c r="H265" i="51" s="1"/>
  <c r="I267" i="51"/>
  <c r="K267" i="51"/>
  <c r="K266" i="51" s="1"/>
  <c r="L267" i="51"/>
  <c r="L266" i="51" s="1"/>
  <c r="L265" i="51" s="1"/>
  <c r="M267" i="51"/>
  <c r="M266" i="51" s="1"/>
  <c r="M265" i="51" s="1"/>
  <c r="N267" i="51"/>
  <c r="N266" i="51" s="1"/>
  <c r="N265" i="51" s="1"/>
  <c r="J268" i="51"/>
  <c r="O268" i="51"/>
  <c r="O267" i="51" s="1"/>
  <c r="O266" i="51" s="1"/>
  <c r="O265" i="51" s="1"/>
  <c r="G270" i="51"/>
  <c r="I270" i="51"/>
  <c r="I269" i="51" s="1"/>
  <c r="I272" i="51"/>
  <c r="I271" i="51" s="1"/>
  <c r="K272" i="51"/>
  <c r="K271" i="51" s="1"/>
  <c r="K270" i="51" s="1"/>
  <c r="K269" i="51" s="1"/>
  <c r="M272" i="51"/>
  <c r="M271" i="51" s="1"/>
  <c r="M270" i="51" s="1"/>
  <c r="M269" i="51" s="1"/>
  <c r="J273" i="51"/>
  <c r="M273" i="51"/>
  <c r="O273" i="51"/>
  <c r="O272" i="51" s="1"/>
  <c r="O271" i="51" s="1"/>
  <c r="O270" i="51" s="1"/>
  <c r="O269" i="51" s="1"/>
  <c r="J274" i="51"/>
  <c r="L274" i="51" s="1"/>
  <c r="N274" i="51" s="1"/>
  <c r="M274" i="51"/>
  <c r="O274" i="51" s="1"/>
  <c r="I275" i="51"/>
  <c r="J275" i="51"/>
  <c r="K275" i="51"/>
  <c r="L275" i="51"/>
  <c r="M275" i="51"/>
  <c r="N275" i="51"/>
  <c r="O275" i="51"/>
  <c r="L278" i="51"/>
  <c r="L277" i="51" s="1"/>
  <c r="I279" i="51"/>
  <c r="I280" i="51"/>
  <c r="J280" i="51"/>
  <c r="J279" i="51" s="1"/>
  <c r="K280" i="51"/>
  <c r="K279" i="51" s="1"/>
  <c r="J281" i="51"/>
  <c r="L281" i="51" s="1"/>
  <c r="M281" i="51"/>
  <c r="J282" i="51"/>
  <c r="L282" i="51"/>
  <c r="N282" i="51" s="1"/>
  <c r="M282" i="51"/>
  <c r="O282" i="51" s="1"/>
  <c r="J283" i="51"/>
  <c r="L283" i="51"/>
  <c r="M283" i="51"/>
  <c r="O283" i="51"/>
  <c r="J284" i="51"/>
  <c r="L284" i="51" s="1"/>
  <c r="M284" i="51"/>
  <c r="N284" i="51"/>
  <c r="O284" i="51"/>
  <c r="I286" i="51"/>
  <c r="I285" i="51" s="1"/>
  <c r="I287" i="51"/>
  <c r="K287" i="51"/>
  <c r="K286" i="51" s="1"/>
  <c r="K285" i="51" s="1"/>
  <c r="J288" i="51"/>
  <c r="L288" i="51"/>
  <c r="M288" i="51"/>
  <c r="O288" i="51" s="1"/>
  <c r="J289" i="51"/>
  <c r="M289" i="51"/>
  <c r="O289" i="51"/>
  <c r="J290" i="51"/>
  <c r="L290" i="51" s="1"/>
  <c r="N290" i="51" s="1"/>
  <c r="P290" i="51" s="1"/>
  <c r="R290" i="51" s="1"/>
  <c r="T290" i="51" s="1"/>
  <c r="V290" i="51" s="1"/>
  <c r="X290" i="51" s="1"/>
  <c r="M290" i="51"/>
  <c r="O290" i="51"/>
  <c r="J291" i="51"/>
  <c r="L291" i="51" s="1"/>
  <c r="N291" i="51" s="1"/>
  <c r="M291" i="51"/>
  <c r="O291" i="51" s="1"/>
  <c r="Q291" i="51" s="1"/>
  <c r="S291" i="51" s="1"/>
  <c r="U291" i="51" s="1"/>
  <c r="W291" i="51" s="1"/>
  <c r="G292" i="51"/>
  <c r="G278" i="51" s="1"/>
  <c r="H292" i="51"/>
  <c r="H278" i="51" s="1"/>
  <c r="I292" i="51"/>
  <c r="I278" i="51" s="1"/>
  <c r="K292" i="51"/>
  <c r="K278" i="51" s="1"/>
  <c r="L292" i="51"/>
  <c r="M292" i="51"/>
  <c r="M278" i="51" s="1"/>
  <c r="N292" i="51"/>
  <c r="N278" i="51" s="1"/>
  <c r="J293" i="51"/>
  <c r="O293" i="51"/>
  <c r="J294" i="51"/>
  <c r="O294" i="51"/>
  <c r="J297" i="51"/>
  <c r="O297" i="51"/>
  <c r="J298" i="51"/>
  <c r="O298" i="51"/>
  <c r="J299" i="51"/>
  <c r="O299" i="51"/>
  <c r="H300" i="51"/>
  <c r="I300" i="51"/>
  <c r="K300" i="51"/>
  <c r="L300" i="51"/>
  <c r="M300" i="51"/>
  <c r="N300" i="51"/>
  <c r="J301" i="51"/>
  <c r="O301" i="51"/>
  <c r="J302" i="51"/>
  <c r="J300" i="51" s="1"/>
  <c r="O302" i="51"/>
  <c r="O300" i="51" s="1"/>
  <c r="I303" i="51"/>
  <c r="L303" i="51"/>
  <c r="M303" i="51"/>
  <c r="N303" i="51"/>
  <c r="I305" i="51"/>
  <c r="I304" i="51" s="1"/>
  <c r="K305" i="51"/>
  <c r="K304" i="51" s="1"/>
  <c r="J306" i="51"/>
  <c r="M306" i="51"/>
  <c r="O306" i="51"/>
  <c r="J307" i="51"/>
  <c r="L307" i="51" s="1"/>
  <c r="N307" i="51" s="1"/>
  <c r="M307" i="51"/>
  <c r="O307" i="51" s="1"/>
  <c r="I308" i="51"/>
  <c r="J308" i="51"/>
  <c r="K308" i="51"/>
  <c r="M308" i="51" s="1"/>
  <c r="O308" i="51"/>
  <c r="I309" i="51"/>
  <c r="J309" i="51" s="1"/>
  <c r="K309" i="51"/>
  <c r="M309" i="51" s="1"/>
  <c r="O309" i="51"/>
  <c r="J310" i="51"/>
  <c r="M310" i="51"/>
  <c r="O310" i="51"/>
  <c r="S310" i="51" s="1"/>
  <c r="J311" i="51"/>
  <c r="L311" i="51" s="1"/>
  <c r="N311" i="51" s="1"/>
  <c r="M311" i="51"/>
  <c r="O311" i="51" s="1"/>
  <c r="I312" i="51"/>
  <c r="J312" i="51"/>
  <c r="K312" i="51"/>
  <c r="M312" i="51" s="1"/>
  <c r="O312" i="51"/>
  <c r="I313" i="51"/>
  <c r="J313" i="51" s="1"/>
  <c r="K313" i="51"/>
  <c r="M313" i="51" s="1"/>
  <c r="O313" i="51"/>
  <c r="I314" i="51"/>
  <c r="I315" i="51"/>
  <c r="J315" i="51"/>
  <c r="I316" i="51"/>
  <c r="J316" i="51"/>
  <c r="K316" i="51"/>
  <c r="M316" i="51" s="1"/>
  <c r="O316" i="51"/>
  <c r="I317" i="51"/>
  <c r="J317" i="51" s="1"/>
  <c r="K317" i="51"/>
  <c r="M317" i="51" s="1"/>
  <c r="O317" i="51"/>
  <c r="I318" i="51"/>
  <c r="I319" i="51"/>
  <c r="J319" i="51" s="1"/>
  <c r="I320" i="51"/>
  <c r="J320" i="51"/>
  <c r="K320" i="51"/>
  <c r="M320" i="51" s="1"/>
  <c r="O320" i="51"/>
  <c r="I321" i="51"/>
  <c r="J321" i="51" s="1"/>
  <c r="K321" i="51"/>
  <c r="M321" i="51" s="1"/>
  <c r="O321" i="51"/>
  <c r="J322" i="51"/>
  <c r="M322" i="51"/>
  <c r="O322" i="51"/>
  <c r="K323" i="51"/>
  <c r="I324" i="51"/>
  <c r="I323" i="51" s="1"/>
  <c r="I325" i="51"/>
  <c r="K325" i="51"/>
  <c r="K324" i="51" s="1"/>
  <c r="J326" i="51"/>
  <c r="L326" i="51"/>
  <c r="M326" i="51"/>
  <c r="O326" i="51" s="1"/>
  <c r="J327" i="51"/>
  <c r="L327" i="51"/>
  <c r="N327" i="51" s="1"/>
  <c r="M327" i="51"/>
  <c r="O327" i="51"/>
  <c r="J328" i="51"/>
  <c r="L328" i="51" s="1"/>
  <c r="M328" i="51"/>
  <c r="N328" i="51"/>
  <c r="O328" i="51"/>
  <c r="J329" i="51"/>
  <c r="L329" i="51" s="1"/>
  <c r="M329" i="51"/>
  <c r="O329" i="51" s="1"/>
  <c r="N329" i="51"/>
  <c r="J330" i="51"/>
  <c r="L330" i="51"/>
  <c r="N330" i="51" s="1"/>
  <c r="M330" i="51"/>
  <c r="O330" i="51" s="1"/>
  <c r="J331" i="51"/>
  <c r="M331" i="51"/>
  <c r="O331" i="51"/>
  <c r="G332" i="51"/>
  <c r="G303" i="51" s="1"/>
  <c r="H332" i="51"/>
  <c r="H303" i="51" s="1"/>
  <c r="I332" i="51"/>
  <c r="K332" i="51"/>
  <c r="K303" i="51" s="1"/>
  <c r="L332" i="51"/>
  <c r="M332" i="51"/>
  <c r="N332" i="51"/>
  <c r="J333" i="51"/>
  <c r="O333" i="51"/>
  <c r="J334" i="51"/>
  <c r="O334" i="51"/>
  <c r="J337" i="51"/>
  <c r="O337" i="51"/>
  <c r="J338" i="51"/>
  <c r="J332" i="51" s="1"/>
  <c r="J303" i="51" s="1"/>
  <c r="O338" i="51"/>
  <c r="O332" i="51" s="1"/>
  <c r="J339" i="51"/>
  <c r="O339" i="51"/>
  <c r="J340" i="51"/>
  <c r="O340" i="51"/>
  <c r="J341" i="51"/>
  <c r="O341" i="51"/>
  <c r="J342" i="51"/>
  <c r="O342" i="51"/>
  <c r="O343" i="51"/>
  <c r="J344" i="51"/>
  <c r="N344" i="51"/>
  <c r="G345" i="51"/>
  <c r="H345" i="51"/>
  <c r="H344" i="51" s="1"/>
  <c r="I345" i="51"/>
  <c r="I344" i="51" s="1"/>
  <c r="K345" i="51"/>
  <c r="K344" i="51" s="1"/>
  <c r="L345" i="51"/>
  <c r="L344" i="51" s="1"/>
  <c r="M345" i="51"/>
  <c r="M344" i="51" s="1"/>
  <c r="M277" i="51" s="1"/>
  <c r="N345" i="51"/>
  <c r="J346" i="51"/>
  <c r="O346" i="51"/>
  <c r="J347" i="51"/>
  <c r="O347" i="51"/>
  <c r="J350" i="51"/>
  <c r="J345" i="51" s="1"/>
  <c r="O350" i="51"/>
  <c r="O345" i="51" s="1"/>
  <c r="O344" i="51" s="1"/>
  <c r="G352" i="51"/>
  <c r="N352" i="51"/>
  <c r="H353" i="51"/>
  <c r="H352" i="51" s="1"/>
  <c r="I353" i="51"/>
  <c r="J353" i="51"/>
  <c r="K353" i="51"/>
  <c r="K352" i="51" s="1"/>
  <c r="L353" i="51"/>
  <c r="L352" i="51" s="1"/>
  <c r="M353" i="51"/>
  <c r="N353" i="51"/>
  <c r="J354" i="51"/>
  <c r="O354" i="51"/>
  <c r="O353" i="51" s="1"/>
  <c r="J355" i="51"/>
  <c r="O355" i="51"/>
  <c r="H356" i="51"/>
  <c r="I356" i="51"/>
  <c r="K356" i="51"/>
  <c r="L356" i="51"/>
  <c r="M356" i="51"/>
  <c r="M352" i="51" s="1"/>
  <c r="N356" i="51"/>
  <c r="J357" i="51"/>
  <c r="O357" i="51"/>
  <c r="J358" i="51"/>
  <c r="O358" i="51"/>
  <c r="H359" i="51"/>
  <c r="I359" i="51"/>
  <c r="J359" i="51"/>
  <c r="K359" i="51"/>
  <c r="L359" i="51"/>
  <c r="M359" i="51"/>
  <c r="N359" i="51"/>
  <c r="J360" i="51"/>
  <c r="O360" i="51"/>
  <c r="O359" i="51" s="1"/>
  <c r="J361" i="51"/>
  <c r="O361" i="51"/>
  <c r="J362" i="51"/>
  <c r="O362" i="51"/>
  <c r="H369" i="51"/>
  <c r="H368" i="51" s="1"/>
  <c r="J368" i="51" s="1"/>
  <c r="M368" i="51" s="1"/>
  <c r="I369" i="51"/>
  <c r="I368" i="51" s="1"/>
  <c r="J369" i="51"/>
  <c r="K369" i="51"/>
  <c r="K368" i="51" s="1"/>
  <c r="L369" i="51"/>
  <c r="M369" i="51"/>
  <c r="N369" i="51"/>
  <c r="O369" i="51"/>
  <c r="J370" i="51"/>
  <c r="M371" i="51"/>
  <c r="G372" i="51"/>
  <c r="I372" i="51"/>
  <c r="I371" i="51" s="1"/>
  <c r="L372" i="51"/>
  <c r="L371" i="51" s="1"/>
  <c r="H373" i="51"/>
  <c r="I373" i="51"/>
  <c r="K373" i="51"/>
  <c r="K372" i="51" s="1"/>
  <c r="K371" i="51" s="1"/>
  <c r="L373" i="51"/>
  <c r="M373" i="51"/>
  <c r="M372" i="51" s="1"/>
  <c r="N373" i="51"/>
  <c r="N372" i="51" s="1"/>
  <c r="N371" i="51" s="1"/>
  <c r="J374" i="51"/>
  <c r="O374" i="51"/>
  <c r="O373" i="51" s="1"/>
  <c r="O372" i="51" s="1"/>
  <c r="O371" i="51" s="1"/>
  <c r="K376" i="51"/>
  <c r="K375" i="51" s="1"/>
  <c r="H377" i="51"/>
  <c r="H376" i="51" s="1"/>
  <c r="H375" i="51" s="1"/>
  <c r="I377" i="51"/>
  <c r="I376" i="51" s="1"/>
  <c r="I375" i="51" s="1"/>
  <c r="J377" i="51"/>
  <c r="J376" i="51" s="1"/>
  <c r="J375" i="51" s="1"/>
  <c r="K377" i="51"/>
  <c r="L377" i="51"/>
  <c r="L376" i="51" s="1"/>
  <c r="L375" i="51" s="1"/>
  <c r="M377" i="51"/>
  <c r="M376" i="51" s="1"/>
  <c r="M375" i="51" s="1"/>
  <c r="N377" i="51"/>
  <c r="N376" i="51" s="1"/>
  <c r="N375" i="51" s="1"/>
  <c r="O377" i="51"/>
  <c r="O376" i="51" s="1"/>
  <c r="O375" i="51" s="1"/>
  <c r="J378" i="51"/>
  <c r="J379" i="51"/>
  <c r="N379" i="51"/>
  <c r="H381" i="51"/>
  <c r="H379" i="51" s="1"/>
  <c r="I381" i="51"/>
  <c r="J381" i="51" s="1"/>
  <c r="K381" i="51"/>
  <c r="K379" i="51" s="1"/>
  <c r="L381" i="51"/>
  <c r="L379" i="51" s="1"/>
  <c r="M381" i="51"/>
  <c r="M379" i="51" s="1"/>
  <c r="N381" i="51"/>
  <c r="O381" i="51"/>
  <c r="O379" i="51" s="1"/>
  <c r="I382" i="51"/>
  <c r="J382" i="51"/>
  <c r="I383" i="51"/>
  <c r="J383" i="51" s="1"/>
  <c r="H392" i="51"/>
  <c r="I392" i="51"/>
  <c r="K392" i="51"/>
  <c r="L392" i="51"/>
  <c r="M392" i="51"/>
  <c r="N392" i="51"/>
  <c r="J393" i="51"/>
  <c r="O393" i="51"/>
  <c r="O392" i="51" s="1"/>
  <c r="J394" i="51"/>
  <c r="O394" i="51"/>
  <c r="H395" i="51"/>
  <c r="M395" i="51"/>
  <c r="H396" i="51"/>
  <c r="J396" i="51" s="1"/>
  <c r="J395" i="51" s="1"/>
  <c r="I396" i="51"/>
  <c r="I395" i="51" s="1"/>
  <c r="K396" i="51"/>
  <c r="K395" i="51" s="1"/>
  <c r="L396" i="51"/>
  <c r="L395" i="51" s="1"/>
  <c r="M396" i="51"/>
  <c r="N396" i="51"/>
  <c r="N395" i="51" s="1"/>
  <c r="J397" i="51"/>
  <c r="O397" i="51"/>
  <c r="O396" i="51" s="1"/>
  <c r="O395" i="51" s="1"/>
  <c r="G398" i="51"/>
  <c r="G391" i="51" s="1"/>
  <c r="G367" i="51" s="1"/>
  <c r="G276" i="51" s="1"/>
  <c r="I399" i="51"/>
  <c r="J399" i="51"/>
  <c r="K399" i="51"/>
  <c r="N399" i="51"/>
  <c r="J400" i="51"/>
  <c r="L400" i="51" s="1"/>
  <c r="L399" i="51" s="1"/>
  <c r="M400" i="51"/>
  <c r="N400" i="51"/>
  <c r="I402" i="51"/>
  <c r="I401" i="51" s="1"/>
  <c r="K402" i="51"/>
  <c r="K401" i="51" s="1"/>
  <c r="J403" i="51"/>
  <c r="M403" i="51"/>
  <c r="M402" i="51" s="1"/>
  <c r="M401" i="51" s="1"/>
  <c r="O403" i="51"/>
  <c r="Q403" i="51" s="1"/>
  <c r="Q402" i="51" s="1"/>
  <c r="Q401" i="51" s="1"/>
  <c r="H404" i="51"/>
  <c r="I404" i="51"/>
  <c r="J404" i="51"/>
  <c r="K404" i="51"/>
  <c r="L404" i="51"/>
  <c r="M404" i="51"/>
  <c r="N404" i="51"/>
  <c r="N398" i="51" s="1"/>
  <c r="O404" i="51"/>
  <c r="J405" i="51"/>
  <c r="O405" i="51"/>
  <c r="J406" i="51"/>
  <c r="O406" i="51"/>
  <c r="H407" i="51"/>
  <c r="I407" i="51"/>
  <c r="J407" i="51"/>
  <c r="K407" i="51"/>
  <c r="L407" i="51"/>
  <c r="M407" i="51"/>
  <c r="N407" i="51"/>
  <c r="O407" i="51"/>
  <c r="J408" i="51"/>
  <c r="O408" i="51"/>
  <c r="H409" i="51"/>
  <c r="I409" i="51"/>
  <c r="I398" i="51" s="1"/>
  <c r="I391" i="51" s="1"/>
  <c r="K409" i="51"/>
  <c r="L409" i="51"/>
  <c r="M409" i="51"/>
  <c r="M398" i="51" s="1"/>
  <c r="N409" i="51"/>
  <c r="I410" i="51"/>
  <c r="J410" i="51" s="1"/>
  <c r="O410" i="51"/>
  <c r="O409" i="51" s="1"/>
  <c r="H411" i="51"/>
  <c r="I411" i="51"/>
  <c r="J411" i="51" s="1"/>
  <c r="K411" i="51"/>
  <c r="L411" i="51"/>
  <c r="M411" i="51"/>
  <c r="N411" i="51"/>
  <c r="I412" i="51"/>
  <c r="J412" i="51"/>
  <c r="O412" i="51"/>
  <c r="O411" i="51" s="1"/>
  <c r="N414" i="51"/>
  <c r="N413" i="51" s="1"/>
  <c r="K416" i="51"/>
  <c r="I417" i="51"/>
  <c r="I416" i="51" s="1"/>
  <c r="K417" i="51"/>
  <c r="J418" i="51"/>
  <c r="M418" i="51"/>
  <c r="M417" i="51" s="1"/>
  <c r="M416" i="51" s="1"/>
  <c r="O418" i="51"/>
  <c r="J419" i="51"/>
  <c r="L419" i="51" s="1"/>
  <c r="M419" i="51"/>
  <c r="O419" i="51" s="1"/>
  <c r="N419" i="51"/>
  <c r="J420" i="51"/>
  <c r="L420" i="51"/>
  <c r="N420" i="51" s="1"/>
  <c r="M420" i="51"/>
  <c r="O420" i="51" s="1"/>
  <c r="I421" i="51"/>
  <c r="J422" i="51"/>
  <c r="L422" i="51"/>
  <c r="N422" i="51" s="1"/>
  <c r="M422" i="51"/>
  <c r="O422" i="51" s="1"/>
  <c r="I423" i="51"/>
  <c r="J423" i="51"/>
  <c r="I424" i="51"/>
  <c r="J424" i="51"/>
  <c r="K424" i="51"/>
  <c r="M424" i="51" s="1"/>
  <c r="O424" i="51"/>
  <c r="J425" i="51"/>
  <c r="L425" i="51" s="1"/>
  <c r="N425" i="51" s="1"/>
  <c r="M425" i="51"/>
  <c r="O425" i="51" s="1"/>
  <c r="I426" i="51"/>
  <c r="J426" i="51"/>
  <c r="L426" i="51" s="1"/>
  <c r="N426" i="51" s="1"/>
  <c r="K426" i="51"/>
  <c r="M426" i="51" s="1"/>
  <c r="O426" i="51"/>
  <c r="I427" i="51"/>
  <c r="K427" i="51"/>
  <c r="J428" i="51"/>
  <c r="M428" i="51"/>
  <c r="M427" i="51" s="1"/>
  <c r="O428" i="51"/>
  <c r="O427" i="51" s="1"/>
  <c r="G429" i="51"/>
  <c r="G415" i="51" s="1"/>
  <c r="I430" i="51"/>
  <c r="K430" i="51"/>
  <c r="J431" i="51"/>
  <c r="J430" i="51" s="1"/>
  <c r="J429" i="51" s="1"/>
  <c r="M431" i="51"/>
  <c r="I432" i="51"/>
  <c r="J432" i="51"/>
  <c r="K432" i="51"/>
  <c r="J433" i="51"/>
  <c r="L433" i="51" s="1"/>
  <c r="M433" i="51"/>
  <c r="J434" i="51"/>
  <c r="L434" i="51"/>
  <c r="N434" i="51" s="1"/>
  <c r="M434" i="51"/>
  <c r="O434" i="51" s="1"/>
  <c r="J435" i="51"/>
  <c r="L435" i="51" s="1"/>
  <c r="N435" i="51" s="1"/>
  <c r="M435" i="51"/>
  <c r="O435" i="51"/>
  <c r="Q435" i="51" s="1"/>
  <c r="S435" i="51" s="1"/>
  <c r="U435" i="51" s="1"/>
  <c r="W435" i="51" s="1"/>
  <c r="J436" i="51"/>
  <c r="L436" i="51" s="1"/>
  <c r="M436" i="51"/>
  <c r="N436" i="51"/>
  <c r="O436" i="51"/>
  <c r="J437" i="51"/>
  <c r="L437" i="51" s="1"/>
  <c r="M437" i="51"/>
  <c r="O437" i="51" s="1"/>
  <c r="N437" i="51"/>
  <c r="P437" i="51" s="1"/>
  <c r="R437" i="51" s="1"/>
  <c r="T437" i="51" s="1"/>
  <c r="V437" i="51" s="1"/>
  <c r="X437" i="51" s="1"/>
  <c r="H438" i="51"/>
  <c r="H415" i="51" s="1"/>
  <c r="H414" i="51" s="1"/>
  <c r="H413" i="51" s="1"/>
  <c r="J413" i="51" s="1"/>
  <c r="H439" i="51"/>
  <c r="J439" i="51" s="1"/>
  <c r="J438" i="51" s="1"/>
  <c r="I439" i="51"/>
  <c r="I438" i="51" s="1"/>
  <c r="I415" i="51" s="1"/>
  <c r="I414" i="51" s="1"/>
  <c r="I413" i="51" s="1"/>
  <c r="K439" i="51"/>
  <c r="K438" i="51" s="1"/>
  <c r="L439" i="51"/>
  <c r="L438" i="51" s="1"/>
  <c r="L415" i="51" s="1"/>
  <c r="M439" i="51"/>
  <c r="M438" i="51" s="1"/>
  <c r="M415" i="51" s="1"/>
  <c r="M414" i="51" s="1"/>
  <c r="M413" i="51" s="1"/>
  <c r="N439" i="51"/>
  <c r="N438" i="51" s="1"/>
  <c r="N415" i="51" s="1"/>
  <c r="J440" i="51"/>
  <c r="O440" i="51"/>
  <c r="O439" i="51" s="1"/>
  <c r="O438" i="51" s="1"/>
  <c r="J441" i="51"/>
  <c r="O441" i="51"/>
  <c r="G442" i="51"/>
  <c r="G438" i="51" s="1"/>
  <c r="H442" i="51"/>
  <c r="I442" i="51"/>
  <c r="K442" i="51"/>
  <c r="L442" i="51"/>
  <c r="M442" i="51"/>
  <c r="N442" i="51"/>
  <c r="J443" i="51"/>
  <c r="O443" i="51"/>
  <c r="J444" i="51"/>
  <c r="O444" i="51"/>
  <c r="O442" i="51" s="1"/>
  <c r="J445" i="51"/>
  <c r="O445" i="51"/>
  <c r="J446" i="51"/>
  <c r="O446" i="51"/>
  <c r="J447" i="51"/>
  <c r="O447" i="51"/>
  <c r="J448" i="51"/>
  <c r="O448" i="51"/>
  <c r="J449" i="51"/>
  <c r="O449" i="51"/>
  <c r="J450" i="51"/>
  <c r="H452" i="51"/>
  <c r="K452" i="51"/>
  <c r="L452" i="51"/>
  <c r="I453" i="51"/>
  <c r="K453" i="51"/>
  <c r="J454" i="51"/>
  <c r="L454" i="51"/>
  <c r="N454" i="51" s="1"/>
  <c r="M454" i="51"/>
  <c r="O454" i="51"/>
  <c r="J455" i="51"/>
  <c r="L455" i="51" s="1"/>
  <c r="M455" i="51"/>
  <c r="N455" i="51"/>
  <c r="O455" i="51"/>
  <c r="J456" i="51"/>
  <c r="L456" i="51" s="1"/>
  <c r="M456" i="51"/>
  <c r="N456" i="51"/>
  <c r="J457" i="51"/>
  <c r="L457" i="51"/>
  <c r="N457" i="51" s="1"/>
  <c r="M457" i="51"/>
  <c r="O457" i="51" s="1"/>
  <c r="J458" i="51"/>
  <c r="M458" i="51"/>
  <c r="O458" i="51"/>
  <c r="G459" i="51"/>
  <c r="G452" i="51" s="1"/>
  <c r="H459" i="51"/>
  <c r="I459" i="51"/>
  <c r="I452" i="51" s="1"/>
  <c r="J459" i="51"/>
  <c r="J452" i="51" s="1"/>
  <c r="K459" i="51"/>
  <c r="L459" i="51"/>
  <c r="M459" i="51"/>
  <c r="M452" i="51" s="1"/>
  <c r="N459" i="51"/>
  <c r="N452" i="51" s="1"/>
  <c r="J460" i="51"/>
  <c r="O460" i="51"/>
  <c r="J461" i="51"/>
  <c r="O461" i="51"/>
  <c r="O459" i="51" s="1"/>
  <c r="O452" i="51" s="1"/>
  <c r="J462" i="51"/>
  <c r="O462" i="51"/>
  <c r="O463" i="51"/>
  <c r="J464" i="51"/>
  <c r="O464" i="51"/>
  <c r="G467" i="51"/>
  <c r="J467" i="51"/>
  <c r="N467" i="51"/>
  <c r="K468" i="51"/>
  <c r="I469" i="51"/>
  <c r="I468" i="51" s="1"/>
  <c r="K469" i="51"/>
  <c r="M469" i="51"/>
  <c r="M468" i="51" s="1"/>
  <c r="J470" i="51"/>
  <c r="L470" i="51"/>
  <c r="L469" i="51" s="1"/>
  <c r="L468" i="51" s="1"/>
  <c r="M470" i="51"/>
  <c r="O470" i="51"/>
  <c r="O469" i="51" s="1"/>
  <c r="O468" i="51" s="1"/>
  <c r="I471" i="51"/>
  <c r="K471" i="51"/>
  <c r="M471" i="51"/>
  <c r="J472" i="51"/>
  <c r="J471" i="51" s="1"/>
  <c r="L472" i="51"/>
  <c r="M472" i="51"/>
  <c r="O472" i="51"/>
  <c r="O471" i="51" s="1"/>
  <c r="H473" i="51"/>
  <c r="H467" i="51" s="1"/>
  <c r="I473" i="51"/>
  <c r="I467" i="51" s="1"/>
  <c r="K473" i="51"/>
  <c r="K467" i="51" s="1"/>
  <c r="L473" i="51"/>
  <c r="L467" i="51" s="1"/>
  <c r="M473" i="51"/>
  <c r="M467" i="51" s="1"/>
  <c r="N473" i="51"/>
  <c r="J474" i="51"/>
  <c r="J473" i="51" s="1"/>
  <c r="O474" i="51"/>
  <c r="J475" i="51"/>
  <c r="O475" i="51"/>
  <c r="O473" i="51" s="1"/>
  <c r="O467" i="51" s="1"/>
  <c r="K479" i="51"/>
  <c r="I480" i="51"/>
  <c r="I479" i="51" s="1"/>
  <c r="K480" i="51"/>
  <c r="J481" i="51"/>
  <c r="L481" i="51"/>
  <c r="M481" i="51"/>
  <c r="O481" i="51"/>
  <c r="J482" i="51"/>
  <c r="L482" i="51" s="1"/>
  <c r="M482" i="51"/>
  <c r="N482" i="51"/>
  <c r="O482" i="51"/>
  <c r="J483" i="51"/>
  <c r="L483" i="51"/>
  <c r="M483" i="51"/>
  <c r="O483" i="51" s="1"/>
  <c r="N483" i="51"/>
  <c r="J484" i="51"/>
  <c r="L484" i="51"/>
  <c r="M484" i="51"/>
  <c r="O484" i="51" s="1"/>
  <c r="J485" i="51"/>
  <c r="L485" i="51"/>
  <c r="M485" i="51"/>
  <c r="O485" i="51"/>
  <c r="J486" i="51"/>
  <c r="L486" i="51" s="1"/>
  <c r="M486" i="51"/>
  <c r="N486" i="51"/>
  <c r="O486" i="51"/>
  <c r="J487" i="51"/>
  <c r="L487" i="51"/>
  <c r="M487" i="51"/>
  <c r="N487" i="51"/>
  <c r="J488" i="51"/>
  <c r="L488" i="51"/>
  <c r="M488" i="51"/>
  <c r="J489" i="51"/>
  <c r="M489" i="51"/>
  <c r="O489" i="51"/>
  <c r="I490" i="51"/>
  <c r="K490" i="51"/>
  <c r="M490" i="51"/>
  <c r="J491" i="51"/>
  <c r="M491" i="51"/>
  <c r="O491" i="51"/>
  <c r="O490" i="51" s="1"/>
  <c r="J492" i="51"/>
  <c r="L492" i="51" s="1"/>
  <c r="N492" i="51" s="1"/>
  <c r="M492" i="51"/>
  <c r="O492" i="51"/>
  <c r="Q492" i="51" s="1"/>
  <c r="S492" i="51" s="1"/>
  <c r="J493" i="51"/>
  <c r="L493" i="51" s="1"/>
  <c r="N493" i="51" s="1"/>
  <c r="M493" i="51"/>
  <c r="O493" i="51" s="1"/>
  <c r="J494" i="51"/>
  <c r="L494" i="51"/>
  <c r="N494" i="51" s="1"/>
  <c r="M494" i="51"/>
  <c r="O494" i="51" s="1"/>
  <c r="J495" i="51"/>
  <c r="L495" i="51"/>
  <c r="N495" i="51" s="1"/>
  <c r="M495" i="51"/>
  <c r="O495" i="51"/>
  <c r="I496" i="51"/>
  <c r="I497" i="51"/>
  <c r="J497" i="51"/>
  <c r="J496" i="51" s="1"/>
  <c r="K497" i="51"/>
  <c r="K496" i="51" s="1"/>
  <c r="M497" i="51"/>
  <c r="M496" i="51" s="1"/>
  <c r="J498" i="51"/>
  <c r="L498" i="51"/>
  <c r="M498" i="51"/>
  <c r="O498" i="51" s="1"/>
  <c r="J499" i="51"/>
  <c r="L499" i="51"/>
  <c r="N499" i="51" s="1"/>
  <c r="M499" i="51"/>
  <c r="O499" i="51"/>
  <c r="Q499" i="51" s="1"/>
  <c r="S499" i="51" s="1"/>
  <c r="U499" i="51" s="1"/>
  <c r="W499" i="51" s="1"/>
  <c r="J500" i="51"/>
  <c r="L500" i="51" s="1"/>
  <c r="M500" i="51"/>
  <c r="N500" i="51"/>
  <c r="O500" i="51"/>
  <c r="I501" i="51"/>
  <c r="K501" i="51"/>
  <c r="J502" i="51"/>
  <c r="M502" i="51"/>
  <c r="O502" i="51"/>
  <c r="O501" i="51" s="1"/>
  <c r="J503" i="51"/>
  <c r="L503" i="51" s="1"/>
  <c r="M503" i="51"/>
  <c r="O503" i="51" s="1"/>
  <c r="N503" i="51"/>
  <c r="J504" i="51"/>
  <c r="L504" i="51"/>
  <c r="N504" i="51" s="1"/>
  <c r="M504" i="51"/>
  <c r="O504" i="51" s="1"/>
  <c r="I505" i="51"/>
  <c r="I506" i="51"/>
  <c r="K506" i="51"/>
  <c r="K505" i="51" s="1"/>
  <c r="J507" i="51"/>
  <c r="L507" i="51"/>
  <c r="M507" i="51"/>
  <c r="N507" i="51"/>
  <c r="J508" i="51"/>
  <c r="L508" i="51"/>
  <c r="N508" i="51" s="1"/>
  <c r="M508" i="51"/>
  <c r="O508" i="51" s="1"/>
  <c r="J509" i="51"/>
  <c r="J506" i="51" s="1"/>
  <c r="J505" i="51" s="1"/>
  <c r="L509" i="51"/>
  <c r="N509" i="51" s="1"/>
  <c r="P509" i="51" s="1"/>
  <c r="R509" i="51" s="1"/>
  <c r="T509" i="51" s="1"/>
  <c r="V509" i="51" s="1"/>
  <c r="X509" i="51" s="1"/>
  <c r="M509" i="51"/>
  <c r="O509" i="51"/>
  <c r="J510" i="51"/>
  <c r="L510" i="51" s="1"/>
  <c r="N510" i="51" s="1"/>
  <c r="P510" i="51" s="1"/>
  <c r="R510" i="51" s="1"/>
  <c r="T510" i="51" s="1"/>
  <c r="V510" i="51" s="1"/>
  <c r="X510" i="51" s="1"/>
  <c r="M510" i="51"/>
  <c r="O510" i="51"/>
  <c r="J511" i="51"/>
  <c r="L511" i="51" s="1"/>
  <c r="N511" i="51" s="1"/>
  <c r="M511" i="51"/>
  <c r="O511" i="51" s="1"/>
  <c r="J512" i="51"/>
  <c r="L512" i="51"/>
  <c r="N512" i="51" s="1"/>
  <c r="M512" i="51"/>
  <c r="O512" i="51" s="1"/>
  <c r="G513" i="51"/>
  <c r="G478" i="51" s="1"/>
  <c r="H513" i="51"/>
  <c r="H478" i="51" s="1"/>
  <c r="I513" i="51"/>
  <c r="K513" i="51"/>
  <c r="N513" i="51"/>
  <c r="J514" i="51"/>
  <c r="L514" i="51"/>
  <c r="M514" i="51"/>
  <c r="O514" i="51"/>
  <c r="O513" i="51" s="1"/>
  <c r="J515" i="51"/>
  <c r="O515" i="51"/>
  <c r="J516" i="51"/>
  <c r="L516" i="51"/>
  <c r="L513" i="51" s="1"/>
  <c r="L478" i="51" s="1"/>
  <c r="M516" i="51"/>
  <c r="O516" i="51" s="1"/>
  <c r="J519" i="51"/>
  <c r="O519" i="51"/>
  <c r="J520" i="51"/>
  <c r="O520" i="51"/>
  <c r="J521" i="51"/>
  <c r="O521" i="51"/>
  <c r="J522" i="51"/>
  <c r="O522" i="51"/>
  <c r="J523" i="51"/>
  <c r="O523" i="51"/>
  <c r="J524" i="51"/>
  <c r="H525" i="51"/>
  <c r="I525" i="51"/>
  <c r="J525" i="51"/>
  <c r="K525" i="51"/>
  <c r="N525" i="51"/>
  <c r="N478" i="51" s="1"/>
  <c r="J526" i="51"/>
  <c r="L526" i="51"/>
  <c r="L525" i="51" s="1"/>
  <c r="M526" i="51"/>
  <c r="J527" i="51"/>
  <c r="L527" i="51"/>
  <c r="M527" i="51"/>
  <c r="O527" i="51" s="1"/>
  <c r="O528" i="51"/>
  <c r="H529" i="51"/>
  <c r="I529" i="51"/>
  <c r="J529" i="51"/>
  <c r="K529" i="51"/>
  <c r="L529" i="51"/>
  <c r="M529" i="51"/>
  <c r="N529" i="51"/>
  <c r="J530" i="51"/>
  <c r="O530" i="51"/>
  <c r="O529" i="51" s="1"/>
  <c r="G531" i="51"/>
  <c r="H531" i="51"/>
  <c r="I531" i="51"/>
  <c r="K531" i="51"/>
  <c r="N531" i="51"/>
  <c r="J532" i="51"/>
  <c r="O532" i="51"/>
  <c r="J533" i="51"/>
  <c r="M533" i="51" s="1"/>
  <c r="L533" i="51"/>
  <c r="L531" i="51" s="1"/>
  <c r="J534" i="51"/>
  <c r="J531" i="51" s="1"/>
  <c r="O534" i="51"/>
  <c r="J535" i="51"/>
  <c r="L535" i="51" s="1"/>
  <c r="M535" i="51"/>
  <c r="O535" i="51"/>
  <c r="J536" i="51"/>
  <c r="O536" i="51"/>
  <c r="I537" i="51"/>
  <c r="L537" i="51"/>
  <c r="H538" i="51"/>
  <c r="H537" i="51" s="1"/>
  <c r="I538" i="51"/>
  <c r="J538" i="51"/>
  <c r="J537" i="51" s="1"/>
  <c r="K538" i="51"/>
  <c r="K537" i="51" s="1"/>
  <c r="L538" i="51"/>
  <c r="M538" i="51"/>
  <c r="M537" i="51" s="1"/>
  <c r="N538" i="51"/>
  <c r="N537" i="51" s="1"/>
  <c r="O539" i="51"/>
  <c r="O538" i="51" s="1"/>
  <c r="O537" i="51" s="1"/>
  <c r="L540" i="51"/>
  <c r="H541" i="51"/>
  <c r="J541" i="51" s="1"/>
  <c r="J540" i="51" s="1"/>
  <c r="I541" i="51"/>
  <c r="I540" i="51" s="1"/>
  <c r="K541" i="51"/>
  <c r="K540" i="51" s="1"/>
  <c r="L541" i="51"/>
  <c r="M541" i="51"/>
  <c r="M540" i="51" s="1"/>
  <c r="N541" i="51"/>
  <c r="N540" i="51" s="1"/>
  <c r="O541" i="51"/>
  <c r="O540" i="51" s="1"/>
  <c r="J542" i="51"/>
  <c r="G543" i="51"/>
  <c r="I543" i="51"/>
  <c r="M543" i="51"/>
  <c r="I544" i="51"/>
  <c r="J544" i="51"/>
  <c r="K544" i="51"/>
  <c r="M544" i="51"/>
  <c r="N544" i="51"/>
  <c r="N543" i="51" s="1"/>
  <c r="O544" i="51"/>
  <c r="J545" i="51"/>
  <c r="L545" i="51" s="1"/>
  <c r="L544" i="51" s="1"/>
  <c r="O545" i="51"/>
  <c r="H546" i="51"/>
  <c r="I546" i="51"/>
  <c r="K546" i="51"/>
  <c r="K543" i="51" s="1"/>
  <c r="L546" i="51"/>
  <c r="L543" i="51" s="1"/>
  <c r="M546" i="51"/>
  <c r="N546" i="51"/>
  <c r="O546" i="51"/>
  <c r="J547" i="51"/>
  <c r="O547" i="51"/>
  <c r="H548" i="51"/>
  <c r="O549" i="51"/>
  <c r="I552" i="51"/>
  <c r="K552" i="51"/>
  <c r="L552" i="51"/>
  <c r="M552" i="51"/>
  <c r="J553" i="51"/>
  <c r="J552" i="51" s="1"/>
  <c r="L553" i="51"/>
  <c r="N553" i="51" s="1"/>
  <c r="N552" i="51" s="1"/>
  <c r="M553" i="51"/>
  <c r="O553" i="51"/>
  <c r="O552" i="51" s="1"/>
  <c r="M554" i="51"/>
  <c r="I555" i="51"/>
  <c r="I554" i="51" s="1"/>
  <c r="K555" i="51"/>
  <c r="K554" i="51" s="1"/>
  <c r="M555" i="51"/>
  <c r="J556" i="51"/>
  <c r="L556" i="51"/>
  <c r="O556" i="51"/>
  <c r="J557" i="51"/>
  <c r="O557" i="51"/>
  <c r="J558" i="51"/>
  <c r="J555" i="51" s="1"/>
  <c r="J554" i="51" s="1"/>
  <c r="L558" i="51"/>
  <c r="M558" i="51"/>
  <c r="O558" i="51"/>
  <c r="O555" i="51" s="1"/>
  <c r="O554" i="51" s="1"/>
  <c r="I559" i="51"/>
  <c r="I560" i="51"/>
  <c r="K560" i="51"/>
  <c r="K559" i="51" s="1"/>
  <c r="J561" i="51"/>
  <c r="L561" i="51"/>
  <c r="M561" i="51"/>
  <c r="O561" i="51" s="1"/>
  <c r="J562" i="51"/>
  <c r="L562" i="51"/>
  <c r="M562" i="51"/>
  <c r="O562" i="51"/>
  <c r="J563" i="51"/>
  <c r="L563" i="51" s="1"/>
  <c r="M563" i="51"/>
  <c r="N563" i="51"/>
  <c r="P563" i="51" s="1"/>
  <c r="O563" i="51"/>
  <c r="J566" i="51"/>
  <c r="L566" i="51" s="1"/>
  <c r="M566" i="51"/>
  <c r="O566" i="51" s="1"/>
  <c r="N566" i="51"/>
  <c r="P566" i="51" s="1"/>
  <c r="J567" i="51"/>
  <c r="L567" i="51"/>
  <c r="N567" i="51" s="1"/>
  <c r="M567" i="51"/>
  <c r="O567" i="51" s="1"/>
  <c r="J568" i="51"/>
  <c r="M568" i="51"/>
  <c r="O568" i="51"/>
  <c r="J569" i="51"/>
  <c r="L569" i="51" s="1"/>
  <c r="N569" i="51" s="1"/>
  <c r="M569" i="51"/>
  <c r="O569" i="51"/>
  <c r="Q569" i="51" s="1"/>
  <c r="J570" i="51"/>
  <c r="L570" i="51" s="1"/>
  <c r="N570" i="51" s="1"/>
  <c r="M570" i="51"/>
  <c r="O570" i="51" s="1"/>
  <c r="H571" i="51"/>
  <c r="I571" i="51"/>
  <c r="K571" i="51"/>
  <c r="L571" i="51"/>
  <c r="L548" i="51" s="1"/>
  <c r="M571" i="51"/>
  <c r="N571" i="51"/>
  <c r="J572" i="51"/>
  <c r="O572" i="51"/>
  <c r="O571" i="51" s="1"/>
  <c r="J573" i="51"/>
  <c r="O573" i="51"/>
  <c r="G581" i="51"/>
  <c r="G548" i="51" s="1"/>
  <c r="H581" i="51"/>
  <c r="I581" i="51"/>
  <c r="K581" i="51"/>
  <c r="L581" i="51"/>
  <c r="M581" i="51"/>
  <c r="N581" i="51"/>
  <c r="J582" i="51"/>
  <c r="O582" i="51"/>
  <c r="J583" i="51"/>
  <c r="O583" i="51"/>
  <c r="J585" i="51"/>
  <c r="M585" i="51" s="1"/>
  <c r="O585" i="51" s="1"/>
  <c r="J588" i="51"/>
  <c r="O588" i="51"/>
  <c r="J589" i="51"/>
  <c r="O589" i="51"/>
  <c r="J590" i="51"/>
  <c r="O590" i="51"/>
  <c r="H592" i="51"/>
  <c r="I592" i="51"/>
  <c r="J592" i="51"/>
  <c r="K592" i="51"/>
  <c r="L592" i="51"/>
  <c r="N592" i="51"/>
  <c r="J593" i="51"/>
  <c r="O593" i="51"/>
  <c r="J594" i="51"/>
  <c r="M594" i="51" s="1"/>
  <c r="L594" i="51"/>
  <c r="J595" i="51"/>
  <c r="O595" i="51"/>
  <c r="J596" i="51"/>
  <c r="O596" i="51"/>
  <c r="O597" i="51"/>
  <c r="J598" i="51"/>
  <c r="O598" i="51"/>
  <c r="O599" i="51"/>
  <c r="O600" i="51"/>
  <c r="N601" i="51"/>
  <c r="I604" i="51"/>
  <c r="I605" i="51"/>
  <c r="J605" i="51"/>
  <c r="L605" i="51" s="1"/>
  <c r="L604" i="51" s="1"/>
  <c r="K605" i="51"/>
  <c r="N605" i="51"/>
  <c r="N604" i="51" s="1"/>
  <c r="I607" i="51"/>
  <c r="H608" i="51"/>
  <c r="H601" i="51" s="1"/>
  <c r="I609" i="51"/>
  <c r="K609" i="51"/>
  <c r="M609" i="51"/>
  <c r="J610" i="51"/>
  <c r="M610" i="51"/>
  <c r="O610" i="51"/>
  <c r="O609" i="51" s="1"/>
  <c r="J611" i="51"/>
  <c r="L611" i="51" s="1"/>
  <c r="N611" i="51" s="1"/>
  <c r="P611" i="51" s="1"/>
  <c r="R611" i="51" s="1"/>
  <c r="T611" i="51" s="1"/>
  <c r="V611" i="51" s="1"/>
  <c r="X611" i="51" s="1"/>
  <c r="M611" i="51"/>
  <c r="O611" i="51"/>
  <c r="Q611" i="51" s="1"/>
  <c r="S611" i="51" s="1"/>
  <c r="J612" i="51"/>
  <c r="L612" i="51" s="1"/>
  <c r="N612" i="51" s="1"/>
  <c r="M612" i="51"/>
  <c r="O612" i="51" s="1"/>
  <c r="K613" i="51"/>
  <c r="J615" i="51"/>
  <c r="L615" i="51"/>
  <c r="N615" i="51" s="1"/>
  <c r="M615" i="51"/>
  <c r="O615" i="51" s="1"/>
  <c r="J616" i="51"/>
  <c r="M616" i="51"/>
  <c r="O616" i="51"/>
  <c r="O614" i="51" s="1"/>
  <c r="J617" i="51"/>
  <c r="J618" i="51"/>
  <c r="L618" i="51" s="1"/>
  <c r="L617" i="51" s="1"/>
  <c r="M618" i="51"/>
  <c r="I619" i="51"/>
  <c r="J619" i="51"/>
  <c r="K619" i="51"/>
  <c r="J620" i="51"/>
  <c r="L620" i="51" s="1"/>
  <c r="L619" i="51" s="1"/>
  <c r="M620" i="51"/>
  <c r="I621" i="51"/>
  <c r="I613" i="51" s="1"/>
  <c r="K621" i="51"/>
  <c r="J622" i="51"/>
  <c r="L622" i="51"/>
  <c r="M622" i="51"/>
  <c r="O622" i="51" s="1"/>
  <c r="N622" i="51"/>
  <c r="I623" i="51"/>
  <c r="J623" i="51"/>
  <c r="J621" i="51" s="1"/>
  <c r="K623" i="51"/>
  <c r="J624" i="51"/>
  <c r="L624" i="51" s="1"/>
  <c r="M624" i="51"/>
  <c r="I625" i="51"/>
  <c r="J625" i="51"/>
  <c r="K625" i="51"/>
  <c r="J626" i="51"/>
  <c r="L626" i="51" s="1"/>
  <c r="M626" i="51"/>
  <c r="G627" i="51"/>
  <c r="H627" i="51"/>
  <c r="J627" i="51" s="1"/>
  <c r="I627" i="51"/>
  <c r="K627" i="51"/>
  <c r="L627" i="51"/>
  <c r="L608" i="51" s="1"/>
  <c r="L601" i="51" s="1"/>
  <c r="M627" i="51"/>
  <c r="M608" i="51" s="1"/>
  <c r="N627" i="51"/>
  <c r="N608" i="51" s="1"/>
  <c r="J628" i="51"/>
  <c r="O628" i="51"/>
  <c r="J629" i="51"/>
  <c r="O629" i="51"/>
  <c r="J630" i="51"/>
  <c r="O630" i="51"/>
  <c r="J631" i="51"/>
  <c r="O631" i="51"/>
  <c r="H632" i="51"/>
  <c r="K632" i="51"/>
  <c r="L632" i="51"/>
  <c r="M632" i="51"/>
  <c r="N632" i="51"/>
  <c r="I633" i="51"/>
  <c r="O633" i="51"/>
  <c r="O632" i="51" s="1"/>
  <c r="K634" i="51"/>
  <c r="L634" i="51"/>
  <c r="M634" i="51"/>
  <c r="N634" i="51"/>
  <c r="O634" i="51"/>
  <c r="G637" i="51"/>
  <c r="G608" i="51" s="1"/>
  <c r="G601" i="51" s="1"/>
  <c r="H637" i="51"/>
  <c r="K637" i="51"/>
  <c r="K608" i="51" s="1"/>
  <c r="K601" i="51" s="1"/>
  <c r="L637" i="51"/>
  <c r="M637" i="51"/>
  <c r="N637" i="51"/>
  <c r="I638" i="51"/>
  <c r="O638" i="51"/>
  <c r="I639" i="51"/>
  <c r="J639" i="51" s="1"/>
  <c r="O639" i="51"/>
  <c r="J642" i="51"/>
  <c r="O642" i="51"/>
  <c r="O637" i="51" s="1"/>
  <c r="J643" i="51"/>
  <c r="O643" i="51"/>
  <c r="J644" i="51"/>
  <c r="O644" i="51"/>
  <c r="H649" i="51"/>
  <c r="K649" i="51"/>
  <c r="L649" i="51"/>
  <c r="G650" i="51"/>
  <c r="H650" i="51"/>
  <c r="I650" i="51"/>
  <c r="I649" i="51" s="1"/>
  <c r="J650" i="51"/>
  <c r="J649" i="51" s="1"/>
  <c r="K650" i="51"/>
  <c r="L650" i="51"/>
  <c r="M650" i="51"/>
  <c r="M649" i="51" s="1"/>
  <c r="N650" i="51"/>
  <c r="N649" i="51" s="1"/>
  <c r="J651" i="51"/>
  <c r="O651" i="51"/>
  <c r="J652" i="51"/>
  <c r="O652" i="51"/>
  <c r="O650" i="51" s="1"/>
  <c r="O649" i="51" s="1"/>
  <c r="O653" i="51"/>
  <c r="O654" i="51"/>
  <c r="L655" i="51"/>
  <c r="K656" i="51"/>
  <c r="K657" i="51"/>
  <c r="L657" i="51"/>
  <c r="I658" i="51"/>
  <c r="I657" i="51" s="1"/>
  <c r="K658" i="51"/>
  <c r="L658" i="51"/>
  <c r="M658" i="51"/>
  <c r="M657" i="51" s="1"/>
  <c r="J659" i="51"/>
  <c r="L659" i="51"/>
  <c r="M659" i="51"/>
  <c r="O659" i="51"/>
  <c r="O658" i="51" s="1"/>
  <c r="O657" i="51" s="1"/>
  <c r="G660" i="51"/>
  <c r="G656" i="51" s="1"/>
  <c r="G655" i="51" s="1"/>
  <c r="K660" i="51"/>
  <c r="I661" i="51"/>
  <c r="K661" i="51"/>
  <c r="L661" i="51"/>
  <c r="L660" i="51" s="1"/>
  <c r="M661" i="51"/>
  <c r="J662" i="51"/>
  <c r="J661" i="51" s="1"/>
  <c r="L662" i="51"/>
  <c r="N662" i="51" s="1"/>
  <c r="N661" i="51" s="1"/>
  <c r="M662" i="51"/>
  <c r="O662" i="51"/>
  <c r="O661" i="51" s="1"/>
  <c r="O660" i="51" s="1"/>
  <c r="I663" i="51"/>
  <c r="K663" i="51"/>
  <c r="L663" i="51"/>
  <c r="M663" i="51"/>
  <c r="J664" i="51"/>
  <c r="J663" i="51" s="1"/>
  <c r="L664" i="51"/>
  <c r="N664" i="51" s="1"/>
  <c r="N663" i="51" s="1"/>
  <c r="M664" i="51"/>
  <c r="O664" i="51"/>
  <c r="O663" i="51" s="1"/>
  <c r="I666" i="51"/>
  <c r="I665" i="51" s="1"/>
  <c r="J666" i="51"/>
  <c r="K666" i="51"/>
  <c r="K665" i="51" s="1"/>
  <c r="M666" i="51"/>
  <c r="J667" i="51"/>
  <c r="L667" i="51"/>
  <c r="M667" i="51"/>
  <c r="O667" i="51" s="1"/>
  <c r="O666" i="51" s="1"/>
  <c r="I668" i="51"/>
  <c r="J668" i="51"/>
  <c r="K668" i="51"/>
  <c r="J669" i="51"/>
  <c r="L669" i="51"/>
  <c r="M669" i="51"/>
  <c r="O669" i="51" s="1"/>
  <c r="O668" i="51" s="1"/>
  <c r="I672" i="51"/>
  <c r="N672" i="51"/>
  <c r="I674" i="51"/>
  <c r="J674" i="51" s="1"/>
  <c r="K674" i="51"/>
  <c r="M674" i="51" s="1"/>
  <c r="L674" i="51"/>
  <c r="O674" i="51"/>
  <c r="I675" i="51"/>
  <c r="I676" i="51"/>
  <c r="I677" i="51"/>
  <c r="J677" i="51"/>
  <c r="J672" i="51" s="1"/>
  <c r="K677" i="51"/>
  <c r="K672" i="51" s="1"/>
  <c r="J678" i="51"/>
  <c r="L678" i="51" s="1"/>
  <c r="L677" i="51" s="1"/>
  <c r="L672" i="51" s="1"/>
  <c r="M678" i="51"/>
  <c r="N678" i="51"/>
  <c r="N677" i="51" s="1"/>
  <c r="H679" i="51"/>
  <c r="I679" i="51"/>
  <c r="J679" i="51" s="1"/>
  <c r="K679" i="51"/>
  <c r="L679" i="51"/>
  <c r="L656" i="51" s="1"/>
  <c r="M679" i="51"/>
  <c r="N679" i="51"/>
  <c r="J680" i="51"/>
  <c r="O680" i="51"/>
  <c r="O679" i="51" s="1"/>
  <c r="J681" i="51"/>
  <c r="O681" i="51"/>
  <c r="H682" i="51"/>
  <c r="I682" i="51"/>
  <c r="J682" i="51" s="1"/>
  <c r="K682" i="51"/>
  <c r="L682" i="51"/>
  <c r="M682" i="51"/>
  <c r="N682" i="51"/>
  <c r="J683" i="51"/>
  <c r="O683" i="51"/>
  <c r="O682" i="51" s="1"/>
  <c r="H685" i="51"/>
  <c r="J685" i="51" s="1"/>
  <c r="I685" i="51"/>
  <c r="K685" i="51"/>
  <c r="L685" i="51"/>
  <c r="M685" i="51"/>
  <c r="J686" i="51"/>
  <c r="N686" i="51"/>
  <c r="N685" i="51" s="1"/>
  <c r="J687" i="51"/>
  <c r="N687" i="51"/>
  <c r="O687" i="51" s="1"/>
  <c r="H688" i="51"/>
  <c r="I688" i="51"/>
  <c r="J688" i="51"/>
  <c r="K688" i="51"/>
  <c r="L688" i="51"/>
  <c r="M688" i="51"/>
  <c r="N688" i="51"/>
  <c r="J689" i="51"/>
  <c r="O689" i="51"/>
  <c r="J690" i="51"/>
  <c r="O690" i="51"/>
  <c r="O688" i="51" s="1"/>
  <c r="G691" i="51"/>
  <c r="H691" i="51"/>
  <c r="I691" i="51"/>
  <c r="L691" i="51"/>
  <c r="J692" i="51"/>
  <c r="K693" i="51"/>
  <c r="L693" i="51"/>
  <c r="M693" i="51"/>
  <c r="N693" i="51"/>
  <c r="O693" i="51"/>
  <c r="H695" i="51"/>
  <c r="I695" i="51"/>
  <c r="J695" i="51"/>
  <c r="K695" i="51"/>
  <c r="K691" i="51" s="1"/>
  <c r="L695" i="51"/>
  <c r="M695" i="51"/>
  <c r="N695" i="51"/>
  <c r="O695" i="51"/>
  <c r="J696" i="51"/>
  <c r="J697" i="51"/>
  <c r="J698" i="51"/>
  <c r="M698" i="51" s="1"/>
  <c r="M691" i="51" s="1"/>
  <c r="L698" i="51"/>
  <c r="N698" i="51" s="1"/>
  <c r="O698" i="51"/>
  <c r="L699" i="51"/>
  <c r="N699" i="51" s="1"/>
  <c r="M699" i="51"/>
  <c r="O699" i="51"/>
  <c r="O700" i="51"/>
  <c r="G701" i="51"/>
  <c r="M701" i="51"/>
  <c r="H702" i="51"/>
  <c r="H701" i="51" s="1"/>
  <c r="I702" i="51"/>
  <c r="I701" i="51" s="1"/>
  <c r="J702" i="51"/>
  <c r="J701" i="51" s="1"/>
  <c r="K702" i="51"/>
  <c r="K701" i="51" s="1"/>
  <c r="L702" i="51"/>
  <c r="L701" i="51" s="1"/>
  <c r="M702" i="51"/>
  <c r="N702" i="51"/>
  <c r="N701" i="51" s="1"/>
  <c r="O702" i="51"/>
  <c r="O701" i="51" s="1"/>
  <c r="O703" i="51"/>
  <c r="J704" i="51"/>
  <c r="G705" i="51"/>
  <c r="N705" i="51"/>
  <c r="H706" i="51"/>
  <c r="I706" i="51"/>
  <c r="J706" i="51"/>
  <c r="K706" i="51"/>
  <c r="L706" i="51"/>
  <c r="M706" i="51"/>
  <c r="N706" i="51"/>
  <c r="O706" i="51"/>
  <c r="J707" i="51"/>
  <c r="O707" i="51"/>
  <c r="L708" i="51"/>
  <c r="M708" i="51"/>
  <c r="N708" i="51"/>
  <c r="O709" i="51"/>
  <c r="O708" i="51" s="1"/>
  <c r="H710" i="51"/>
  <c r="K710" i="51"/>
  <c r="K705" i="51" s="1"/>
  <c r="J711" i="51"/>
  <c r="O711" i="51"/>
  <c r="J712" i="51"/>
  <c r="O712" i="51"/>
  <c r="O710" i="51" s="1"/>
  <c r="O705" i="51" s="1"/>
  <c r="H713" i="51"/>
  <c r="J713" i="51" s="1"/>
  <c r="I713" i="51"/>
  <c r="K713" i="51"/>
  <c r="L713" i="51"/>
  <c r="M713" i="51"/>
  <c r="N713" i="51"/>
  <c r="O713" i="51"/>
  <c r="J714" i="51"/>
  <c r="O714" i="51"/>
  <c r="O715" i="51"/>
  <c r="H716" i="51"/>
  <c r="I716" i="51"/>
  <c r="I710" i="51" s="1"/>
  <c r="I705" i="51" s="1"/>
  <c r="K716" i="51"/>
  <c r="L716" i="51"/>
  <c r="L710" i="51" s="1"/>
  <c r="L705" i="51" s="1"/>
  <c r="M716" i="51"/>
  <c r="M710" i="51" s="1"/>
  <c r="N716" i="51"/>
  <c r="N710" i="51" s="1"/>
  <c r="I726" i="51"/>
  <c r="J726" i="51"/>
  <c r="O726" i="51"/>
  <c r="J729" i="51"/>
  <c r="O729" i="51"/>
  <c r="O716" i="51" s="1"/>
  <c r="H731" i="51"/>
  <c r="K732" i="51"/>
  <c r="L732" i="51"/>
  <c r="M732" i="51"/>
  <c r="N732" i="51"/>
  <c r="O732" i="51"/>
  <c r="O731" i="51" s="1"/>
  <c r="O730" i="51" s="1"/>
  <c r="O735" i="51"/>
  <c r="H736" i="51"/>
  <c r="I736" i="51"/>
  <c r="I731" i="51" s="1"/>
  <c r="J736" i="51"/>
  <c r="J731" i="51" s="1"/>
  <c r="K736" i="51"/>
  <c r="L736" i="51"/>
  <c r="M736" i="51"/>
  <c r="M731" i="51" s="1"/>
  <c r="N736" i="51"/>
  <c r="N731" i="51" s="1"/>
  <c r="J737" i="51"/>
  <c r="O737" i="51"/>
  <c r="O736" i="51" s="1"/>
  <c r="H738" i="51"/>
  <c r="I738" i="51"/>
  <c r="K738" i="51"/>
  <c r="L738" i="51"/>
  <c r="L731" i="51" s="1"/>
  <c r="M738" i="51"/>
  <c r="N738" i="51"/>
  <c r="O738" i="51"/>
  <c r="J739" i="51"/>
  <c r="J738" i="51" s="1"/>
  <c r="O739" i="51"/>
  <c r="O740" i="51"/>
  <c r="G744" i="51"/>
  <c r="G743" i="51" s="1"/>
  <c r="G745" i="51"/>
  <c r="H745" i="51"/>
  <c r="I745" i="51"/>
  <c r="J745" i="51"/>
  <c r="K745" i="51"/>
  <c r="L745" i="51"/>
  <c r="L744" i="51" s="1"/>
  <c r="L743" i="51" s="1"/>
  <c r="M745" i="51"/>
  <c r="M744" i="51" s="1"/>
  <c r="M743" i="51" s="1"/>
  <c r="N745" i="51"/>
  <c r="N744" i="51" s="1"/>
  <c r="N743" i="51" s="1"/>
  <c r="J746" i="51"/>
  <c r="O746" i="51"/>
  <c r="O745" i="51" s="1"/>
  <c r="O744" i="51" s="1"/>
  <c r="O743" i="51" s="1"/>
  <c r="O747" i="51"/>
  <c r="J748" i="51"/>
  <c r="O748" i="51"/>
  <c r="H749" i="51"/>
  <c r="L749" i="51"/>
  <c r="M749" i="51"/>
  <c r="O749" i="51" s="1"/>
  <c r="N749" i="51"/>
  <c r="J750" i="51"/>
  <c r="O750" i="51"/>
  <c r="O751" i="51"/>
  <c r="J752" i="51"/>
  <c r="O752" i="51"/>
  <c r="I753" i="51"/>
  <c r="J753" i="51" s="1"/>
  <c r="O753" i="51"/>
  <c r="I754" i="51"/>
  <c r="O754" i="51"/>
  <c r="I755" i="51"/>
  <c r="K755" i="51"/>
  <c r="K749" i="51" s="1"/>
  <c r="K744" i="51" s="1"/>
  <c r="K743" i="51" s="1"/>
  <c r="O755" i="51"/>
  <c r="O756" i="51"/>
  <c r="O757" i="51"/>
  <c r="O758" i="51"/>
  <c r="O759" i="51"/>
  <c r="J760" i="51"/>
  <c r="L760" i="51"/>
  <c r="M760" i="51"/>
  <c r="O760" i="51" s="1"/>
  <c r="N760" i="51"/>
  <c r="J761" i="51"/>
  <c r="L761" i="51"/>
  <c r="N761" i="51" s="1"/>
  <c r="M761" i="51"/>
  <c r="O761" i="51" s="1"/>
  <c r="I762" i="51"/>
  <c r="J762" i="51" s="1"/>
  <c r="K762" i="51"/>
  <c r="M762" i="51"/>
  <c r="J763" i="51"/>
  <c r="L763" i="51"/>
  <c r="N763" i="51" s="1"/>
  <c r="M763" i="51"/>
  <c r="O763" i="51" s="1"/>
  <c r="J764" i="51"/>
  <c r="O764" i="51"/>
  <c r="O765" i="51"/>
  <c r="M766" i="51"/>
  <c r="L767" i="51"/>
  <c r="L766" i="51" s="1"/>
  <c r="M767" i="51"/>
  <c r="N767" i="51"/>
  <c r="N766" i="51" s="1"/>
  <c r="O768" i="51"/>
  <c r="O767" i="51" s="1"/>
  <c r="O766" i="51" s="1"/>
  <c r="L785" i="51"/>
  <c r="M785" i="51"/>
  <c r="H786" i="51"/>
  <c r="I786" i="51"/>
  <c r="I785" i="51" s="1"/>
  <c r="K786" i="51"/>
  <c r="K785" i="51" s="1"/>
  <c r="L786" i="51"/>
  <c r="M786" i="51"/>
  <c r="N786" i="51"/>
  <c r="J787" i="51"/>
  <c r="O787" i="51"/>
  <c r="O786" i="51" s="1"/>
  <c r="H788" i="51"/>
  <c r="I788" i="51"/>
  <c r="J788" i="51"/>
  <c r="K788" i="51"/>
  <c r="L788" i="51"/>
  <c r="M788" i="51"/>
  <c r="N788" i="51"/>
  <c r="O788" i="51"/>
  <c r="J789" i="51"/>
  <c r="O789" i="51"/>
  <c r="G790" i="51"/>
  <c r="H790" i="51"/>
  <c r="L790" i="51"/>
  <c r="O790" i="51"/>
  <c r="G791" i="51"/>
  <c r="H791" i="51"/>
  <c r="I791" i="51"/>
  <c r="I790" i="51" s="1"/>
  <c r="J791" i="51"/>
  <c r="K791" i="51"/>
  <c r="K790" i="51" s="1"/>
  <c r="L791" i="51"/>
  <c r="M791" i="51"/>
  <c r="M790" i="51" s="1"/>
  <c r="N791" i="51"/>
  <c r="N790" i="51" s="1"/>
  <c r="O791" i="51"/>
  <c r="J792" i="51"/>
  <c r="O792" i="51"/>
  <c r="H795" i="51"/>
  <c r="J795" i="51" s="1"/>
  <c r="I795" i="51"/>
  <c r="I794" i="51" s="1"/>
  <c r="I793" i="51" s="1"/>
  <c r="K795" i="51"/>
  <c r="K794" i="51" s="1"/>
  <c r="L795" i="51"/>
  <c r="L794" i="51" s="1"/>
  <c r="M795" i="51"/>
  <c r="M794" i="51" s="1"/>
  <c r="N795" i="51"/>
  <c r="N794" i="51" s="1"/>
  <c r="J796" i="51"/>
  <c r="O796" i="51"/>
  <c r="O795" i="51" s="1"/>
  <c r="O794" i="51" s="1"/>
  <c r="J797" i="51"/>
  <c r="J798" i="51"/>
  <c r="J799" i="51"/>
  <c r="J800" i="51"/>
  <c r="O800" i="51"/>
  <c r="J801" i="51"/>
  <c r="O801" i="51"/>
  <c r="H802" i="51"/>
  <c r="I802" i="51"/>
  <c r="K802" i="51"/>
  <c r="L802" i="51"/>
  <c r="M802" i="51"/>
  <c r="N802" i="51"/>
  <c r="O802" i="51"/>
  <c r="O803" i="51"/>
  <c r="H804" i="51"/>
  <c r="I804" i="51"/>
  <c r="I798" i="51" s="1"/>
  <c r="I797" i="51" s="1"/>
  <c r="J804" i="51"/>
  <c r="K804" i="51"/>
  <c r="L804" i="51"/>
  <c r="M804" i="51"/>
  <c r="M798" i="51" s="1"/>
  <c r="M797" i="51" s="1"/>
  <c r="N804" i="51"/>
  <c r="N798" i="51" s="1"/>
  <c r="N797" i="51" s="1"/>
  <c r="J805" i="51"/>
  <c r="O805" i="51"/>
  <c r="O804" i="51" s="1"/>
  <c r="H806" i="51"/>
  <c r="J806" i="51" s="1"/>
  <c r="I806" i="51"/>
  <c r="K806" i="51"/>
  <c r="K798" i="51" s="1"/>
  <c r="K797" i="51" s="1"/>
  <c r="L806" i="51"/>
  <c r="M806" i="51"/>
  <c r="N806" i="51"/>
  <c r="O806" i="51"/>
  <c r="J807" i="51"/>
  <c r="H809" i="51"/>
  <c r="I809" i="51"/>
  <c r="J809" i="51"/>
  <c r="K809" i="51"/>
  <c r="L809" i="51"/>
  <c r="M809" i="51"/>
  <c r="N809" i="51"/>
  <c r="O809" i="51"/>
  <c r="J810" i="51"/>
  <c r="O810" i="51"/>
  <c r="G811" i="51"/>
  <c r="H812" i="51"/>
  <c r="J812" i="51" s="1"/>
  <c r="I812" i="51"/>
  <c r="I811" i="51" s="1"/>
  <c r="K812" i="51"/>
  <c r="K811" i="51" s="1"/>
  <c r="L812" i="51"/>
  <c r="L811" i="51" s="1"/>
  <c r="N812" i="51"/>
  <c r="N811" i="51" s="1"/>
  <c r="J813" i="51"/>
  <c r="I814" i="51"/>
  <c r="K814" i="51"/>
  <c r="M814" i="51"/>
  <c r="J815" i="51"/>
  <c r="L815" i="51" s="1"/>
  <c r="L814" i="51" s="1"/>
  <c r="M815" i="51"/>
  <c r="O815" i="51"/>
  <c r="O814" i="51" s="1"/>
  <c r="I816" i="51"/>
  <c r="K816" i="51"/>
  <c r="M816" i="51"/>
  <c r="J817" i="51"/>
  <c r="L817" i="51" s="1"/>
  <c r="L816" i="51" s="1"/>
  <c r="M817" i="51"/>
  <c r="O817" i="51"/>
  <c r="O816" i="51" s="1"/>
  <c r="L818" i="51"/>
  <c r="M818" i="51"/>
  <c r="N818" i="51"/>
  <c r="O818" i="51"/>
  <c r="O798" i="51" s="1"/>
  <c r="O797" i="51" s="1"/>
  <c r="O820" i="51"/>
  <c r="K821" i="51"/>
  <c r="H822" i="51"/>
  <c r="H821" i="51" s="1"/>
  <c r="I822" i="51"/>
  <c r="I821" i="51" s="1"/>
  <c r="K822" i="51"/>
  <c r="L822" i="51"/>
  <c r="L821" i="51" s="1"/>
  <c r="M822" i="51"/>
  <c r="M821" i="51" s="1"/>
  <c r="N822" i="51"/>
  <c r="N821" i="51" s="1"/>
  <c r="I825" i="51"/>
  <c r="I826" i="51"/>
  <c r="L826" i="51" s="1"/>
  <c r="N826" i="51" s="1"/>
  <c r="J826" i="51"/>
  <c r="M826" i="51" s="1"/>
  <c r="K826" i="51"/>
  <c r="I827" i="51"/>
  <c r="J827" i="51" s="1"/>
  <c r="M827" i="51" s="1"/>
  <c r="K827" i="51"/>
  <c r="L827" i="51"/>
  <c r="O827" i="51"/>
  <c r="I828" i="51"/>
  <c r="I829" i="51"/>
  <c r="I830" i="51"/>
  <c r="L830" i="51" s="1"/>
  <c r="N830" i="51" s="1"/>
  <c r="J830" i="51"/>
  <c r="M830" i="51" s="1"/>
  <c r="K830" i="51"/>
  <c r="O830" i="51"/>
  <c r="I831" i="51"/>
  <c r="J831" i="51" s="1"/>
  <c r="M831" i="51" s="1"/>
  <c r="K831" i="51"/>
  <c r="L831" i="51"/>
  <c r="O831" i="51"/>
  <c r="I832" i="51"/>
  <c r="I833" i="51"/>
  <c r="I834" i="51"/>
  <c r="L834" i="51" s="1"/>
  <c r="N834" i="51" s="1"/>
  <c r="J834" i="51"/>
  <c r="M834" i="51" s="1"/>
  <c r="K834" i="51"/>
  <c r="I835" i="51"/>
  <c r="J835" i="51" s="1"/>
  <c r="M835" i="51" s="1"/>
  <c r="K835" i="51"/>
  <c r="L835" i="51"/>
  <c r="O835" i="51"/>
  <c r="I836" i="51"/>
  <c r="I837" i="51"/>
  <c r="I838" i="51"/>
  <c r="L838" i="51" s="1"/>
  <c r="N838" i="51" s="1"/>
  <c r="J838" i="51"/>
  <c r="M838" i="51" s="1"/>
  <c r="K838" i="51"/>
  <c r="O838" i="51"/>
  <c r="I839" i="51"/>
  <c r="J839" i="51"/>
  <c r="K839" i="51"/>
  <c r="L839" i="51"/>
  <c r="I840" i="51"/>
  <c r="I841" i="51"/>
  <c r="J841" i="51" s="1"/>
  <c r="I842" i="51"/>
  <c r="L842" i="51" s="1"/>
  <c r="J842" i="51"/>
  <c r="K842" i="51"/>
  <c r="N842" i="51"/>
  <c r="I843" i="51"/>
  <c r="J843" i="51" s="1"/>
  <c r="K843" i="51"/>
  <c r="L843" i="51"/>
  <c r="I844" i="51"/>
  <c r="I845" i="51"/>
  <c r="J845" i="51" s="1"/>
  <c r="I846" i="51"/>
  <c r="L846" i="51" s="1"/>
  <c r="J846" i="51"/>
  <c r="K846" i="51"/>
  <c r="N846" i="51"/>
  <c r="I847" i="51"/>
  <c r="J847" i="51" s="1"/>
  <c r="K847" i="51"/>
  <c r="L847" i="51"/>
  <c r="I848" i="51"/>
  <c r="I849" i="51"/>
  <c r="J849" i="51" s="1"/>
  <c r="I850" i="51"/>
  <c r="L850" i="51" s="1"/>
  <c r="J850" i="51"/>
  <c r="K850" i="51"/>
  <c r="N850" i="51"/>
  <c r="I851" i="51"/>
  <c r="J851" i="51" s="1"/>
  <c r="K851" i="51"/>
  <c r="L851" i="51"/>
  <c r="I852" i="51"/>
  <c r="I853" i="51"/>
  <c r="J853" i="51" s="1"/>
  <c r="I854" i="51"/>
  <c r="L854" i="51" s="1"/>
  <c r="J854" i="51"/>
  <c r="K854" i="51"/>
  <c r="N854" i="51"/>
  <c r="I855" i="51"/>
  <c r="J855" i="51" s="1"/>
  <c r="K855" i="51"/>
  <c r="L855" i="51"/>
  <c r="I856" i="51"/>
  <c r="I857" i="51"/>
  <c r="J857" i="51" s="1"/>
  <c r="I858" i="51"/>
  <c r="L858" i="51" s="1"/>
  <c r="J858" i="51"/>
  <c r="K858" i="51"/>
  <c r="N858" i="51"/>
  <c r="I859" i="51"/>
  <c r="J859" i="51" s="1"/>
  <c r="K859" i="51"/>
  <c r="L859" i="51"/>
  <c r="I860" i="51"/>
  <c r="I861" i="51"/>
  <c r="J861" i="51" s="1"/>
  <c r="I862" i="51"/>
  <c r="J862" i="51"/>
  <c r="K862" i="51"/>
  <c r="I863" i="51"/>
  <c r="J863" i="51" s="1"/>
  <c r="K863" i="51"/>
  <c r="L863" i="51"/>
  <c r="I864" i="51"/>
  <c r="I865" i="51"/>
  <c r="J865" i="51" s="1"/>
  <c r="I866" i="51"/>
  <c r="J866" i="51"/>
  <c r="K866" i="51"/>
  <c r="I867" i="51"/>
  <c r="J867" i="51" s="1"/>
  <c r="K867" i="51"/>
  <c r="L867" i="51"/>
  <c r="I868" i="51"/>
  <c r="I869" i="51"/>
  <c r="J869" i="51" s="1"/>
  <c r="I870" i="51"/>
  <c r="L870" i="51" s="1"/>
  <c r="J870" i="51"/>
  <c r="K870" i="51"/>
  <c r="N870" i="51"/>
  <c r="I871" i="51"/>
  <c r="J871" i="51" s="1"/>
  <c r="K871" i="51"/>
  <c r="L871" i="51"/>
  <c r="I872" i="51"/>
  <c r="I873" i="51"/>
  <c r="J873" i="51" s="1"/>
  <c r="I874" i="51"/>
  <c r="J874" i="51"/>
  <c r="K874" i="51"/>
  <c r="I875" i="51"/>
  <c r="J875" i="51" s="1"/>
  <c r="K875" i="51"/>
  <c r="L875" i="51"/>
  <c r="I876" i="51"/>
  <c r="I877" i="51"/>
  <c r="J877" i="51" s="1"/>
  <c r="I878" i="51"/>
  <c r="J878" i="51"/>
  <c r="K878" i="51"/>
  <c r="I879" i="51"/>
  <c r="J879" i="51" s="1"/>
  <c r="K879" i="51"/>
  <c r="L879" i="51"/>
  <c r="I880" i="51"/>
  <c r="I881" i="51"/>
  <c r="J881" i="51"/>
  <c r="I882" i="51"/>
  <c r="J882" i="51"/>
  <c r="K882" i="51"/>
  <c r="I883" i="51"/>
  <c r="J883" i="51" s="1"/>
  <c r="K883" i="51"/>
  <c r="N883" i="51" s="1"/>
  <c r="L883" i="51"/>
  <c r="I884" i="51"/>
  <c r="I885" i="51"/>
  <c r="J885" i="51"/>
  <c r="I886" i="51"/>
  <c r="J886" i="51"/>
  <c r="K886" i="51"/>
  <c r="I887" i="51"/>
  <c r="J887" i="51" s="1"/>
  <c r="K887" i="51"/>
  <c r="L887" i="51"/>
  <c r="I888" i="51"/>
  <c r="I889" i="51"/>
  <c r="J889" i="51"/>
  <c r="I890" i="51"/>
  <c r="J890" i="51"/>
  <c r="K890" i="51"/>
  <c r="I891" i="51"/>
  <c r="J891" i="51" s="1"/>
  <c r="K891" i="51"/>
  <c r="L891" i="51"/>
  <c r="I892" i="51"/>
  <c r="I893" i="51"/>
  <c r="J893" i="51"/>
  <c r="I894" i="51"/>
  <c r="J894" i="51"/>
  <c r="K894" i="51"/>
  <c r="I895" i="51"/>
  <c r="J895" i="51"/>
  <c r="K895" i="51"/>
  <c r="N895" i="51" s="1"/>
  <c r="L895" i="51"/>
  <c r="I896" i="51"/>
  <c r="I897" i="51"/>
  <c r="J897" i="51"/>
  <c r="I898" i="51"/>
  <c r="J898" i="51"/>
  <c r="M898" i="51" s="1"/>
  <c r="K898" i="51"/>
  <c r="I899" i="51"/>
  <c r="J899" i="51" s="1"/>
  <c r="K899" i="51"/>
  <c r="I900" i="51"/>
  <c r="I901" i="51"/>
  <c r="J901" i="51"/>
  <c r="I902" i="51"/>
  <c r="J902" i="51"/>
  <c r="K902" i="51"/>
  <c r="I903" i="51"/>
  <c r="J903" i="51" s="1"/>
  <c r="K903" i="51"/>
  <c r="I904" i="51"/>
  <c r="I905" i="51"/>
  <c r="J905" i="51"/>
  <c r="I906" i="51"/>
  <c r="J906" i="51"/>
  <c r="K906" i="51"/>
  <c r="I907" i="51"/>
  <c r="J907" i="51" s="1"/>
  <c r="K907" i="51"/>
  <c r="I908" i="51"/>
  <c r="I909" i="51"/>
  <c r="J909" i="51"/>
  <c r="I910" i="51"/>
  <c r="J910" i="51"/>
  <c r="K910" i="51"/>
  <c r="I911" i="51"/>
  <c r="J911" i="51" s="1"/>
  <c r="K911" i="51"/>
  <c r="I912" i="51"/>
  <c r="I913" i="51"/>
  <c r="J913" i="51"/>
  <c r="I914" i="51"/>
  <c r="J914" i="51"/>
  <c r="L914" i="51" s="1"/>
  <c r="K914" i="51"/>
  <c r="I915" i="51"/>
  <c r="L915" i="51" s="1"/>
  <c r="N915" i="51" s="1"/>
  <c r="J915" i="51"/>
  <c r="M915" i="51" s="1"/>
  <c r="K915" i="51"/>
  <c r="O915" i="51"/>
  <c r="I916" i="51"/>
  <c r="J916" i="51"/>
  <c r="K916" i="51"/>
  <c r="L916" i="51"/>
  <c r="I917" i="51"/>
  <c r="I918" i="51"/>
  <c r="J918" i="51" s="1"/>
  <c r="I919" i="51"/>
  <c r="J919" i="51"/>
  <c r="K919" i="51"/>
  <c r="I920" i="51"/>
  <c r="J920" i="51"/>
  <c r="K920" i="51"/>
  <c r="N920" i="51" s="1"/>
  <c r="L920" i="51"/>
  <c r="I921" i="51"/>
  <c r="I922" i="51"/>
  <c r="J922" i="51"/>
  <c r="I923" i="51"/>
  <c r="J923" i="51"/>
  <c r="K923" i="51"/>
  <c r="I924" i="51"/>
  <c r="J924" i="51"/>
  <c r="M924" i="51" s="1"/>
  <c r="O924" i="51" s="1"/>
  <c r="K924" i="51"/>
  <c r="L924" i="51"/>
  <c r="I925" i="51"/>
  <c r="I926" i="51"/>
  <c r="J926" i="51"/>
  <c r="I927" i="51"/>
  <c r="J927" i="51"/>
  <c r="M927" i="51" s="1"/>
  <c r="K927" i="51"/>
  <c r="I928" i="51"/>
  <c r="J928" i="51"/>
  <c r="K928" i="51"/>
  <c r="L928" i="51"/>
  <c r="I929" i="51"/>
  <c r="I930" i="51"/>
  <c r="I931" i="51"/>
  <c r="L931" i="51" s="1"/>
  <c r="N931" i="51" s="1"/>
  <c r="J931" i="51"/>
  <c r="M931" i="51" s="1"/>
  <c r="K931" i="51"/>
  <c r="O931" i="51"/>
  <c r="I932" i="51"/>
  <c r="J932" i="51"/>
  <c r="K932" i="51"/>
  <c r="L932" i="51"/>
  <c r="I933" i="51"/>
  <c r="I934" i="51"/>
  <c r="J934" i="51" s="1"/>
  <c r="I935" i="51"/>
  <c r="J935" i="51"/>
  <c r="K935" i="51"/>
  <c r="I936" i="51"/>
  <c r="J936" i="51" s="1"/>
  <c r="K936" i="51"/>
  <c r="L936" i="51"/>
  <c r="I937" i="51"/>
  <c r="I938" i="51"/>
  <c r="J938" i="51"/>
  <c r="I939" i="51"/>
  <c r="J939" i="51"/>
  <c r="K939" i="51"/>
  <c r="I940" i="51"/>
  <c r="J940" i="51" s="1"/>
  <c r="K940" i="51"/>
  <c r="L940" i="51"/>
  <c r="I941" i="51"/>
  <c r="I942" i="51"/>
  <c r="J942" i="51"/>
  <c r="I943" i="51"/>
  <c r="J943" i="51"/>
  <c r="K943" i="51"/>
  <c r="I944" i="51"/>
  <c r="J944" i="51" s="1"/>
  <c r="K944" i="51"/>
  <c r="L944" i="51"/>
  <c r="I945" i="51"/>
  <c r="I946" i="51"/>
  <c r="J946" i="51"/>
  <c r="I947" i="51"/>
  <c r="J947" i="51"/>
  <c r="K947" i="51"/>
  <c r="I948" i="51"/>
  <c r="J948" i="51"/>
  <c r="K948" i="51"/>
  <c r="N948" i="51" s="1"/>
  <c r="L948" i="51"/>
  <c r="I949" i="51"/>
  <c r="I950" i="51"/>
  <c r="J950" i="51"/>
  <c r="I951" i="51"/>
  <c r="J951" i="51"/>
  <c r="K951" i="51"/>
  <c r="I952" i="51"/>
  <c r="J952" i="51" s="1"/>
  <c r="K952" i="51"/>
  <c r="I953" i="51"/>
  <c r="I954" i="51"/>
  <c r="J954" i="51"/>
  <c r="I955" i="51"/>
  <c r="J955" i="51"/>
  <c r="K955" i="51"/>
  <c r="I956" i="51"/>
  <c r="J956" i="51" s="1"/>
  <c r="K956" i="51"/>
  <c r="I957" i="51"/>
  <c r="I958" i="51"/>
  <c r="J958" i="51"/>
  <c r="I959" i="51"/>
  <c r="J959" i="51"/>
  <c r="K959" i="51"/>
  <c r="I960" i="51"/>
  <c r="J960" i="51" s="1"/>
  <c r="K960" i="51"/>
  <c r="I961" i="51"/>
  <c r="I962" i="51"/>
  <c r="J962" i="51"/>
  <c r="I963" i="51"/>
  <c r="J963" i="51"/>
  <c r="K963" i="51"/>
  <c r="I964" i="51"/>
  <c r="J964" i="51" s="1"/>
  <c r="K964" i="51"/>
  <c r="I965" i="51"/>
  <c r="I966" i="51"/>
  <c r="J966" i="51"/>
  <c r="I967" i="51"/>
  <c r="J967" i="51"/>
  <c r="K967" i="51"/>
  <c r="I968" i="51"/>
  <c r="J968" i="51" s="1"/>
  <c r="K968" i="51"/>
  <c r="I969" i="51"/>
  <c r="I970" i="51"/>
  <c r="J970" i="51"/>
  <c r="I971" i="51"/>
  <c r="J971" i="51"/>
  <c r="K971" i="51"/>
  <c r="I972" i="51"/>
  <c r="J972" i="51" s="1"/>
  <c r="K972" i="51"/>
  <c r="I973" i="51"/>
  <c r="I974" i="51"/>
  <c r="J974" i="51"/>
  <c r="I975" i="51"/>
  <c r="J975" i="51"/>
  <c r="K975" i="51"/>
  <c r="I976" i="51"/>
  <c r="J976" i="51" s="1"/>
  <c r="K976" i="51"/>
  <c r="I977" i="51"/>
  <c r="I978" i="51"/>
  <c r="J978" i="51"/>
  <c r="I979" i="51"/>
  <c r="J979" i="51"/>
  <c r="K979" i="51"/>
  <c r="I980" i="51"/>
  <c r="J980" i="51" s="1"/>
  <c r="K980" i="51"/>
  <c r="I981" i="51"/>
  <c r="J981" i="51" s="1"/>
  <c r="L981" i="51"/>
  <c r="I982" i="51"/>
  <c r="J982" i="51"/>
  <c r="I983" i="51"/>
  <c r="J983" i="51"/>
  <c r="K983" i="51"/>
  <c r="K982" i="51" s="1"/>
  <c r="I984" i="51"/>
  <c r="J984" i="51"/>
  <c r="M984" i="51" s="1"/>
  <c r="O984" i="51" s="1"/>
  <c r="K984" i="51"/>
  <c r="L984" i="51"/>
  <c r="J985" i="51"/>
  <c r="J822" i="51" s="1"/>
  <c r="J821" i="51" s="1"/>
  <c r="O985" i="51"/>
  <c r="J987" i="51"/>
  <c r="O987" i="51"/>
  <c r="O988" i="51"/>
  <c r="N989" i="51"/>
  <c r="O989" i="51"/>
  <c r="G1022" i="51"/>
  <c r="G1025" i="51" s="1"/>
  <c r="G1023" i="51"/>
  <c r="J1023" i="51"/>
  <c r="J1037" i="51"/>
  <c r="P56" i="51"/>
  <c r="Q56" i="51"/>
  <c r="Q14" i="51"/>
  <c r="P14" i="51"/>
  <c r="T13" i="51" s="1"/>
  <c r="T12" i="51" s="1"/>
  <c r="T11" i="51" s="1"/>
  <c r="Q326" i="51"/>
  <c r="Q327" i="51"/>
  <c r="S327" i="51" s="1"/>
  <c r="Q328" i="51"/>
  <c r="S328" i="51" s="1"/>
  <c r="U328" i="51" s="1"/>
  <c r="W328" i="51" s="1"/>
  <c r="P426" i="51"/>
  <c r="R426" i="51" s="1"/>
  <c r="P455" i="51"/>
  <c r="R455" i="51" s="1"/>
  <c r="T455" i="51" s="1"/>
  <c r="V455" i="51" s="1"/>
  <c r="X455" i="51" s="1"/>
  <c r="P457" i="51"/>
  <c r="R457" i="51" s="1"/>
  <c r="T457" i="51" s="1"/>
  <c r="V457" i="51" s="1"/>
  <c r="X457" i="51" s="1"/>
  <c r="Q493" i="51"/>
  <c r="S493" i="51" s="1"/>
  <c r="Q495" i="51"/>
  <c r="S495" i="51" s="1"/>
  <c r="P511" i="51"/>
  <c r="R511" i="51" s="1"/>
  <c r="T511" i="51" s="1"/>
  <c r="V511" i="51" s="1"/>
  <c r="X511" i="51" s="1"/>
  <c r="P512" i="51"/>
  <c r="R512" i="51" s="1"/>
  <c r="T512" i="51" s="1"/>
  <c r="V512" i="51" s="1"/>
  <c r="X512" i="51" s="1"/>
  <c r="Q13" i="51"/>
  <c r="Q12" i="51" s="1"/>
  <c r="Q11" i="51" s="1"/>
  <c r="P17" i="51"/>
  <c r="P16" i="51" s="1"/>
  <c r="Q17" i="51"/>
  <c r="Q16" i="51" s="1"/>
  <c r="R19" i="51"/>
  <c r="R18" i="51" s="1"/>
  <c r="R29" i="51"/>
  <c r="R30" i="51"/>
  <c r="P36" i="51"/>
  <c r="P35" i="51" s="1"/>
  <c r="Q36" i="51"/>
  <c r="Q35" i="51" s="1"/>
  <c r="R37" i="51"/>
  <c r="R36" i="51" s="1"/>
  <c r="R38" i="51"/>
  <c r="P42" i="51"/>
  <c r="Q42" i="51"/>
  <c r="R43" i="51"/>
  <c r="R46" i="51"/>
  <c r="R47" i="51"/>
  <c r="R57" i="51"/>
  <c r="R60" i="51"/>
  <c r="R56" i="51" s="1"/>
  <c r="R68" i="51"/>
  <c r="R69" i="51"/>
  <c r="R70" i="51"/>
  <c r="P76" i="51"/>
  <c r="P67" i="51" s="1"/>
  <c r="Q76" i="51"/>
  <c r="Q67" i="51" s="1"/>
  <c r="R77" i="51"/>
  <c r="T77" i="51" s="1"/>
  <c r="R79" i="51"/>
  <c r="T79" i="51" s="1"/>
  <c r="V79" i="51" s="1"/>
  <c r="X79" i="51" s="1"/>
  <c r="Q86" i="51"/>
  <c r="R88" i="51"/>
  <c r="R89" i="51"/>
  <c r="R92" i="51"/>
  <c r="R93" i="51"/>
  <c r="R94" i="51"/>
  <c r="R96" i="51"/>
  <c r="P98" i="51"/>
  <c r="P75" i="51" s="1"/>
  <c r="Q98" i="51"/>
  <c r="Q75" i="51" s="1"/>
  <c r="R99" i="51"/>
  <c r="R98" i="51" s="1"/>
  <c r="P102" i="51"/>
  <c r="P101" i="51" s="1"/>
  <c r="P100" i="51" s="1"/>
  <c r="Q102" i="51"/>
  <c r="Q101" i="51" s="1"/>
  <c r="Q100" i="51" s="1"/>
  <c r="R104" i="51"/>
  <c r="R102" i="51" s="1"/>
  <c r="R101" i="51" s="1"/>
  <c r="R100" i="51" s="1"/>
  <c r="R105" i="51"/>
  <c r="S105" i="51" s="1"/>
  <c r="T105" i="51" s="1"/>
  <c r="P108" i="51"/>
  <c r="P107" i="51" s="1"/>
  <c r="P106" i="51" s="1"/>
  <c r="Q108" i="51"/>
  <c r="Q107" i="51" s="1"/>
  <c r="Q106" i="51" s="1"/>
  <c r="R109" i="51"/>
  <c r="R108" i="51" s="1"/>
  <c r="R107" i="51" s="1"/>
  <c r="Q118" i="51"/>
  <c r="Q119" i="51"/>
  <c r="P133" i="51"/>
  <c r="P132" i="51" s="1"/>
  <c r="P131" i="51" s="1"/>
  <c r="R134" i="51"/>
  <c r="Q135" i="51"/>
  <c r="R137" i="51"/>
  <c r="T137" i="51" s="1"/>
  <c r="V137" i="51" s="1"/>
  <c r="R138" i="51"/>
  <c r="T138" i="51" s="1"/>
  <c r="V138" i="51" s="1"/>
  <c r="X138" i="51" s="1"/>
  <c r="R139" i="51"/>
  <c r="R144" i="51"/>
  <c r="R149" i="51"/>
  <c r="P151" i="51"/>
  <c r="R151" i="51" s="1"/>
  <c r="P153" i="51"/>
  <c r="R153" i="51" s="1"/>
  <c r="P154" i="51"/>
  <c r="Q154" i="51"/>
  <c r="R155" i="51"/>
  <c r="T155" i="51" s="1"/>
  <c r="T154" i="51" s="1"/>
  <c r="R156" i="51"/>
  <c r="P157" i="51"/>
  <c r="Q157" i="51"/>
  <c r="R158" i="51"/>
  <c r="R157" i="51" s="1"/>
  <c r="P159" i="51"/>
  <c r="Q159" i="51"/>
  <c r="R164" i="51"/>
  <c r="R165" i="51"/>
  <c r="P181" i="51"/>
  <c r="Q181" i="51"/>
  <c r="R182" i="51"/>
  <c r="R185" i="51"/>
  <c r="P187" i="51"/>
  <c r="Q187" i="51"/>
  <c r="R188" i="51"/>
  <c r="R191" i="51"/>
  <c r="R200" i="51"/>
  <c r="R201" i="51"/>
  <c r="S201" i="51" s="1"/>
  <c r="P207" i="51"/>
  <c r="Q207" i="51"/>
  <c r="R208" i="51"/>
  <c r="S208" i="51" s="1"/>
  <c r="R209" i="51"/>
  <c r="R210" i="51"/>
  <c r="P211" i="51"/>
  <c r="Q211" i="51"/>
  <c r="R212" i="51"/>
  <c r="R211" i="51" s="1"/>
  <c r="P213" i="51"/>
  <c r="Q213" i="51"/>
  <c r="R214" i="51"/>
  <c r="R215" i="51"/>
  <c r="P228" i="51"/>
  <c r="R228" i="51" s="1"/>
  <c r="T228" i="51" s="1"/>
  <c r="Q229" i="51"/>
  <c r="S229" i="51" s="1"/>
  <c r="U229" i="51" s="1"/>
  <c r="W229" i="51" s="1"/>
  <c r="P230" i="51"/>
  <c r="R230" i="51" s="1"/>
  <c r="T230" i="51" s="1"/>
  <c r="V230" i="51" s="1"/>
  <c r="X230" i="51" s="1"/>
  <c r="Q230" i="51"/>
  <c r="P231" i="51"/>
  <c r="R231" i="51" s="1"/>
  <c r="T231" i="51" s="1"/>
  <c r="V231" i="51" s="1"/>
  <c r="X231" i="51" s="1"/>
  <c r="Q231" i="51"/>
  <c r="S231" i="51" s="1"/>
  <c r="U231" i="51" s="1"/>
  <c r="W231" i="51" s="1"/>
  <c r="P232" i="51"/>
  <c r="R232" i="51" s="1"/>
  <c r="Q232" i="51"/>
  <c r="S232" i="51" s="1"/>
  <c r="U232" i="51" s="1"/>
  <c r="W232" i="51" s="1"/>
  <c r="Q237" i="51"/>
  <c r="S237" i="51" s="1"/>
  <c r="Q239" i="51"/>
  <c r="S239" i="51" s="1"/>
  <c r="P242" i="51"/>
  <c r="Q242" i="51"/>
  <c r="Q241" i="51" s="1"/>
  <c r="R243" i="51"/>
  <c r="T243" i="51" s="1"/>
  <c r="R245" i="51"/>
  <c r="T245" i="51" s="1"/>
  <c r="V245" i="51" s="1"/>
  <c r="X245" i="51" s="1"/>
  <c r="R247" i="51"/>
  <c r="R248" i="51"/>
  <c r="R251" i="51"/>
  <c r="R252" i="51"/>
  <c r="T252" i="51" s="1"/>
  <c r="V252" i="51" s="1"/>
  <c r="X252" i="51" s="1"/>
  <c r="R253" i="51"/>
  <c r="R254" i="51"/>
  <c r="R257" i="51"/>
  <c r="T257" i="51" s="1"/>
  <c r="V257" i="51" s="1"/>
  <c r="X257" i="51" s="1"/>
  <c r="R258" i="51"/>
  <c r="P259" i="51"/>
  <c r="Q259" i="51"/>
  <c r="R261" i="51"/>
  <c r="R263" i="51"/>
  <c r="T263" i="51" s="1"/>
  <c r="P267" i="51"/>
  <c r="P266" i="51" s="1"/>
  <c r="P265" i="51" s="1"/>
  <c r="Q267" i="51"/>
  <c r="Q266" i="51" s="1"/>
  <c r="Q265" i="51" s="1"/>
  <c r="R268" i="51"/>
  <c r="R267" i="51" s="1"/>
  <c r="R266" i="51" s="1"/>
  <c r="R265" i="51" s="1"/>
  <c r="P274" i="51"/>
  <c r="R274" i="51" s="1"/>
  <c r="T274" i="51" s="1"/>
  <c r="V274" i="51" s="1"/>
  <c r="X274" i="51" s="1"/>
  <c r="Q274" i="51"/>
  <c r="S274" i="51" s="1"/>
  <c r="U274" i="51" s="1"/>
  <c r="W274" i="51" s="1"/>
  <c r="P275" i="51"/>
  <c r="Q275" i="51"/>
  <c r="R275" i="51"/>
  <c r="Q282" i="51"/>
  <c r="S282" i="51" s="1"/>
  <c r="Q289" i="51"/>
  <c r="S289" i="51" s="1"/>
  <c r="U289" i="51" s="1"/>
  <c r="W289" i="51" s="1"/>
  <c r="Q290" i="51"/>
  <c r="P291" i="51"/>
  <c r="R291" i="51" s="1"/>
  <c r="T291" i="51" s="1"/>
  <c r="V291" i="51" s="1"/>
  <c r="X291" i="51" s="1"/>
  <c r="P292" i="51"/>
  <c r="P278" i="51" s="1"/>
  <c r="Q292" i="51"/>
  <c r="R293" i="51"/>
  <c r="R294" i="51"/>
  <c r="R297" i="51"/>
  <c r="R298" i="51"/>
  <c r="T298" i="51" s="1"/>
  <c r="V298" i="51" s="1"/>
  <c r="X298" i="51" s="1"/>
  <c r="R299" i="51"/>
  <c r="T299" i="51" s="1"/>
  <c r="V299" i="51" s="1"/>
  <c r="X299" i="51" s="1"/>
  <c r="P300" i="51"/>
  <c r="Q300" i="51"/>
  <c r="R301" i="51"/>
  <c r="R302" i="51"/>
  <c r="T302" i="51" s="1"/>
  <c r="V302" i="51" s="1"/>
  <c r="X302" i="51" s="1"/>
  <c r="P303" i="51"/>
  <c r="Q303" i="51"/>
  <c r="Q310" i="51"/>
  <c r="Q311" i="51"/>
  <c r="P327" i="51"/>
  <c r="R327" i="51" s="1"/>
  <c r="T327" i="51" s="1"/>
  <c r="V327" i="51" s="1"/>
  <c r="X327" i="51" s="1"/>
  <c r="P328" i="51"/>
  <c r="R328" i="51" s="1"/>
  <c r="P329" i="51"/>
  <c r="R329" i="51" s="1"/>
  <c r="T329" i="51" s="1"/>
  <c r="V329" i="51" s="1"/>
  <c r="X329" i="51" s="1"/>
  <c r="Q329" i="51"/>
  <c r="S329" i="51" s="1"/>
  <c r="U329" i="51" s="1"/>
  <c r="W329" i="51" s="1"/>
  <c r="P330" i="51"/>
  <c r="R330" i="51" s="1"/>
  <c r="T330" i="51" s="1"/>
  <c r="V330" i="51" s="1"/>
  <c r="X330" i="51" s="1"/>
  <c r="Q330" i="51"/>
  <c r="S330" i="51" s="1"/>
  <c r="U330" i="51" s="1"/>
  <c r="W330" i="51" s="1"/>
  <c r="Q331" i="51"/>
  <c r="S331" i="51" s="1"/>
  <c r="P332" i="51"/>
  <c r="Q332" i="51"/>
  <c r="R333" i="51"/>
  <c r="R334" i="51"/>
  <c r="R337" i="51"/>
  <c r="T337" i="51" s="1"/>
  <c r="V337" i="51" s="1"/>
  <c r="X337" i="51" s="1"/>
  <c r="R338" i="51"/>
  <c r="T338" i="51" s="1"/>
  <c r="R339" i="51"/>
  <c r="T339" i="51" s="1"/>
  <c r="V339" i="51" s="1"/>
  <c r="X339" i="51" s="1"/>
  <c r="R340" i="51"/>
  <c r="R341" i="51"/>
  <c r="T341" i="51" s="1"/>
  <c r="V341" i="51" s="1"/>
  <c r="X341" i="51" s="1"/>
  <c r="R342" i="51"/>
  <c r="T342" i="51" s="1"/>
  <c r="V342" i="51" s="1"/>
  <c r="X342" i="51" s="1"/>
  <c r="R343" i="51"/>
  <c r="T343" i="51" s="1"/>
  <c r="V343" i="51" s="1"/>
  <c r="X343" i="51" s="1"/>
  <c r="P345" i="51"/>
  <c r="P344" i="51" s="1"/>
  <c r="Q345" i="51"/>
  <c r="Q344" i="51" s="1"/>
  <c r="R346" i="51"/>
  <c r="R347" i="51"/>
  <c r="R350" i="51"/>
  <c r="P353" i="51"/>
  <c r="Q353" i="51"/>
  <c r="Q352" i="51" s="1"/>
  <c r="R354" i="51"/>
  <c r="R353" i="51" s="1"/>
  <c r="R355" i="51"/>
  <c r="P356" i="51"/>
  <c r="R357" i="51"/>
  <c r="R358" i="51"/>
  <c r="R356" i="51" s="1"/>
  <c r="P359" i="51"/>
  <c r="Q359" i="51"/>
  <c r="R359" i="51"/>
  <c r="P369" i="51"/>
  <c r="Q369" i="51"/>
  <c r="R369" i="51"/>
  <c r="R368" i="51" s="1"/>
  <c r="P373" i="51"/>
  <c r="P372" i="51" s="1"/>
  <c r="P371" i="51" s="1"/>
  <c r="Q373" i="51"/>
  <c r="Q372" i="51" s="1"/>
  <c r="Q371" i="51" s="1"/>
  <c r="R374" i="51"/>
  <c r="T374" i="51" s="1"/>
  <c r="T373" i="51" s="1"/>
  <c r="T372" i="51" s="1"/>
  <c r="T371" i="51" s="1"/>
  <c r="P377" i="51"/>
  <c r="P376" i="51" s="1"/>
  <c r="Q377" i="51"/>
  <c r="Q376" i="51" s="1"/>
  <c r="Q375" i="51" s="1"/>
  <c r="R378" i="51"/>
  <c r="S378" i="51" s="1"/>
  <c r="P381" i="51"/>
  <c r="P379" i="51" s="1"/>
  <c r="Q381" i="51"/>
  <c r="Q379" i="51" s="1"/>
  <c r="R381" i="51"/>
  <c r="R379" i="51" s="1"/>
  <c r="P392" i="51"/>
  <c r="Q392" i="51"/>
  <c r="R393" i="51"/>
  <c r="R394" i="51"/>
  <c r="P396" i="51"/>
  <c r="P395" i="51" s="1"/>
  <c r="Q396" i="51"/>
  <c r="Q395" i="51" s="1"/>
  <c r="R397" i="51"/>
  <c r="R396" i="51" s="1"/>
  <c r="R395" i="51" s="1"/>
  <c r="P404" i="51"/>
  <c r="Q404" i="51"/>
  <c r="R405" i="51"/>
  <c r="R406" i="51"/>
  <c r="P407" i="51"/>
  <c r="Q407" i="51"/>
  <c r="R408" i="51"/>
  <c r="T408" i="51" s="1"/>
  <c r="T407" i="51" s="1"/>
  <c r="P409" i="51"/>
  <c r="Q409" i="51"/>
  <c r="R410" i="51"/>
  <c r="R411" i="51"/>
  <c r="P412" i="51"/>
  <c r="Q418" i="51"/>
  <c r="Q419" i="51"/>
  <c r="P420" i="51"/>
  <c r="Q420" i="51"/>
  <c r="Q422" i="51"/>
  <c r="Q425" i="51"/>
  <c r="P434" i="51"/>
  <c r="R434" i="51" s="1"/>
  <c r="T434" i="51" s="1"/>
  <c r="V434" i="51" s="1"/>
  <c r="X434" i="51" s="1"/>
  <c r="Q434" i="51"/>
  <c r="S434" i="51" s="1"/>
  <c r="U434" i="51" s="1"/>
  <c r="W434" i="51" s="1"/>
  <c r="P435" i="51"/>
  <c r="R435" i="51" s="1"/>
  <c r="P436" i="51"/>
  <c r="R436" i="51" s="1"/>
  <c r="T436" i="51" s="1"/>
  <c r="V436" i="51" s="1"/>
  <c r="X436" i="51" s="1"/>
  <c r="Q436" i="51"/>
  <c r="S436" i="51" s="1"/>
  <c r="U436" i="51" s="1"/>
  <c r="W436" i="51" s="1"/>
  <c r="Q437" i="51"/>
  <c r="S437" i="51" s="1"/>
  <c r="U437" i="51" s="1"/>
  <c r="W437" i="51" s="1"/>
  <c r="P439" i="51"/>
  <c r="P438" i="51" s="1"/>
  <c r="Q439" i="51"/>
  <c r="Q438" i="51" s="1"/>
  <c r="R440" i="51"/>
  <c r="R441" i="51"/>
  <c r="P442" i="51"/>
  <c r="Q442" i="51"/>
  <c r="R443" i="51"/>
  <c r="T443" i="51" s="1"/>
  <c r="R444" i="51"/>
  <c r="T444" i="51" s="1"/>
  <c r="V444" i="51" s="1"/>
  <c r="X444" i="51" s="1"/>
  <c r="R445" i="51"/>
  <c r="T445" i="51" s="1"/>
  <c r="V445" i="51" s="1"/>
  <c r="R446" i="51"/>
  <c r="T446" i="51" s="1"/>
  <c r="V446" i="51" s="1"/>
  <c r="X446" i="51" s="1"/>
  <c r="R447" i="51"/>
  <c r="R448" i="51"/>
  <c r="T448" i="51" s="1"/>
  <c r="V448" i="51" s="1"/>
  <c r="X448" i="51" s="1"/>
  <c r="R449" i="51"/>
  <c r="T449" i="51" s="1"/>
  <c r="V449" i="51" s="1"/>
  <c r="X449" i="51" s="1"/>
  <c r="R450" i="51"/>
  <c r="S450" i="51" s="1"/>
  <c r="R451" i="51"/>
  <c r="Q454" i="51"/>
  <c r="Q455" i="51"/>
  <c r="P456" i="51"/>
  <c r="R456" i="51" s="1"/>
  <c r="T456" i="51" s="1"/>
  <c r="V456" i="51" s="1"/>
  <c r="X456" i="51" s="1"/>
  <c r="Q457" i="51"/>
  <c r="S457" i="51" s="1"/>
  <c r="U457" i="51" s="1"/>
  <c r="W457" i="51" s="1"/>
  <c r="Q458" i="51"/>
  <c r="P459" i="51"/>
  <c r="P452" i="51" s="1"/>
  <c r="Q459" i="51"/>
  <c r="Q452" i="51" s="1"/>
  <c r="R460" i="51"/>
  <c r="R461" i="51"/>
  <c r="R462" i="51"/>
  <c r="R463" i="51"/>
  <c r="T463" i="51" s="1"/>
  <c r="R464" i="51"/>
  <c r="Q472" i="51"/>
  <c r="Q471" i="51" s="1"/>
  <c r="P473" i="51"/>
  <c r="P467" i="51" s="1"/>
  <c r="Q473" i="51"/>
  <c r="Q467" i="51" s="1"/>
  <c r="R474" i="51"/>
  <c r="R475" i="51"/>
  <c r="Q482" i="51"/>
  <c r="Q484" i="51"/>
  <c r="Q486" i="51"/>
  <c r="Q494" i="51"/>
  <c r="Q498" i="51"/>
  <c r="P499" i="51"/>
  <c r="R499" i="51" s="1"/>
  <c r="T499" i="51" s="1"/>
  <c r="V499" i="51" s="1"/>
  <c r="X499" i="51" s="1"/>
  <c r="P500" i="51"/>
  <c r="R500" i="51" s="1"/>
  <c r="T500" i="51" s="1"/>
  <c r="V500" i="51" s="1"/>
  <c r="X500" i="51" s="1"/>
  <c r="Q500" i="51"/>
  <c r="S500" i="51" s="1"/>
  <c r="U500" i="51" s="1"/>
  <c r="W500" i="51" s="1"/>
  <c r="Q503" i="51"/>
  <c r="P508" i="51"/>
  <c r="R508" i="51" s="1"/>
  <c r="T508" i="51" s="1"/>
  <c r="V508" i="51" s="1"/>
  <c r="X508" i="51" s="1"/>
  <c r="Q508" i="51"/>
  <c r="S508" i="51" s="1"/>
  <c r="U508" i="51" s="1"/>
  <c r="W508" i="51" s="1"/>
  <c r="Q509" i="51"/>
  <c r="Q510" i="51"/>
  <c r="S510" i="51" s="1"/>
  <c r="U510" i="51" s="1"/>
  <c r="W510" i="51" s="1"/>
  <c r="Q511" i="51"/>
  <c r="S511" i="51" s="1"/>
  <c r="U511" i="51" s="1"/>
  <c r="W511" i="51" s="1"/>
  <c r="Q512" i="51"/>
  <c r="S512" i="51" s="1"/>
  <c r="U512" i="51" s="1"/>
  <c r="W512" i="51" s="1"/>
  <c r="P513" i="51"/>
  <c r="Q513" i="51"/>
  <c r="R514" i="51"/>
  <c r="R515" i="51"/>
  <c r="T515" i="51" s="1"/>
  <c r="R516" i="51"/>
  <c r="R519" i="51"/>
  <c r="T519" i="51" s="1"/>
  <c r="V519" i="51" s="1"/>
  <c r="X519" i="51" s="1"/>
  <c r="R520" i="51"/>
  <c r="R521" i="51"/>
  <c r="R522" i="51"/>
  <c r="T522" i="51" s="1"/>
  <c r="V522" i="51" s="1"/>
  <c r="X522" i="51" s="1"/>
  <c r="R523" i="51"/>
  <c r="R524" i="51"/>
  <c r="P525" i="51"/>
  <c r="Q525" i="51"/>
  <c r="R526" i="51"/>
  <c r="T526" i="51" s="1"/>
  <c r="R527" i="51"/>
  <c r="T527" i="51" s="1"/>
  <c r="V527" i="51" s="1"/>
  <c r="X527" i="51" s="1"/>
  <c r="P529" i="51"/>
  <c r="Q529" i="51"/>
  <c r="R530" i="51"/>
  <c r="R529" i="51" s="1"/>
  <c r="P531" i="51"/>
  <c r="Q531" i="51"/>
  <c r="R532" i="51"/>
  <c r="R533" i="51"/>
  <c r="T533" i="51" s="1"/>
  <c r="V533" i="51" s="1"/>
  <c r="X533" i="51" s="1"/>
  <c r="R534" i="51"/>
  <c r="R535" i="51"/>
  <c r="T535" i="51" s="1"/>
  <c r="V535" i="51" s="1"/>
  <c r="X535" i="51" s="1"/>
  <c r="R536" i="51"/>
  <c r="P538" i="51"/>
  <c r="P537" i="51" s="1"/>
  <c r="Q538" i="51"/>
  <c r="Q537" i="51" s="1"/>
  <c r="R539" i="51"/>
  <c r="R538" i="51" s="1"/>
  <c r="R537" i="51" s="1"/>
  <c r="P541" i="51"/>
  <c r="P540" i="51" s="1"/>
  <c r="Q541" i="51"/>
  <c r="Q540" i="51" s="1"/>
  <c r="R542" i="51"/>
  <c r="P544" i="51"/>
  <c r="Q544" i="51"/>
  <c r="R545" i="51"/>
  <c r="P546" i="51"/>
  <c r="Q546" i="51"/>
  <c r="R547" i="51"/>
  <c r="R546" i="51" s="1"/>
  <c r="P549" i="51"/>
  <c r="Q549" i="51"/>
  <c r="R549" i="51"/>
  <c r="R552" i="51"/>
  <c r="P556" i="51"/>
  <c r="R558" i="51"/>
  <c r="R561" i="51"/>
  <c r="Q562" i="51"/>
  <c r="Q563" i="51"/>
  <c r="R564" i="51"/>
  <c r="Q566" i="51"/>
  <c r="R566" i="51"/>
  <c r="P567" i="51"/>
  <c r="Q567" i="51"/>
  <c r="Q568" i="51"/>
  <c r="R568" i="51"/>
  <c r="P570" i="51"/>
  <c r="Q570" i="51"/>
  <c r="S570" i="51" s="1"/>
  <c r="P571" i="51"/>
  <c r="Q571" i="51"/>
  <c r="R572" i="51"/>
  <c r="R571" i="51" s="1"/>
  <c r="Q573" i="51"/>
  <c r="S573" i="51" s="1"/>
  <c r="R582" i="51"/>
  <c r="R583" i="51"/>
  <c r="R588" i="51"/>
  <c r="T588" i="51" s="1"/>
  <c r="V588" i="51" s="1"/>
  <c r="X588" i="51" s="1"/>
  <c r="R589" i="51"/>
  <c r="R590" i="51"/>
  <c r="R591" i="51"/>
  <c r="S591" i="51" s="1"/>
  <c r="T591" i="51" s="1"/>
  <c r="R593" i="51"/>
  <c r="R595" i="51"/>
  <c r="R596" i="51"/>
  <c r="T596" i="51" s="1"/>
  <c r="V596" i="51" s="1"/>
  <c r="X596" i="51" s="1"/>
  <c r="R597" i="51"/>
  <c r="S597" i="51" s="1"/>
  <c r="T597" i="51" s="1"/>
  <c r="R598" i="51"/>
  <c r="R599" i="51"/>
  <c r="T599" i="51" s="1"/>
  <c r="V599" i="51" s="1"/>
  <c r="X599" i="51" s="1"/>
  <c r="P612" i="51"/>
  <c r="R612" i="51" s="1"/>
  <c r="T612" i="51" s="1"/>
  <c r="V612" i="51" s="1"/>
  <c r="X612" i="51" s="1"/>
  <c r="Q612" i="51"/>
  <c r="S612" i="51" s="1"/>
  <c r="U612" i="51" s="1"/>
  <c r="W612" i="51" s="1"/>
  <c r="Q622" i="51"/>
  <c r="P627" i="51"/>
  <c r="Q627" i="51"/>
  <c r="R628" i="51"/>
  <c r="R629" i="51"/>
  <c r="R630" i="51"/>
  <c r="T630" i="51" s="1"/>
  <c r="V630" i="51" s="1"/>
  <c r="X630" i="51" s="1"/>
  <c r="R631" i="51"/>
  <c r="P632" i="51"/>
  <c r="Q632" i="51"/>
  <c r="R633" i="51"/>
  <c r="R632" i="51" s="1"/>
  <c r="P634" i="51"/>
  <c r="Q634" i="51"/>
  <c r="R635" i="51"/>
  <c r="R636" i="51"/>
  <c r="S636" i="51" s="1"/>
  <c r="P637" i="51"/>
  <c r="Q637" i="51"/>
  <c r="R638" i="51"/>
  <c r="R639" i="51"/>
  <c r="R642" i="51"/>
  <c r="T642" i="51" s="1"/>
  <c r="R643" i="51"/>
  <c r="R644" i="51"/>
  <c r="R646" i="51"/>
  <c r="P650" i="51"/>
  <c r="P649" i="51" s="1"/>
  <c r="Q650" i="51"/>
  <c r="Q649" i="51" s="1"/>
  <c r="R651" i="51"/>
  <c r="R652" i="51"/>
  <c r="T652" i="51" s="1"/>
  <c r="V652" i="51" s="1"/>
  <c r="X652" i="51" s="1"/>
  <c r="Q659" i="51"/>
  <c r="Q658" i="51" s="1"/>
  <c r="Q657" i="51" s="1"/>
  <c r="Q662" i="51"/>
  <c r="Q661" i="51" s="1"/>
  <c r="P679" i="51"/>
  <c r="Q679" i="51"/>
  <c r="R680" i="51"/>
  <c r="R681" i="51"/>
  <c r="T681" i="51" s="1"/>
  <c r="V681" i="51" s="1"/>
  <c r="X681" i="51" s="1"/>
  <c r="P682" i="51"/>
  <c r="Q682" i="51"/>
  <c r="R683" i="51"/>
  <c r="T683" i="51" s="1"/>
  <c r="P685" i="51"/>
  <c r="Q685" i="51"/>
  <c r="R686" i="51"/>
  <c r="R685" i="51" s="1"/>
  <c r="R687" i="51"/>
  <c r="P688" i="51"/>
  <c r="Q688" i="51"/>
  <c r="R689" i="51"/>
  <c r="T689" i="51" s="1"/>
  <c r="R690" i="51"/>
  <c r="R688" i="51" s="1"/>
  <c r="R692" i="51"/>
  <c r="P693" i="51"/>
  <c r="Q693" i="51"/>
  <c r="R694" i="51"/>
  <c r="P695" i="51"/>
  <c r="Q695" i="51"/>
  <c r="R696" i="51"/>
  <c r="S696" i="51" s="1"/>
  <c r="T696" i="51" s="1"/>
  <c r="R697" i="51"/>
  <c r="P698" i="51"/>
  <c r="P702" i="51"/>
  <c r="P701" i="51" s="1"/>
  <c r="Q702" i="51"/>
  <c r="Q701" i="51" s="1"/>
  <c r="R703" i="51"/>
  <c r="R704" i="51"/>
  <c r="R702" i="51" s="1"/>
  <c r="R701" i="51" s="1"/>
  <c r="P706" i="51"/>
  <c r="Q706" i="51"/>
  <c r="R707" i="51"/>
  <c r="R706" i="51" s="1"/>
  <c r="P708" i="51"/>
  <c r="Q708" i="51"/>
  <c r="R709" i="51"/>
  <c r="R708" i="51" s="1"/>
  <c r="R711" i="51"/>
  <c r="R712" i="51"/>
  <c r="R710" i="51" s="1"/>
  <c r="P713" i="51"/>
  <c r="Q713" i="51"/>
  <c r="R714" i="51"/>
  <c r="R713" i="51" s="1"/>
  <c r="R715" i="51"/>
  <c r="P716" i="51"/>
  <c r="P710" i="51" s="1"/>
  <c r="Q716" i="51"/>
  <c r="Q710" i="51" s="1"/>
  <c r="R726" i="51"/>
  <c r="T726" i="51" s="1"/>
  <c r="R729" i="51"/>
  <c r="R716" i="51" s="1"/>
  <c r="P732" i="51"/>
  <c r="Q732" i="51"/>
  <c r="R735" i="51"/>
  <c r="R732" i="51" s="1"/>
  <c r="P736" i="51"/>
  <c r="Q736" i="51"/>
  <c r="R737" i="51"/>
  <c r="R736" i="51" s="1"/>
  <c r="P738" i="51"/>
  <c r="Q738" i="51"/>
  <c r="R739" i="51"/>
  <c r="R740" i="51"/>
  <c r="T740" i="51" s="1"/>
  <c r="P745" i="51"/>
  <c r="P744" i="51" s="1"/>
  <c r="P743" i="51" s="1"/>
  <c r="Q745" i="51"/>
  <c r="Q744" i="51" s="1"/>
  <c r="Q743" i="51" s="1"/>
  <c r="R746" i="51"/>
  <c r="R745" i="51" s="1"/>
  <c r="R747" i="51"/>
  <c r="R748" i="51"/>
  <c r="P749" i="51"/>
  <c r="Q749" i="51"/>
  <c r="R750" i="51"/>
  <c r="R751" i="51"/>
  <c r="R752" i="51"/>
  <c r="R753" i="51"/>
  <c r="S753" i="51" s="1"/>
  <c r="T753" i="51" s="1"/>
  <c r="R754" i="51"/>
  <c r="R755" i="51"/>
  <c r="R756" i="51"/>
  <c r="S756" i="51" s="1"/>
  <c r="T756" i="51" s="1"/>
  <c r="R757" i="51"/>
  <c r="S757" i="51" s="1"/>
  <c r="T757" i="51" s="1"/>
  <c r="R758" i="51"/>
  <c r="R759" i="51"/>
  <c r="P763" i="51"/>
  <c r="R764" i="51"/>
  <c r="R765" i="51"/>
  <c r="P767" i="51"/>
  <c r="P766" i="51" s="1"/>
  <c r="Q767" i="51"/>
  <c r="Q766" i="51" s="1"/>
  <c r="R768" i="51"/>
  <c r="R767" i="51" s="1"/>
  <c r="R766" i="51" s="1"/>
  <c r="R770" i="51"/>
  <c r="R772" i="51"/>
  <c r="R775" i="51"/>
  <c r="R778" i="51"/>
  <c r="P786" i="51"/>
  <c r="Q786" i="51"/>
  <c r="R787" i="51"/>
  <c r="P788" i="51"/>
  <c r="Q788" i="51"/>
  <c r="R789" i="51"/>
  <c r="R788" i="51" s="1"/>
  <c r="P791" i="51"/>
  <c r="P790" i="51" s="1"/>
  <c r="Q791" i="51"/>
  <c r="Q790" i="51" s="1"/>
  <c r="R791" i="51"/>
  <c r="R790" i="51" s="1"/>
  <c r="P795" i="51"/>
  <c r="P794" i="51" s="1"/>
  <c r="Q795" i="51"/>
  <c r="Q794" i="51" s="1"/>
  <c r="R796" i="51"/>
  <c r="R795" i="51" s="1"/>
  <c r="R794" i="51" s="1"/>
  <c r="R799" i="51"/>
  <c r="R800" i="51"/>
  <c r="R801" i="51"/>
  <c r="P802" i="51"/>
  <c r="R802" i="51" s="1"/>
  <c r="Q802" i="51"/>
  <c r="R803" i="51"/>
  <c r="S803" i="51" s="1"/>
  <c r="P804" i="51"/>
  <c r="Q804" i="51"/>
  <c r="R805" i="51"/>
  <c r="R804" i="51" s="1"/>
  <c r="P806" i="51"/>
  <c r="Q806" i="51"/>
  <c r="R807" i="51"/>
  <c r="P809" i="51"/>
  <c r="Q809" i="51"/>
  <c r="R810" i="51"/>
  <c r="R809" i="51" s="1"/>
  <c r="P818" i="51"/>
  <c r="Q818" i="51"/>
  <c r="R819" i="51"/>
  <c r="T819" i="51" s="1"/>
  <c r="V819" i="51" s="1"/>
  <c r="X819" i="51" s="1"/>
  <c r="P822" i="51"/>
  <c r="P821" i="51" s="1"/>
  <c r="Q822" i="51"/>
  <c r="Q821" i="51" s="1"/>
  <c r="R985" i="51"/>
  <c r="R987" i="51"/>
  <c r="R989" i="51"/>
  <c r="U13" i="51"/>
  <c r="V12" i="51"/>
  <c r="V11" i="51" s="1"/>
  <c r="S19" i="51"/>
  <c r="S20" i="51"/>
  <c r="T21" i="51"/>
  <c r="V21" i="51" s="1"/>
  <c r="X21" i="51" s="1"/>
  <c r="T22" i="51"/>
  <c r="T25" i="51"/>
  <c r="S29" i="51"/>
  <c r="S30" i="51"/>
  <c r="T31" i="51"/>
  <c r="T28" i="51" s="1"/>
  <c r="S36" i="51"/>
  <c r="T36" i="51"/>
  <c r="S38" i="51"/>
  <c r="T38" i="51"/>
  <c r="S43" i="51"/>
  <c r="S44" i="51"/>
  <c r="S45" i="51"/>
  <c r="T45" i="51" s="1"/>
  <c r="T46" i="51"/>
  <c r="V46" i="51" s="1"/>
  <c r="X46" i="51" s="1"/>
  <c r="S47" i="51"/>
  <c r="T48" i="51"/>
  <c r="T49" i="51"/>
  <c r="V49" i="51" s="1"/>
  <c r="X49" i="51" s="1"/>
  <c r="T50" i="51"/>
  <c r="S57" i="51"/>
  <c r="S56" i="51" s="1"/>
  <c r="S58" i="51"/>
  <c r="T58" i="51" s="1"/>
  <c r="T59" i="51"/>
  <c r="V59" i="51" s="1"/>
  <c r="X59" i="51" s="1"/>
  <c r="T67" i="51"/>
  <c r="S68" i="51"/>
  <c r="S69" i="51"/>
  <c r="S70" i="51"/>
  <c r="S76" i="51"/>
  <c r="T85" i="51"/>
  <c r="V85" i="51" s="1"/>
  <c r="X85" i="51" s="1"/>
  <c r="S88" i="51"/>
  <c r="S89" i="51"/>
  <c r="S90" i="51"/>
  <c r="S91" i="51"/>
  <c r="T94" i="51"/>
  <c r="V94" i="51" s="1"/>
  <c r="X94" i="51" s="1"/>
  <c r="S98" i="51"/>
  <c r="T98" i="51"/>
  <c r="S102" i="51"/>
  <c r="S101" i="51" s="1"/>
  <c r="S100" i="51" s="1"/>
  <c r="S108" i="51"/>
  <c r="S107" i="51" s="1"/>
  <c r="T108" i="51"/>
  <c r="T107" i="51" s="1"/>
  <c r="S110" i="51"/>
  <c r="T110" i="51"/>
  <c r="S119" i="51"/>
  <c r="S135" i="51"/>
  <c r="S136" i="51"/>
  <c r="S139" i="51"/>
  <c r="T140" i="51"/>
  <c r="T141" i="51"/>
  <c r="T142" i="51"/>
  <c r="V142" i="51" s="1"/>
  <c r="X142" i="51" s="1"/>
  <c r="S144" i="51"/>
  <c r="T144" i="51"/>
  <c r="S149" i="51"/>
  <c r="S151" i="51"/>
  <c r="S152" i="51"/>
  <c r="T153" i="51"/>
  <c r="S154" i="51"/>
  <c r="S157" i="51"/>
  <c r="T160" i="51"/>
  <c r="S165" i="51"/>
  <c r="T166" i="51"/>
  <c r="V166" i="51" s="1"/>
  <c r="T167" i="51"/>
  <c r="V167" i="51" s="1"/>
  <c r="X167" i="51" s="1"/>
  <c r="T168" i="51"/>
  <c r="T170" i="51"/>
  <c r="T173" i="51"/>
  <c r="T175" i="51"/>
  <c r="S182" i="51"/>
  <c r="S183" i="51"/>
  <c r="T183" i="51" s="1"/>
  <c r="T184" i="51"/>
  <c r="V184" i="51" s="1"/>
  <c r="X184" i="51" s="1"/>
  <c r="T186" i="51"/>
  <c r="V186" i="51" s="1"/>
  <c r="X186" i="51" s="1"/>
  <c r="S188" i="51"/>
  <c r="S189" i="51"/>
  <c r="T208" i="51"/>
  <c r="S211" i="51"/>
  <c r="T211" i="51"/>
  <c r="S214" i="51"/>
  <c r="T214" i="51" s="1"/>
  <c r="T232" i="51"/>
  <c r="V232" i="51" s="1"/>
  <c r="X232" i="51" s="1"/>
  <c r="S242" i="51"/>
  <c r="T244" i="51"/>
  <c r="V244" i="51" s="1"/>
  <c r="X244" i="51" s="1"/>
  <c r="S247" i="51"/>
  <c r="S248" i="51"/>
  <c r="S249" i="51"/>
  <c r="T249" i="51" s="1"/>
  <c r="V249" i="51" s="1"/>
  <c r="S250" i="51"/>
  <c r="T253" i="51"/>
  <c r="S258" i="51"/>
  <c r="S261" i="51"/>
  <c r="S262" i="51"/>
  <c r="T264" i="51"/>
  <c r="S267" i="51"/>
  <c r="S266" i="51" s="1"/>
  <c r="S265" i="51" s="1"/>
  <c r="S275" i="51"/>
  <c r="T275" i="51"/>
  <c r="S290" i="51"/>
  <c r="U290" i="51" s="1"/>
  <c r="W290" i="51" s="1"/>
  <c r="S293" i="51"/>
  <c r="S294" i="51"/>
  <c r="S295" i="51"/>
  <c r="T295" i="51" s="1"/>
  <c r="V295" i="51" s="1"/>
  <c r="X295" i="51" s="1"/>
  <c r="S296" i="51"/>
  <c r="T296" i="51" s="1"/>
  <c r="V296" i="51" s="1"/>
  <c r="X296" i="51" s="1"/>
  <c r="T297" i="51"/>
  <c r="S300" i="51"/>
  <c r="T328" i="51"/>
  <c r="V328" i="51" s="1"/>
  <c r="X328" i="51" s="1"/>
  <c r="S333" i="51"/>
  <c r="T333" i="51"/>
  <c r="S334" i="51"/>
  <c r="S335" i="51"/>
  <c r="T335" i="51"/>
  <c r="S336" i="51"/>
  <c r="T336" i="51" s="1"/>
  <c r="S346" i="51"/>
  <c r="S347" i="51"/>
  <c r="S348" i="51"/>
  <c r="T350" i="51"/>
  <c r="T345" i="51" s="1"/>
  <c r="T351" i="51"/>
  <c r="V351" i="51" s="1"/>
  <c r="S353" i="51"/>
  <c r="T353" i="51"/>
  <c r="S356" i="51"/>
  <c r="T356" i="51"/>
  <c r="S359" i="51"/>
  <c r="T360" i="51"/>
  <c r="T361" i="51"/>
  <c r="V361" i="51" s="1"/>
  <c r="X361" i="51" s="1"/>
  <c r="T362" i="51"/>
  <c r="S369" i="51"/>
  <c r="S368" i="51" s="1"/>
  <c r="T370" i="51"/>
  <c r="T369" i="51" s="1"/>
  <c r="T368" i="51" s="1"/>
  <c r="S373" i="51"/>
  <c r="S372" i="51" s="1"/>
  <c r="S371" i="51" s="1"/>
  <c r="S381" i="51"/>
  <c r="S379" i="51" s="1"/>
  <c r="T381" i="51"/>
  <c r="T379" i="51" s="1"/>
  <c r="S393" i="51"/>
  <c r="S392" i="51" s="1"/>
  <c r="S404" i="51"/>
  <c r="T406" i="51"/>
  <c r="V406" i="51" s="1"/>
  <c r="X406" i="51" s="1"/>
  <c r="S407" i="51"/>
  <c r="T411" i="51"/>
  <c r="T435" i="51"/>
  <c r="V435" i="51" s="1"/>
  <c r="X435" i="51" s="1"/>
  <c r="S439" i="51"/>
  <c r="S438" i="51" s="1"/>
  <c r="T439" i="51"/>
  <c r="T438" i="51" s="1"/>
  <c r="T447" i="51"/>
  <c r="S455" i="51"/>
  <c r="U455" i="51" s="1"/>
  <c r="W455" i="51" s="1"/>
  <c r="S460" i="51"/>
  <c r="S461" i="51"/>
  <c r="T462" i="51"/>
  <c r="S473" i="51"/>
  <c r="S467" i="51" s="1"/>
  <c r="T475" i="51"/>
  <c r="S509" i="51"/>
  <c r="U509" i="51" s="1"/>
  <c r="W509" i="51" s="1"/>
  <c r="S514" i="51"/>
  <c r="S516" i="51"/>
  <c r="S517" i="51"/>
  <c r="T517" i="51" s="1"/>
  <c r="V517" i="51" s="1"/>
  <c r="X517" i="51" s="1"/>
  <c r="S518" i="51"/>
  <c r="T518" i="51" s="1"/>
  <c r="V518" i="51" s="1"/>
  <c r="X518" i="51" s="1"/>
  <c r="S520" i="51"/>
  <c r="S521" i="51"/>
  <c r="T523" i="51"/>
  <c r="V523" i="51" s="1"/>
  <c r="X523" i="51" s="1"/>
  <c r="S525" i="51"/>
  <c r="S529" i="51"/>
  <c r="S531" i="51"/>
  <c r="T532" i="51"/>
  <c r="T534" i="51"/>
  <c r="T536" i="51"/>
  <c r="S538" i="51"/>
  <c r="S537" i="51" s="1"/>
  <c r="T538" i="51"/>
  <c r="T537" i="51" s="1"/>
  <c r="S542" i="51"/>
  <c r="T542" i="51" s="1"/>
  <c r="S544" i="51"/>
  <c r="S546" i="51"/>
  <c r="T546" i="51"/>
  <c r="S549" i="51"/>
  <c r="T550" i="51"/>
  <c r="V550" i="51" s="1"/>
  <c r="X550" i="51" s="1"/>
  <c r="T551" i="51"/>
  <c r="V551" i="51" s="1"/>
  <c r="X551" i="51" s="1"/>
  <c r="S552" i="51"/>
  <c r="T553" i="51"/>
  <c r="T554" i="51"/>
  <c r="T555" i="51"/>
  <c r="V555" i="51" s="1"/>
  <c r="X555" i="51" s="1"/>
  <c r="S558" i="51"/>
  <c r="T559" i="51"/>
  <c r="T560" i="51"/>
  <c r="V560" i="51" s="1"/>
  <c r="X560" i="51" s="1"/>
  <c r="S561" i="51"/>
  <c r="T562" i="51"/>
  <c r="T563" i="51"/>
  <c r="S564" i="51"/>
  <c r="T564" i="51"/>
  <c r="S566" i="51"/>
  <c r="T567" i="51"/>
  <c r="T569" i="51"/>
  <c r="V569" i="51" s="1"/>
  <c r="S571" i="51"/>
  <c r="T571" i="51"/>
  <c r="T574" i="51"/>
  <c r="S582" i="51"/>
  <c r="S583" i="51"/>
  <c r="S584" i="51"/>
  <c r="T584" i="51" s="1"/>
  <c r="V584" i="51" s="1"/>
  <c r="X584" i="51" s="1"/>
  <c r="S585" i="51"/>
  <c r="T585" i="51" s="1"/>
  <c r="V585" i="51" s="1"/>
  <c r="X585" i="51" s="1"/>
  <c r="T586" i="51"/>
  <c r="V586" i="51" s="1"/>
  <c r="X586" i="51" s="1"/>
  <c r="T587" i="51"/>
  <c r="V587" i="51" s="1"/>
  <c r="X587" i="51" s="1"/>
  <c r="T589" i="51"/>
  <c r="V589" i="51" s="1"/>
  <c r="X589" i="51" s="1"/>
  <c r="T590" i="51"/>
  <c r="V590" i="51" s="1"/>
  <c r="X590" i="51" s="1"/>
  <c r="S598" i="51"/>
  <c r="S627" i="51"/>
  <c r="T628" i="51"/>
  <c r="S638" i="51"/>
  <c r="S639" i="51"/>
  <c r="S640" i="51"/>
  <c r="T640" i="51" s="1"/>
  <c r="V640" i="51" s="1"/>
  <c r="X640" i="51" s="1"/>
  <c r="S641" i="51"/>
  <c r="T641" i="51" s="1"/>
  <c r="V641" i="51" s="1"/>
  <c r="X641" i="51" s="1"/>
  <c r="T643" i="51"/>
  <c r="V643" i="51" s="1"/>
  <c r="X643" i="51" s="1"/>
  <c r="T645" i="51"/>
  <c r="V645" i="51" s="1"/>
  <c r="X645" i="51" s="1"/>
  <c r="S646" i="51"/>
  <c r="T647" i="51"/>
  <c r="T646" i="51" s="1"/>
  <c r="S650" i="51"/>
  <c r="S649" i="51" s="1"/>
  <c r="T651" i="51"/>
  <c r="S679" i="51"/>
  <c r="S682" i="51"/>
  <c r="T684" i="51"/>
  <c r="V684" i="51" s="1"/>
  <c r="X684" i="51" s="1"/>
  <c r="S685" i="51"/>
  <c r="T687" i="51"/>
  <c r="V687" i="51" s="1"/>
  <c r="S688" i="51"/>
  <c r="S694" i="51"/>
  <c r="S697" i="51"/>
  <c r="T697" i="51" s="1"/>
  <c r="S706" i="51"/>
  <c r="T707" i="51"/>
  <c r="T706" i="51" s="1"/>
  <c r="S710" i="51"/>
  <c r="T710" i="51"/>
  <c r="S713" i="51"/>
  <c r="T714" i="51"/>
  <c r="T713" i="51" s="1"/>
  <c r="S717" i="51"/>
  <c r="S718" i="51"/>
  <c r="T718" i="51" s="1"/>
  <c r="V718" i="51" s="1"/>
  <c r="X718" i="51" s="1"/>
  <c r="S719" i="51"/>
  <c r="T719" i="51" s="1"/>
  <c r="V719" i="51" s="1"/>
  <c r="X719" i="51" s="1"/>
  <c r="S720" i="51"/>
  <c r="T720" i="51" s="1"/>
  <c r="V720" i="51" s="1"/>
  <c r="X720" i="51" s="1"/>
  <c r="T721" i="51"/>
  <c r="V721" i="51" s="1"/>
  <c r="X721" i="51" s="1"/>
  <c r="T724" i="51"/>
  <c r="V724" i="51" s="1"/>
  <c r="X724" i="51" s="1"/>
  <c r="T725" i="51"/>
  <c r="V725" i="51" s="1"/>
  <c r="X725" i="51" s="1"/>
  <c r="S732" i="51"/>
  <c r="T735" i="51"/>
  <c r="T732" i="51" s="1"/>
  <c r="S745" i="51"/>
  <c r="T745" i="51"/>
  <c r="S747" i="51"/>
  <c r="S749" i="51"/>
  <c r="T749" i="51"/>
  <c r="S755" i="51"/>
  <c r="T755" i="51" s="1"/>
  <c r="S758" i="51"/>
  <c r="T758" i="51" s="1"/>
  <c r="S759" i="51"/>
  <c r="T759" i="51" s="1"/>
  <c r="T765" i="51"/>
  <c r="S770" i="51"/>
  <c r="T771" i="51"/>
  <c r="T770" i="51" s="1"/>
  <c r="S772" i="51"/>
  <c r="T773" i="51"/>
  <c r="T774" i="51"/>
  <c r="V774" i="51" s="1"/>
  <c r="X774" i="51" s="1"/>
  <c r="S775" i="51"/>
  <c r="T776" i="51"/>
  <c r="T777" i="51"/>
  <c r="V777" i="51" s="1"/>
  <c r="S778" i="51"/>
  <c r="T778" i="51"/>
  <c r="T782" i="51"/>
  <c r="T781" i="51" s="1"/>
  <c r="S788" i="51"/>
  <c r="T788" i="51"/>
  <c r="S791" i="51"/>
  <c r="S790" i="51" s="1"/>
  <c r="T792" i="51"/>
  <c r="S795" i="51"/>
  <c r="S794" i="51" s="1"/>
  <c r="T795" i="51"/>
  <c r="T794" i="51" s="1"/>
  <c r="S799" i="51"/>
  <c r="S804" i="51"/>
  <c r="S798" i="51" s="1"/>
  <c r="S797" i="51" s="1"/>
  <c r="T804" i="51"/>
  <c r="T798" i="51" s="1"/>
  <c r="T797" i="51" s="1"/>
  <c r="S809" i="51"/>
  <c r="S812" i="51"/>
  <c r="S815" i="51"/>
  <c r="S814" i="51" s="1"/>
  <c r="S985" i="51"/>
  <c r="S986" i="51"/>
  <c r="T987" i="51"/>
  <c r="T822" i="51" s="1"/>
  <c r="T821" i="51" s="1"/>
  <c r="V989" i="51"/>
  <c r="X989" i="51" s="1"/>
  <c r="X988" i="51"/>
  <c r="U988" i="51"/>
  <c r="V987" i="51"/>
  <c r="X987" i="51" s="1"/>
  <c r="V986" i="51"/>
  <c r="X986" i="51" s="1"/>
  <c r="V985" i="51"/>
  <c r="X985" i="51" s="1"/>
  <c r="W822" i="51"/>
  <c r="W821" i="51" s="1"/>
  <c r="U822" i="51"/>
  <c r="U821" i="51" s="1"/>
  <c r="X820" i="51"/>
  <c r="U820" i="51"/>
  <c r="W815" i="51"/>
  <c r="W814" i="51" s="1"/>
  <c r="U815" i="51"/>
  <c r="U814" i="51" s="1"/>
  <c r="W812" i="51"/>
  <c r="U812" i="51"/>
  <c r="V808" i="51"/>
  <c r="V805" i="51"/>
  <c r="X805" i="51" s="1"/>
  <c r="W804" i="51"/>
  <c r="W798" i="51" s="1"/>
  <c r="W797" i="51" s="1"/>
  <c r="U804" i="51"/>
  <c r="U798" i="51" s="1"/>
  <c r="U797" i="51" s="1"/>
  <c r="V801" i="51"/>
  <c r="X801" i="51" s="1"/>
  <c r="V800" i="51"/>
  <c r="V796" i="51"/>
  <c r="V795" i="51" s="1"/>
  <c r="V794" i="51" s="1"/>
  <c r="W795" i="51"/>
  <c r="W794" i="51" s="1"/>
  <c r="U795" i="51"/>
  <c r="U794" i="51" s="1"/>
  <c r="W791" i="51"/>
  <c r="W790" i="51" s="1"/>
  <c r="U791" i="51"/>
  <c r="U790" i="51" s="1"/>
  <c r="V789" i="51"/>
  <c r="W788" i="51"/>
  <c r="U788" i="51"/>
  <c r="U785" i="51" s="1"/>
  <c r="V784" i="51"/>
  <c r="V783" i="51"/>
  <c r="X783" i="51" s="1"/>
  <c r="W782" i="51"/>
  <c r="W781" i="51" s="1"/>
  <c r="U782" i="51"/>
  <c r="U781" i="51" s="1"/>
  <c r="V780" i="51"/>
  <c r="X780" i="51" s="1"/>
  <c r="V779" i="51"/>
  <c r="W778" i="51"/>
  <c r="U778" i="51"/>
  <c r="W775" i="51"/>
  <c r="U775" i="51"/>
  <c r="W772" i="51"/>
  <c r="U772" i="51"/>
  <c r="W770" i="51"/>
  <c r="U770" i="51"/>
  <c r="X765" i="51"/>
  <c r="W765" i="51"/>
  <c r="V765" i="51"/>
  <c r="U765" i="51"/>
  <c r="X764" i="51"/>
  <c r="W752" i="51"/>
  <c r="V752" i="51"/>
  <c r="W750" i="51"/>
  <c r="V750" i="51"/>
  <c r="U749" i="51"/>
  <c r="V746" i="51"/>
  <c r="X746" i="51" s="1"/>
  <c r="X745" i="51" s="1"/>
  <c r="W745" i="51"/>
  <c r="U745" i="51"/>
  <c r="W742" i="51"/>
  <c r="X742" i="51" s="1"/>
  <c r="W741" i="51"/>
  <c r="V741" i="51"/>
  <c r="W740" i="51"/>
  <c r="X740" i="51" s="1"/>
  <c r="W735" i="51"/>
  <c r="W734" i="51"/>
  <c r="X734" i="51" s="1"/>
  <c r="W733" i="51"/>
  <c r="V733" i="51"/>
  <c r="U732" i="51"/>
  <c r="X728" i="51"/>
  <c r="X727" i="51" s="1"/>
  <c r="W727" i="51"/>
  <c r="V727" i="51"/>
  <c r="V723" i="51"/>
  <c r="X723" i="51" s="1"/>
  <c r="V722" i="51"/>
  <c r="X722" i="51" s="1"/>
  <c r="W716" i="51"/>
  <c r="U716" i="51"/>
  <c r="W713" i="51"/>
  <c r="U713" i="51"/>
  <c r="V712" i="51"/>
  <c r="X712" i="51" s="1"/>
  <c r="V711" i="51"/>
  <c r="X711" i="51" s="1"/>
  <c r="W710" i="51"/>
  <c r="U710" i="51"/>
  <c r="W706" i="51"/>
  <c r="U706" i="51"/>
  <c r="V703" i="51"/>
  <c r="X703" i="51" s="1"/>
  <c r="X700" i="51"/>
  <c r="U700" i="51"/>
  <c r="X689" i="51"/>
  <c r="W688" i="51"/>
  <c r="U688" i="51"/>
  <c r="X686" i="51"/>
  <c r="W685" i="51"/>
  <c r="U685" i="51"/>
  <c r="W682" i="51"/>
  <c r="U682" i="51"/>
  <c r="W679" i="51"/>
  <c r="U679" i="51"/>
  <c r="X654" i="51"/>
  <c r="U654" i="51"/>
  <c r="X653" i="51"/>
  <c r="U653" i="51"/>
  <c r="W650" i="51"/>
  <c r="W649" i="51" s="1"/>
  <c r="U650" i="51"/>
  <c r="U649" i="51" s="1"/>
  <c r="V648" i="51"/>
  <c r="X648" i="51" s="1"/>
  <c r="V647" i="51"/>
  <c r="W646" i="51"/>
  <c r="U646" i="51"/>
  <c r="V644" i="51"/>
  <c r="X644" i="51" s="1"/>
  <c r="V642" i="51"/>
  <c r="X642" i="51" s="1"/>
  <c r="U639" i="51"/>
  <c r="U638" i="51"/>
  <c r="W637" i="51"/>
  <c r="W627" i="51"/>
  <c r="U627" i="51"/>
  <c r="U611" i="51"/>
  <c r="W611" i="51" s="1"/>
  <c r="V600" i="51"/>
  <c r="X600" i="51" s="1"/>
  <c r="V598" i="51"/>
  <c r="X598" i="51" s="1"/>
  <c r="V595" i="51"/>
  <c r="X595" i="51" s="1"/>
  <c r="V593" i="51"/>
  <c r="X593" i="51" s="1"/>
  <c r="V583" i="51"/>
  <c r="X583" i="51" s="1"/>
  <c r="V582" i="51"/>
  <c r="X582" i="51" s="1"/>
  <c r="V579" i="51"/>
  <c r="X579" i="51" s="1"/>
  <c r="V578" i="51"/>
  <c r="X578" i="51" s="1"/>
  <c r="V577" i="51"/>
  <c r="X577" i="51" s="1"/>
  <c r="V576" i="51"/>
  <c r="X576" i="51" s="1"/>
  <c r="V575" i="51"/>
  <c r="W574" i="51"/>
  <c r="U574" i="51"/>
  <c r="V573" i="51"/>
  <c r="X573" i="51" s="1"/>
  <c r="V572" i="51"/>
  <c r="X572" i="51" s="1"/>
  <c r="X571" i="51" s="1"/>
  <c r="W571" i="51"/>
  <c r="U571" i="51"/>
  <c r="W566" i="51"/>
  <c r="U566" i="51"/>
  <c r="V565" i="51"/>
  <c r="W564" i="51"/>
  <c r="U564" i="51"/>
  <c r="V563" i="51"/>
  <c r="W561" i="51"/>
  <c r="U561" i="51"/>
  <c r="W558" i="51"/>
  <c r="U558" i="51"/>
  <c r="V553" i="51"/>
  <c r="W552" i="51"/>
  <c r="U552" i="51"/>
  <c r="W549" i="51"/>
  <c r="U549" i="51"/>
  <c r="W547" i="51"/>
  <c r="V547" i="51"/>
  <c r="V546" i="51" s="1"/>
  <c r="U546" i="51"/>
  <c r="W544" i="51"/>
  <c r="U544" i="51"/>
  <c r="V539" i="51"/>
  <c r="X539" i="51" s="1"/>
  <c r="X538" i="51" s="1"/>
  <c r="X537" i="51" s="1"/>
  <c r="W538" i="51"/>
  <c r="W537" i="51" s="1"/>
  <c r="U538" i="51"/>
  <c r="U537" i="51" s="1"/>
  <c r="U536" i="51"/>
  <c r="U534" i="51"/>
  <c r="U532" i="51"/>
  <c r="W531" i="51"/>
  <c r="W529" i="51"/>
  <c r="U529" i="51"/>
  <c r="W528" i="51"/>
  <c r="X528" i="51" s="1"/>
  <c r="U528" i="51"/>
  <c r="W525" i="51"/>
  <c r="U525" i="51"/>
  <c r="V524" i="51"/>
  <c r="X524" i="51" s="1"/>
  <c r="V521" i="51"/>
  <c r="X521" i="51" s="1"/>
  <c r="V516" i="51"/>
  <c r="X516" i="51" s="1"/>
  <c r="V514" i="51"/>
  <c r="W513" i="51"/>
  <c r="U513" i="51"/>
  <c r="V477" i="51"/>
  <c r="X477" i="51" s="1"/>
  <c r="V476" i="51"/>
  <c r="X476" i="51" s="1"/>
  <c r="U475" i="51"/>
  <c r="U474" i="51"/>
  <c r="W473" i="51"/>
  <c r="W467" i="51" s="1"/>
  <c r="V464" i="51"/>
  <c r="X464" i="51" s="1"/>
  <c r="V461" i="51"/>
  <c r="X461" i="51" s="1"/>
  <c r="V460" i="51"/>
  <c r="X460" i="51" s="1"/>
  <c r="W459" i="51"/>
  <c r="W452" i="51" s="1"/>
  <c r="U459" i="51"/>
  <c r="U452" i="51" s="1"/>
  <c r="W445" i="51"/>
  <c r="W442" i="51" s="1"/>
  <c r="V441" i="51"/>
  <c r="X441" i="51" s="1"/>
  <c r="V440" i="51"/>
  <c r="X440" i="51" s="1"/>
  <c r="W439" i="51"/>
  <c r="W438" i="51" s="1"/>
  <c r="U439" i="51"/>
  <c r="U438" i="51" s="1"/>
  <c r="W412" i="51"/>
  <c r="W411" i="51" s="1"/>
  <c r="V412" i="51"/>
  <c r="V411" i="51" s="1"/>
  <c r="U411" i="51"/>
  <c r="W407" i="51"/>
  <c r="U407" i="51"/>
  <c r="W404" i="51"/>
  <c r="U404" i="51"/>
  <c r="V394" i="51"/>
  <c r="X394" i="51" s="1"/>
  <c r="W392" i="51"/>
  <c r="U392" i="51"/>
  <c r="W390" i="51"/>
  <c r="X390" i="51" s="1"/>
  <c r="W389" i="51"/>
  <c r="V388" i="51"/>
  <c r="V387" i="51" s="1"/>
  <c r="V386" i="51" s="1"/>
  <c r="X385" i="51"/>
  <c r="X384" i="51"/>
  <c r="W383" i="51"/>
  <c r="V383" i="51"/>
  <c r="V382" i="51"/>
  <c r="X382" i="51" s="1"/>
  <c r="X381" i="51" s="1"/>
  <c r="W381" i="51"/>
  <c r="U381" i="51"/>
  <c r="U379" i="51" s="1"/>
  <c r="X378" i="51"/>
  <c r="X377" i="51" s="1"/>
  <c r="X376" i="51" s="1"/>
  <c r="X375" i="51" s="1"/>
  <c r="W377" i="51"/>
  <c r="W376" i="51" s="1"/>
  <c r="W375" i="51" s="1"/>
  <c r="V377" i="51"/>
  <c r="V376" i="51" s="1"/>
  <c r="V375" i="51" s="1"/>
  <c r="W373" i="51"/>
  <c r="W372" i="51" s="1"/>
  <c r="W371" i="51" s="1"/>
  <c r="U373" i="51"/>
  <c r="U372" i="51" s="1"/>
  <c r="U371" i="51" s="1"/>
  <c r="W370" i="51"/>
  <c r="W369" i="51" s="1"/>
  <c r="W368" i="51" s="1"/>
  <c r="U369" i="51"/>
  <c r="U368" i="51" s="1"/>
  <c r="X362" i="51"/>
  <c r="W359" i="51"/>
  <c r="U359" i="51"/>
  <c r="V358" i="51"/>
  <c r="X358" i="51" s="1"/>
  <c r="V357" i="51"/>
  <c r="X357" i="51" s="1"/>
  <c r="W356" i="51"/>
  <c r="U356" i="51"/>
  <c r="V355" i="51"/>
  <c r="X355" i="51" s="1"/>
  <c r="V354" i="51"/>
  <c r="W353" i="51"/>
  <c r="U353" i="51"/>
  <c r="W351" i="51"/>
  <c r="V349" i="51"/>
  <c r="X349" i="51" s="1"/>
  <c r="V348" i="51"/>
  <c r="X348" i="51" s="1"/>
  <c r="U347" i="51"/>
  <c r="V347" i="51" s="1"/>
  <c r="X347" i="51" s="1"/>
  <c r="W346" i="51"/>
  <c r="W345" i="51" s="1"/>
  <c r="U346" i="51"/>
  <c r="V340" i="51"/>
  <c r="X340" i="51" s="1"/>
  <c r="V338" i="51"/>
  <c r="X338" i="51" s="1"/>
  <c r="U334" i="51"/>
  <c r="V334" i="51" s="1"/>
  <c r="U333" i="51"/>
  <c r="W332" i="51"/>
  <c r="W303" i="51" s="1"/>
  <c r="U331" i="51"/>
  <c r="W331" i="51" s="1"/>
  <c r="U327" i="51"/>
  <c r="W327" i="51" s="1"/>
  <c r="W300" i="51"/>
  <c r="U300" i="51"/>
  <c r="U294" i="51"/>
  <c r="V294" i="51" s="1"/>
  <c r="X294" i="51" s="1"/>
  <c r="U293" i="51"/>
  <c r="V293" i="51" s="1"/>
  <c r="W292" i="51"/>
  <c r="X275" i="51"/>
  <c r="W275" i="51"/>
  <c r="V275" i="51"/>
  <c r="U275" i="51"/>
  <c r="W267" i="51"/>
  <c r="W266" i="51" s="1"/>
  <c r="W265" i="51" s="1"/>
  <c r="U267" i="51"/>
  <c r="U266" i="51" s="1"/>
  <c r="U265" i="51" s="1"/>
  <c r="U264" i="51"/>
  <c r="U263" i="51"/>
  <c r="U262" i="51"/>
  <c r="V262" i="51" s="1"/>
  <c r="X262" i="51" s="1"/>
  <c r="U261" i="51"/>
  <c r="W259" i="51"/>
  <c r="W246" i="51" s="1"/>
  <c r="X255" i="51"/>
  <c r="V254" i="51"/>
  <c r="X254" i="51" s="1"/>
  <c r="V253" i="51"/>
  <c r="X253" i="51" s="1"/>
  <c r="V248" i="51"/>
  <c r="X248" i="51" s="1"/>
  <c r="V247" i="51"/>
  <c r="X247" i="51" s="1"/>
  <c r="W242" i="51"/>
  <c r="U242" i="51"/>
  <c r="V228" i="51"/>
  <c r="X228" i="51" s="1"/>
  <c r="V215" i="51"/>
  <c r="X215" i="51" s="1"/>
  <c r="V212" i="51"/>
  <c r="V211" i="51" s="1"/>
  <c r="W211" i="51"/>
  <c r="U211" i="51"/>
  <c r="V210" i="51"/>
  <c r="X210" i="51" s="1"/>
  <c r="X205" i="51"/>
  <c r="X204" i="51"/>
  <c r="W203" i="51"/>
  <c r="V202" i="51"/>
  <c r="U202" i="51"/>
  <c r="V191" i="51"/>
  <c r="X191" i="51" s="1"/>
  <c r="V190" i="51"/>
  <c r="X190" i="51" s="1"/>
  <c r="U188" i="51"/>
  <c r="V185" i="51"/>
  <c r="X185" i="51" s="1"/>
  <c r="U182" i="51"/>
  <c r="U181" i="51" s="1"/>
  <c r="W181" i="51"/>
  <c r="V180" i="51"/>
  <c r="X180" i="51" s="1"/>
  <c r="W177" i="51"/>
  <c r="X177" i="51" s="1"/>
  <c r="V176" i="51"/>
  <c r="V175" i="51" s="1"/>
  <c r="W175" i="51"/>
  <c r="U175" i="51"/>
  <c r="V174" i="51"/>
  <c r="X174" i="51" s="1"/>
  <c r="X173" i="51" s="1"/>
  <c r="W173" i="51"/>
  <c r="U173" i="51"/>
  <c r="V172" i="51"/>
  <c r="X172" i="51" s="1"/>
  <c r="V171" i="51"/>
  <c r="W170" i="51"/>
  <c r="U170" i="51"/>
  <c r="V169" i="51"/>
  <c r="X169" i="51" s="1"/>
  <c r="X168" i="51" s="1"/>
  <c r="W168" i="51"/>
  <c r="U168" i="51"/>
  <c r="W165" i="51"/>
  <c r="U165" i="51"/>
  <c r="V164" i="51"/>
  <c r="X164" i="51" s="1"/>
  <c r="V163" i="51"/>
  <c r="X163" i="51" s="1"/>
  <c r="V162" i="51"/>
  <c r="X162" i="51" s="1"/>
  <c r="V161" i="51"/>
  <c r="W160" i="51"/>
  <c r="U160" i="51"/>
  <c r="W159" i="51"/>
  <c r="V159" i="51"/>
  <c r="W158" i="51"/>
  <c r="U157" i="51"/>
  <c r="V156" i="51"/>
  <c r="X156" i="51" s="1"/>
  <c r="W154" i="51"/>
  <c r="U154" i="51"/>
  <c r="U152" i="51"/>
  <c r="V152" i="51" s="1"/>
  <c r="X152" i="51" s="1"/>
  <c r="U151" i="51"/>
  <c r="V151" i="51" s="1"/>
  <c r="V150" i="51"/>
  <c r="X150" i="51" s="1"/>
  <c r="W149" i="51"/>
  <c r="U149" i="51"/>
  <c r="V146" i="51"/>
  <c r="X146" i="51" s="1"/>
  <c r="W145" i="51"/>
  <c r="V145" i="51"/>
  <c r="U144" i="51"/>
  <c r="V143" i="51"/>
  <c r="X143" i="51" s="1"/>
  <c r="V141" i="51"/>
  <c r="X141" i="51" s="1"/>
  <c r="W139" i="51"/>
  <c r="U139" i="51"/>
  <c r="V136" i="51"/>
  <c r="X136" i="51" s="1"/>
  <c r="U135" i="51"/>
  <c r="V135" i="51" s="1"/>
  <c r="X135" i="51" s="1"/>
  <c r="V134" i="51"/>
  <c r="X134" i="51" s="1"/>
  <c r="X112" i="51"/>
  <c r="V111" i="51"/>
  <c r="X111" i="51" s="1"/>
  <c r="W110" i="51"/>
  <c r="U110" i="51"/>
  <c r="V109" i="51"/>
  <c r="X109" i="51" s="1"/>
  <c r="X108" i="51" s="1"/>
  <c r="X107" i="51" s="1"/>
  <c r="W108" i="51"/>
  <c r="W107" i="51" s="1"/>
  <c r="U108" i="51"/>
  <c r="U107" i="51" s="1"/>
  <c r="V103" i="51"/>
  <c r="X103" i="51" s="1"/>
  <c r="W102" i="51"/>
  <c r="W101" i="51" s="1"/>
  <c r="W100" i="51" s="1"/>
  <c r="U102" i="51"/>
  <c r="U101" i="51" s="1"/>
  <c r="U100" i="51" s="1"/>
  <c r="V99" i="51"/>
  <c r="X99" i="51" s="1"/>
  <c r="X98" i="51" s="1"/>
  <c r="W98" i="51"/>
  <c r="U98" i="51"/>
  <c r="V97" i="51"/>
  <c r="X97" i="51" s="1"/>
  <c r="V96" i="51"/>
  <c r="X96" i="51" s="1"/>
  <c r="W95" i="51"/>
  <c r="V95" i="51"/>
  <c r="V93" i="51"/>
  <c r="X93" i="51" s="1"/>
  <c r="V92" i="51"/>
  <c r="X92" i="51" s="1"/>
  <c r="V91" i="51"/>
  <c r="X91" i="51" s="1"/>
  <c r="V90" i="51"/>
  <c r="X90" i="51" s="1"/>
  <c r="V89" i="51"/>
  <c r="X89" i="51" s="1"/>
  <c r="V88" i="51"/>
  <c r="X88" i="51" s="1"/>
  <c r="V84" i="51"/>
  <c r="X84" i="51" s="1"/>
  <c r="V83" i="51"/>
  <c r="X83" i="51" s="1"/>
  <c r="V82" i="51"/>
  <c r="X82" i="51" s="1"/>
  <c r="V81" i="51"/>
  <c r="X81" i="51" s="1"/>
  <c r="V78" i="51"/>
  <c r="X78" i="51" s="1"/>
  <c r="W76" i="51"/>
  <c r="U76" i="51"/>
  <c r="W74" i="51"/>
  <c r="X74" i="51" s="1"/>
  <c r="X73" i="51"/>
  <c r="X72" i="51"/>
  <c r="W71" i="51"/>
  <c r="W67" i="51" s="1"/>
  <c r="V71" i="51"/>
  <c r="U71" i="51"/>
  <c r="X70" i="51"/>
  <c r="V69" i="51"/>
  <c r="X69" i="51" s="1"/>
  <c r="V68" i="51"/>
  <c r="X68" i="51" s="1"/>
  <c r="U67" i="51"/>
  <c r="X66" i="51"/>
  <c r="X65" i="51"/>
  <c r="W64" i="51"/>
  <c r="W56" i="51" s="1"/>
  <c r="V64" i="51"/>
  <c r="U64" i="51"/>
  <c r="V63" i="51"/>
  <c r="X63" i="51" s="1"/>
  <c r="V62" i="51"/>
  <c r="X62" i="51" s="1"/>
  <c r="V60" i="51"/>
  <c r="X60" i="51" s="1"/>
  <c r="V57" i="51"/>
  <c r="X57" i="51" s="1"/>
  <c r="U56" i="51"/>
  <c r="X55" i="51"/>
  <c r="X54" i="51"/>
  <c r="W53" i="51"/>
  <c r="V53" i="51"/>
  <c r="U53" i="51"/>
  <c r="V52" i="51"/>
  <c r="X52" i="51" s="1"/>
  <c r="V51" i="51"/>
  <c r="W50" i="51"/>
  <c r="U50" i="51"/>
  <c r="V48" i="51"/>
  <c r="W47" i="51"/>
  <c r="U47" i="51"/>
  <c r="V44" i="51"/>
  <c r="X44" i="51" s="1"/>
  <c r="V43" i="51"/>
  <c r="X43" i="51" s="1"/>
  <c r="V39" i="51"/>
  <c r="X39" i="51" s="1"/>
  <c r="X38" i="51" s="1"/>
  <c r="W38" i="51"/>
  <c r="U38" i="51"/>
  <c r="V37" i="51"/>
  <c r="V36" i="51" s="1"/>
  <c r="W36" i="51"/>
  <c r="U36" i="51"/>
  <c r="X34" i="51"/>
  <c r="W33" i="51"/>
  <c r="X33" i="51" s="1"/>
  <c r="V32" i="51"/>
  <c r="U32" i="51"/>
  <c r="V30" i="51"/>
  <c r="U29" i="51"/>
  <c r="U28" i="51" s="1"/>
  <c r="W28" i="51"/>
  <c r="X27" i="51"/>
  <c r="X26" i="51"/>
  <c r="W25" i="51"/>
  <c r="V25" i="51"/>
  <c r="U25" i="51"/>
  <c r="V24" i="51"/>
  <c r="X24" i="51" s="1"/>
  <c r="V23" i="51"/>
  <c r="W22" i="51"/>
  <c r="U22" i="51"/>
  <c r="V20" i="51"/>
  <c r="X20" i="51" s="1"/>
  <c r="U19" i="51"/>
  <c r="X14" i="51"/>
  <c r="X13" i="51"/>
  <c r="U12" i="51"/>
  <c r="U11" i="51" s="1"/>
  <c r="W12" i="51"/>
  <c r="W11" i="51" s="1"/>
  <c r="O936" i="51" l="1"/>
  <c r="G1032" i="51"/>
  <c r="G1026" i="51"/>
  <c r="N979" i="51"/>
  <c r="N967" i="51"/>
  <c r="N963" i="51"/>
  <c r="O944" i="51"/>
  <c r="O932" i="51"/>
  <c r="M981" i="51"/>
  <c r="O981" i="51" s="1"/>
  <c r="M982" i="51"/>
  <c r="N968" i="51"/>
  <c r="K930" i="51"/>
  <c r="J925" i="51"/>
  <c r="M925" i="51" s="1"/>
  <c r="K925" i="51"/>
  <c r="J908" i="51"/>
  <c r="M908" i="51" s="1"/>
  <c r="K908" i="51"/>
  <c r="M903" i="51"/>
  <c r="L903" i="51"/>
  <c r="O903" i="51" s="1"/>
  <c r="J900" i="51"/>
  <c r="M900" i="51" s="1"/>
  <c r="K900" i="51"/>
  <c r="J609" i="51"/>
  <c r="L610" i="51"/>
  <c r="M525" i="51"/>
  <c r="O526" i="51"/>
  <c r="O525" i="51" s="1"/>
  <c r="O478" i="51" s="1"/>
  <c r="L312" i="51"/>
  <c r="N312" i="51" s="1"/>
  <c r="L308" i="51"/>
  <c r="N308" i="51"/>
  <c r="M983" i="51"/>
  <c r="L979" i="51"/>
  <c r="O979" i="51" s="1"/>
  <c r="M979" i="51"/>
  <c r="J977" i="51"/>
  <c r="K977" i="51"/>
  <c r="M975" i="51"/>
  <c r="J973" i="51"/>
  <c r="K973" i="51"/>
  <c r="M971" i="51"/>
  <c r="J969" i="51"/>
  <c r="K969" i="51"/>
  <c r="M967" i="51"/>
  <c r="J965" i="51"/>
  <c r="K965" i="51"/>
  <c r="L963" i="51"/>
  <c r="M963" i="51"/>
  <c r="J961" i="51"/>
  <c r="K961" i="51"/>
  <c r="M959" i="51"/>
  <c r="J957" i="51"/>
  <c r="K957" i="51"/>
  <c r="M955" i="51"/>
  <c r="J953" i="51"/>
  <c r="K953" i="51"/>
  <c r="M951" i="51"/>
  <c r="J949" i="51"/>
  <c r="K949" i="51"/>
  <c r="N944" i="51"/>
  <c r="K926" i="51"/>
  <c r="N926" i="51" s="1"/>
  <c r="L926" i="51"/>
  <c r="M923" i="51"/>
  <c r="J921" i="51"/>
  <c r="K921" i="51"/>
  <c r="M895" i="51"/>
  <c r="O895" i="51" s="1"/>
  <c r="O875" i="51"/>
  <c r="L730" i="51"/>
  <c r="J656" i="51"/>
  <c r="O620" i="51"/>
  <c r="O619" i="51" s="1"/>
  <c r="M619" i="51"/>
  <c r="I606" i="51"/>
  <c r="J607" i="51"/>
  <c r="K607" i="51"/>
  <c r="O487" i="51"/>
  <c r="M480" i="51"/>
  <c r="M479" i="51" s="1"/>
  <c r="N129" i="51"/>
  <c r="N128" i="51" s="1"/>
  <c r="N127" i="51" s="1"/>
  <c r="N126" i="51" s="1"/>
  <c r="N125" i="51" s="1"/>
  <c r="L128" i="51"/>
  <c r="L127" i="51" s="1"/>
  <c r="L126" i="51" s="1"/>
  <c r="L125" i="51" s="1"/>
  <c r="W785" i="51"/>
  <c r="T729" i="51"/>
  <c r="V729" i="51" s="1"/>
  <c r="X729" i="51" s="1"/>
  <c r="T566" i="51"/>
  <c r="V567" i="51"/>
  <c r="L983" i="51"/>
  <c r="L982" i="51"/>
  <c r="O982" i="51" s="1"/>
  <c r="K978" i="51"/>
  <c r="L978" i="51"/>
  <c r="L975" i="51"/>
  <c r="O975" i="51" s="1"/>
  <c r="K974" i="51"/>
  <c r="L974" i="51"/>
  <c r="L971" i="51"/>
  <c r="K970" i="51"/>
  <c r="L970" i="51"/>
  <c r="L967" i="51"/>
  <c r="K966" i="51"/>
  <c r="L966" i="51"/>
  <c r="K962" i="51"/>
  <c r="L962" i="51"/>
  <c r="L959" i="51"/>
  <c r="O959" i="51" s="1"/>
  <c r="K958" i="51"/>
  <c r="L958" i="51"/>
  <c r="L955" i="51"/>
  <c r="O955" i="51" s="1"/>
  <c r="K954" i="51"/>
  <c r="L954" i="51"/>
  <c r="L951" i="51"/>
  <c r="O951" i="51" s="1"/>
  <c r="K950" i="51"/>
  <c r="L950" i="51"/>
  <c r="M947" i="51"/>
  <c r="J945" i="51"/>
  <c r="K945" i="51"/>
  <c r="M944" i="51"/>
  <c r="M943" i="51"/>
  <c r="J941" i="51"/>
  <c r="K941" i="51"/>
  <c r="M940" i="51"/>
  <c r="O940" i="51" s="1"/>
  <c r="M939" i="51"/>
  <c r="J937" i="51"/>
  <c r="K937" i="51"/>
  <c r="M936" i="51"/>
  <c r="M935" i="51"/>
  <c r="J933" i="51"/>
  <c r="K933" i="51"/>
  <c r="M932" i="51"/>
  <c r="N928" i="51"/>
  <c r="L923" i="51"/>
  <c r="O923" i="51" s="1"/>
  <c r="K922" i="51"/>
  <c r="L922" i="51"/>
  <c r="M919" i="51"/>
  <c r="J917" i="51"/>
  <c r="K917" i="51"/>
  <c r="M916" i="51"/>
  <c r="O916" i="51" s="1"/>
  <c r="M914" i="51"/>
  <c r="O914" i="51" s="1"/>
  <c r="J912" i="51"/>
  <c r="K912" i="51"/>
  <c r="M910" i="51"/>
  <c r="M907" i="51"/>
  <c r="L907" i="51"/>
  <c r="O907" i="51" s="1"/>
  <c r="J904" i="51"/>
  <c r="K904" i="51"/>
  <c r="L902" i="51"/>
  <c r="M902" i="51"/>
  <c r="M899" i="51"/>
  <c r="L899" i="51"/>
  <c r="J896" i="51"/>
  <c r="K896" i="51"/>
  <c r="M877" i="51"/>
  <c r="M845" i="51"/>
  <c r="O834" i="51"/>
  <c r="K833" i="51"/>
  <c r="J833" i="51"/>
  <c r="M833" i="51" s="1"/>
  <c r="O826" i="51"/>
  <c r="K825" i="51"/>
  <c r="L825" i="51"/>
  <c r="O825" i="51" s="1"/>
  <c r="I824" i="51"/>
  <c r="J825" i="51"/>
  <c r="M825" i="51" s="1"/>
  <c r="H744" i="51"/>
  <c r="H743" i="51" s="1"/>
  <c r="H730" i="51" s="1"/>
  <c r="K731" i="51"/>
  <c r="K730" i="51" s="1"/>
  <c r="H656" i="51"/>
  <c r="K676" i="51"/>
  <c r="M676" i="51" s="1"/>
  <c r="O676" i="51" s="1"/>
  <c r="J676" i="51"/>
  <c r="L676" i="51" s="1"/>
  <c r="N676" i="51" s="1"/>
  <c r="M668" i="51"/>
  <c r="M665" i="51" s="1"/>
  <c r="O665" i="51"/>
  <c r="L625" i="51"/>
  <c r="N626" i="51"/>
  <c r="N625" i="51" s="1"/>
  <c r="O618" i="51"/>
  <c r="O617" i="51" s="1"/>
  <c r="O613" i="51" s="1"/>
  <c r="M617" i="51"/>
  <c r="K478" i="51"/>
  <c r="K466" i="51"/>
  <c r="L423" i="51"/>
  <c r="N423" i="51"/>
  <c r="R786" i="51"/>
  <c r="S787" i="51"/>
  <c r="S786" i="51" s="1"/>
  <c r="N976" i="51"/>
  <c r="N972" i="51"/>
  <c r="P972" i="51" s="1"/>
  <c r="M911" i="51"/>
  <c r="L911" i="51"/>
  <c r="O911" i="51" s="1"/>
  <c r="L906" i="51"/>
  <c r="O906" i="51" s="1"/>
  <c r="M906" i="51"/>
  <c r="O871" i="51"/>
  <c r="M853" i="51"/>
  <c r="K837" i="51"/>
  <c r="J837" i="51"/>
  <c r="M837" i="51" s="1"/>
  <c r="K829" i="51"/>
  <c r="J829" i="51"/>
  <c r="M829" i="51" s="1"/>
  <c r="M793" i="51"/>
  <c r="J633" i="51"/>
  <c r="I632" i="51"/>
  <c r="J560" i="51"/>
  <c r="J559" i="51" s="1"/>
  <c r="L568" i="51"/>
  <c r="N568" i="51" s="1"/>
  <c r="P568" i="51" s="1"/>
  <c r="N561" i="51"/>
  <c r="J318" i="51"/>
  <c r="K318" i="51"/>
  <c r="L315" i="51"/>
  <c r="N315" i="51"/>
  <c r="O305" i="51"/>
  <c r="O304" i="51" s="1"/>
  <c r="J13" i="51"/>
  <c r="J12" i="51" s="1"/>
  <c r="J11" i="51" s="1"/>
  <c r="N14" i="51"/>
  <c r="M980" i="51"/>
  <c r="M976" i="51"/>
  <c r="M972" i="51"/>
  <c r="M968" i="51"/>
  <c r="M964" i="51"/>
  <c r="M960" i="51"/>
  <c r="M956" i="51"/>
  <c r="M952" i="51"/>
  <c r="M948" i="51"/>
  <c r="O948" i="51" s="1"/>
  <c r="N940" i="51"/>
  <c r="N936" i="51"/>
  <c r="N932" i="51"/>
  <c r="L927" i="51"/>
  <c r="O927" i="51" s="1"/>
  <c r="M920" i="51"/>
  <c r="O920" i="51" s="1"/>
  <c r="N916" i="51"/>
  <c r="N914" i="51"/>
  <c r="N899" i="51"/>
  <c r="N887" i="51"/>
  <c r="M857" i="51"/>
  <c r="H794" i="51"/>
  <c r="O762" i="51"/>
  <c r="N656" i="51"/>
  <c r="N655" i="51" s="1"/>
  <c r="O488" i="51"/>
  <c r="Q488" i="51"/>
  <c r="L480" i="51"/>
  <c r="L479" i="51" s="1"/>
  <c r="V788" i="51"/>
  <c r="X789" i="51"/>
  <c r="X788" i="51" s="1"/>
  <c r="R738" i="51"/>
  <c r="R731" i="51" s="1"/>
  <c r="S739" i="51"/>
  <c r="S738" i="51" s="1"/>
  <c r="P705" i="51"/>
  <c r="P13" i="51"/>
  <c r="P12" i="51" s="1"/>
  <c r="P11" i="51" s="1"/>
  <c r="O822" i="51"/>
  <c r="O821" i="51" s="1"/>
  <c r="K981" i="51"/>
  <c r="N981" i="51" s="1"/>
  <c r="N984" i="51"/>
  <c r="N983" i="51"/>
  <c r="L980" i="51"/>
  <c r="O980" i="51" s="1"/>
  <c r="L976" i="51"/>
  <c r="L972" i="51"/>
  <c r="O972" i="51" s="1"/>
  <c r="L968" i="51"/>
  <c r="O968" i="51" s="1"/>
  <c r="L964" i="51"/>
  <c r="O964" i="51" s="1"/>
  <c r="L960" i="51"/>
  <c r="L956" i="51"/>
  <c r="O956" i="51" s="1"/>
  <c r="L952" i="51"/>
  <c r="O952" i="51" s="1"/>
  <c r="L947" i="51"/>
  <c r="K946" i="51"/>
  <c r="L946" i="51"/>
  <c r="L943" i="51"/>
  <c r="K942" i="51"/>
  <c r="L942" i="51"/>
  <c r="L939" i="51"/>
  <c r="K938" i="51"/>
  <c r="L938" i="51"/>
  <c r="L935" i="51"/>
  <c r="K934" i="51"/>
  <c r="L934" i="51"/>
  <c r="J930" i="51"/>
  <c r="M930" i="51" s="1"/>
  <c r="J929" i="51"/>
  <c r="M929" i="51" s="1"/>
  <c r="K929" i="51"/>
  <c r="M928" i="51"/>
  <c r="O928" i="51" s="1"/>
  <c r="L925" i="51"/>
  <c r="O925" i="51" s="1"/>
  <c r="N924" i="51"/>
  <c r="L919" i="51"/>
  <c r="K918" i="51"/>
  <c r="L918" i="51"/>
  <c r="N906" i="51"/>
  <c r="N903" i="51"/>
  <c r="N891" i="51"/>
  <c r="O867" i="51"/>
  <c r="M849" i="51"/>
  <c r="L832" i="51"/>
  <c r="I749" i="51"/>
  <c r="J749" i="51" s="1"/>
  <c r="J744" i="51" s="1"/>
  <c r="J743" i="51" s="1"/>
  <c r="J730" i="51" s="1"/>
  <c r="J754" i="51"/>
  <c r="N730" i="51"/>
  <c r="O656" i="51"/>
  <c r="O655" i="51" s="1"/>
  <c r="K655" i="51"/>
  <c r="M601" i="51"/>
  <c r="L623" i="51"/>
  <c r="L621" i="51" s="1"/>
  <c r="N624" i="51"/>
  <c r="N623" i="51" s="1"/>
  <c r="N621" i="51" s="1"/>
  <c r="J614" i="51"/>
  <c r="J613" i="51" s="1"/>
  <c r="L616" i="51"/>
  <c r="L614" i="51" s="1"/>
  <c r="L613" i="51" s="1"/>
  <c r="I603" i="51"/>
  <c r="I602" i="51" s="1"/>
  <c r="I548" i="51"/>
  <c r="J571" i="51"/>
  <c r="J267" i="51"/>
  <c r="J266" i="51" s="1"/>
  <c r="J265" i="51" s="1"/>
  <c r="I266" i="51"/>
  <c r="I265" i="51" s="1"/>
  <c r="N879" i="51"/>
  <c r="N863" i="51"/>
  <c r="N859" i="51"/>
  <c r="N843" i="51"/>
  <c r="N839" i="51"/>
  <c r="L813" i="51"/>
  <c r="M813" i="51"/>
  <c r="N785" i="51"/>
  <c r="O691" i="51"/>
  <c r="N669" i="51"/>
  <c r="N668" i="51" s="1"/>
  <c r="L668" i="51"/>
  <c r="I637" i="51"/>
  <c r="J638" i="51"/>
  <c r="J637" i="51" s="1"/>
  <c r="O627" i="51"/>
  <c r="O608" i="51" s="1"/>
  <c r="O601" i="51" s="1"/>
  <c r="M614" i="51"/>
  <c r="H543" i="51"/>
  <c r="J546" i="51"/>
  <c r="J543" i="51" s="1"/>
  <c r="N472" i="51"/>
  <c r="L471" i="51"/>
  <c r="G466" i="51"/>
  <c r="G465" i="51" s="1"/>
  <c r="K398" i="51"/>
  <c r="K391" i="51" s="1"/>
  <c r="K367" i="51" s="1"/>
  <c r="O402" i="51"/>
  <c r="O401" i="51" s="1"/>
  <c r="J356" i="51"/>
  <c r="I352" i="51"/>
  <c r="L320" i="51"/>
  <c r="N320" i="51" s="1"/>
  <c r="K315" i="51"/>
  <c r="M315" i="51"/>
  <c r="N309" i="51"/>
  <c r="L309" i="51"/>
  <c r="I277" i="51"/>
  <c r="L148" i="51"/>
  <c r="L147" i="51" s="1"/>
  <c r="L130" i="51" s="1"/>
  <c r="L113" i="51" s="1"/>
  <c r="S35" i="51"/>
  <c r="R35" i="51"/>
  <c r="K913" i="51"/>
  <c r="N913" i="51" s="1"/>
  <c r="L913" i="51"/>
  <c r="L910" i="51"/>
  <c r="O910" i="51" s="1"/>
  <c r="K909" i="51"/>
  <c r="L909" i="51"/>
  <c r="K905" i="51"/>
  <c r="L905" i="51"/>
  <c r="K901" i="51"/>
  <c r="L901" i="51"/>
  <c r="L898" i="51"/>
  <c r="O898" i="51" s="1"/>
  <c r="K897" i="51"/>
  <c r="L897" i="51"/>
  <c r="M894" i="51"/>
  <c r="J892" i="51"/>
  <c r="K892" i="51"/>
  <c r="M891" i="51"/>
  <c r="O891" i="51" s="1"/>
  <c r="M890" i="51"/>
  <c r="J888" i="51"/>
  <c r="K888" i="51"/>
  <c r="M887" i="51"/>
  <c r="O887" i="51" s="1"/>
  <c r="L886" i="51"/>
  <c r="O886" i="51" s="1"/>
  <c r="M886" i="51"/>
  <c r="J884" i="51"/>
  <c r="K884" i="51"/>
  <c r="M883" i="51"/>
  <c r="P883" i="51" s="1"/>
  <c r="M882" i="51"/>
  <c r="J880" i="51"/>
  <c r="K880" i="51"/>
  <c r="M879" i="51"/>
  <c r="O879" i="51" s="1"/>
  <c r="L878" i="51"/>
  <c r="M878" i="51"/>
  <c r="J876" i="51"/>
  <c r="K876" i="51"/>
  <c r="M875" i="51"/>
  <c r="L874" i="51"/>
  <c r="M874" i="51"/>
  <c r="J872" i="51"/>
  <c r="K872" i="51"/>
  <c r="M871" i="51"/>
  <c r="M870" i="51"/>
  <c r="O870" i="51" s="1"/>
  <c r="J868" i="51"/>
  <c r="K868" i="51"/>
  <c r="M867" i="51"/>
  <c r="L866" i="51"/>
  <c r="M866" i="51"/>
  <c r="J864" i="51"/>
  <c r="K864" i="51"/>
  <c r="M863" i="51"/>
  <c r="O863" i="51" s="1"/>
  <c r="L862" i="51"/>
  <c r="M862" i="51"/>
  <c r="J860" i="51"/>
  <c r="K860" i="51"/>
  <c r="M859" i="51"/>
  <c r="O859" i="51" s="1"/>
  <c r="M858" i="51"/>
  <c r="O858" i="51" s="1"/>
  <c r="J856" i="51"/>
  <c r="K856" i="51"/>
  <c r="M855" i="51"/>
  <c r="O855" i="51" s="1"/>
  <c r="M854" i="51"/>
  <c r="O854" i="51" s="1"/>
  <c r="J852" i="51"/>
  <c r="K852" i="51"/>
  <c r="M851" i="51"/>
  <c r="O851" i="51" s="1"/>
  <c r="M850" i="51"/>
  <c r="O850" i="51" s="1"/>
  <c r="J848" i="51"/>
  <c r="K848" i="51"/>
  <c r="M847" i="51"/>
  <c r="O847" i="51" s="1"/>
  <c r="M846" i="51"/>
  <c r="O846" i="51" s="1"/>
  <c r="J844" i="51"/>
  <c r="K844" i="51"/>
  <c r="M843" i="51"/>
  <c r="O843" i="51" s="1"/>
  <c r="M842" i="51"/>
  <c r="O842" i="51" s="1"/>
  <c r="J840" i="51"/>
  <c r="K840" i="51"/>
  <c r="M839" i="51"/>
  <c r="O839" i="51" s="1"/>
  <c r="N835" i="51"/>
  <c r="N831" i="51"/>
  <c r="N827" i="51"/>
  <c r="K793" i="51"/>
  <c r="J786" i="51"/>
  <c r="H785" i="51"/>
  <c r="J785" i="51" s="1"/>
  <c r="N691" i="51"/>
  <c r="J691" i="51"/>
  <c r="O678" i="51"/>
  <c r="M677" i="51"/>
  <c r="M672" i="51" s="1"/>
  <c r="J665" i="51"/>
  <c r="J660" i="51"/>
  <c r="I660" i="51"/>
  <c r="J658" i="51"/>
  <c r="J657" i="51" s="1"/>
  <c r="N659" i="51"/>
  <c r="N658" i="51" s="1"/>
  <c r="N657" i="51" s="1"/>
  <c r="J632" i="51"/>
  <c r="J608" i="51" s="1"/>
  <c r="J601" i="51" s="1"/>
  <c r="K604" i="51"/>
  <c r="M605" i="51"/>
  <c r="M592" i="51"/>
  <c r="M548" i="51" s="1"/>
  <c r="O594" i="51"/>
  <c r="O592" i="51" s="1"/>
  <c r="L585" i="51"/>
  <c r="O581" i="51"/>
  <c r="O548" i="51" s="1"/>
  <c r="M560" i="51"/>
  <c r="M559" i="51" s="1"/>
  <c r="L555" i="51"/>
  <c r="L554" i="51" s="1"/>
  <c r="N558" i="51"/>
  <c r="N498" i="51"/>
  <c r="N497" i="51" s="1"/>
  <c r="N496" i="51" s="1"/>
  <c r="L497" i="51"/>
  <c r="L496" i="51" s="1"/>
  <c r="L458" i="51"/>
  <c r="O433" i="51"/>
  <c r="M432" i="51"/>
  <c r="J409" i="51"/>
  <c r="J398" i="51"/>
  <c r="I367" i="51"/>
  <c r="L331" i="51"/>
  <c r="N331" i="51" s="1"/>
  <c r="P331" i="51" s="1"/>
  <c r="R331" i="51" s="1"/>
  <c r="T331" i="51" s="1"/>
  <c r="V331" i="51" s="1"/>
  <c r="X331" i="51" s="1"/>
  <c r="J325" i="51"/>
  <c r="J324" i="51" s="1"/>
  <c r="J323" i="51" s="1"/>
  <c r="N326" i="51"/>
  <c r="N325" i="51" s="1"/>
  <c r="N324" i="51" s="1"/>
  <c r="N323" i="51" s="1"/>
  <c r="L325" i="51"/>
  <c r="L324" i="51" s="1"/>
  <c r="L323" i="51" s="1"/>
  <c r="L321" i="51"/>
  <c r="N321" i="51" s="1"/>
  <c r="O227" i="51"/>
  <c r="M226" i="51"/>
  <c r="M221" i="51"/>
  <c r="M220" i="51" s="1"/>
  <c r="I101" i="51"/>
  <c r="J102" i="51"/>
  <c r="N875" i="51"/>
  <c r="N871" i="51"/>
  <c r="N867" i="51"/>
  <c r="N855" i="51"/>
  <c r="N851" i="51"/>
  <c r="N847" i="51"/>
  <c r="M730" i="51"/>
  <c r="H705" i="51"/>
  <c r="N667" i="51"/>
  <c r="N666" i="51" s="1"/>
  <c r="L666" i="51"/>
  <c r="L665" i="51" s="1"/>
  <c r="N660" i="51"/>
  <c r="N506" i="51"/>
  <c r="N505" i="51" s="1"/>
  <c r="O497" i="51"/>
  <c r="O496" i="51" s="1"/>
  <c r="J490" i="51"/>
  <c r="L491" i="51"/>
  <c r="J469" i="51"/>
  <c r="J468" i="51" s="1"/>
  <c r="N470" i="51"/>
  <c r="N469" i="51" s="1"/>
  <c r="N468" i="51" s="1"/>
  <c r="K429" i="51"/>
  <c r="O398" i="51"/>
  <c r="O391" i="51" s="1"/>
  <c r="O367" i="51" s="1"/>
  <c r="O352" i="51"/>
  <c r="J352" i="51"/>
  <c r="L313" i="51"/>
  <c r="N313" i="51" s="1"/>
  <c r="N277" i="51"/>
  <c r="W157" i="51"/>
  <c r="Q615" i="51"/>
  <c r="Q273" i="51"/>
  <c r="Q272" i="51" s="1"/>
  <c r="Q271" i="51" s="1"/>
  <c r="Q270" i="51" s="1"/>
  <c r="Q269" i="51" s="1"/>
  <c r="L894" i="51"/>
  <c r="O894" i="51" s="1"/>
  <c r="K893" i="51"/>
  <c r="L893" i="51"/>
  <c r="L890" i="51"/>
  <c r="K889" i="51"/>
  <c r="L889" i="51"/>
  <c r="K885" i="51"/>
  <c r="L885" i="51"/>
  <c r="L882" i="51"/>
  <c r="K881" i="51"/>
  <c r="L881" i="51"/>
  <c r="K877" i="51"/>
  <c r="L877" i="51"/>
  <c r="O877" i="51" s="1"/>
  <c r="K873" i="51"/>
  <c r="M873" i="51" s="1"/>
  <c r="L873" i="51"/>
  <c r="K869" i="51"/>
  <c r="M869" i="51" s="1"/>
  <c r="L869" i="51"/>
  <c r="K865" i="51"/>
  <c r="L865" i="51"/>
  <c r="K861" i="51"/>
  <c r="L861" i="51"/>
  <c r="K857" i="51"/>
  <c r="L857" i="51"/>
  <c r="K853" i="51"/>
  <c r="L853" i="51"/>
  <c r="O853" i="51" s="1"/>
  <c r="K849" i="51"/>
  <c r="L849" i="51"/>
  <c r="K845" i="51"/>
  <c r="L845" i="51"/>
  <c r="O845" i="51" s="1"/>
  <c r="K841" i="51"/>
  <c r="M841" i="51" s="1"/>
  <c r="L841" i="51"/>
  <c r="J836" i="51"/>
  <c r="L836" i="51" s="1"/>
  <c r="K836" i="51"/>
  <c r="J832" i="51"/>
  <c r="K832" i="51"/>
  <c r="J828" i="51"/>
  <c r="K828" i="51"/>
  <c r="J816" i="51"/>
  <c r="N817" i="51"/>
  <c r="N816" i="51" s="1"/>
  <c r="J814" i="51"/>
  <c r="N815" i="51"/>
  <c r="N814" i="51" s="1"/>
  <c r="M812" i="51"/>
  <c r="M811" i="51" s="1"/>
  <c r="J811" i="51"/>
  <c r="H811" i="51"/>
  <c r="L798" i="51"/>
  <c r="L797" i="51" s="1"/>
  <c r="L793" i="51" s="1"/>
  <c r="H798" i="51"/>
  <c r="H797" i="51" s="1"/>
  <c r="N793" i="51"/>
  <c r="J790" i="51"/>
  <c r="O785" i="51"/>
  <c r="L762" i="51"/>
  <c r="N762" i="51" s="1"/>
  <c r="I744" i="51"/>
  <c r="I743" i="51" s="1"/>
  <c r="I730" i="51" s="1"/>
  <c r="M705" i="51"/>
  <c r="J716" i="51"/>
  <c r="J710" i="51" s="1"/>
  <c r="J705" i="51" s="1"/>
  <c r="M656" i="51"/>
  <c r="I656" i="51"/>
  <c r="I655" i="51" s="1"/>
  <c r="J675" i="51"/>
  <c r="I673" i="51"/>
  <c r="K675" i="51"/>
  <c r="N674" i="51"/>
  <c r="M660" i="51"/>
  <c r="I608" i="51"/>
  <c r="I601" i="51" s="1"/>
  <c r="O626" i="51"/>
  <c r="O625" i="51" s="1"/>
  <c r="M625" i="51"/>
  <c r="O624" i="51"/>
  <c r="O623" i="51" s="1"/>
  <c r="O621" i="51" s="1"/>
  <c r="M623" i="51"/>
  <c r="M621" i="51" s="1"/>
  <c r="N620" i="51"/>
  <c r="N619" i="51" s="1"/>
  <c r="N618" i="51"/>
  <c r="N617" i="51" s="1"/>
  <c r="J604" i="51"/>
  <c r="J581" i="51"/>
  <c r="N548" i="51"/>
  <c r="O560" i="51"/>
  <c r="O559" i="51" s="1"/>
  <c r="J513" i="51"/>
  <c r="J478" i="51" s="1"/>
  <c r="I478" i="51"/>
  <c r="I466" i="51" s="1"/>
  <c r="I465" i="51" s="1"/>
  <c r="N489" i="51"/>
  <c r="L489" i="51"/>
  <c r="L466" i="51"/>
  <c r="O456" i="51"/>
  <c r="Q456" i="51" s="1"/>
  <c r="S456" i="51" s="1"/>
  <c r="U456" i="51" s="1"/>
  <c r="W456" i="51" s="1"/>
  <c r="M453" i="51"/>
  <c r="O415" i="51"/>
  <c r="O414" i="51" s="1"/>
  <c r="O413" i="51" s="1"/>
  <c r="L414" i="51"/>
  <c r="L413" i="51" s="1"/>
  <c r="L432" i="51"/>
  <c r="N433" i="51"/>
  <c r="N432" i="51" s="1"/>
  <c r="M430" i="51"/>
  <c r="M429" i="51" s="1"/>
  <c r="O431" i="51"/>
  <c r="O430" i="51" s="1"/>
  <c r="L319" i="51"/>
  <c r="N319" i="51"/>
  <c r="L289" i="51"/>
  <c r="N289" i="51" s="1"/>
  <c r="P289" i="51" s="1"/>
  <c r="R289" i="51" s="1"/>
  <c r="T289" i="51" s="1"/>
  <c r="V289" i="51" s="1"/>
  <c r="X289" i="51" s="1"/>
  <c r="J287" i="51"/>
  <c r="J286" i="51" s="1"/>
  <c r="J285" i="51" s="1"/>
  <c r="O281" i="51"/>
  <c r="O280" i="51" s="1"/>
  <c r="O279" i="51" s="1"/>
  <c r="M280" i="51"/>
  <c r="M279" i="51" s="1"/>
  <c r="O686" i="51"/>
  <c r="O685" i="51" s="1"/>
  <c r="H540" i="51"/>
  <c r="H466" i="51" s="1"/>
  <c r="M513" i="51"/>
  <c r="O507" i="51"/>
  <c r="M506" i="51"/>
  <c r="M505" i="51" s="1"/>
  <c r="M501" i="51"/>
  <c r="N484" i="51"/>
  <c r="N481" i="51"/>
  <c r="N480" i="51" s="1"/>
  <c r="N479" i="51" s="1"/>
  <c r="N466" i="51"/>
  <c r="J453" i="51"/>
  <c r="J442" i="51"/>
  <c r="J415" i="51" s="1"/>
  <c r="J414" i="51" s="1"/>
  <c r="K415" i="51"/>
  <c r="K414" i="51" s="1"/>
  <c r="K413" i="51" s="1"/>
  <c r="K423" i="51"/>
  <c r="M423" i="51" s="1"/>
  <c r="O417" i="51"/>
  <c r="O416" i="51" s="1"/>
  <c r="N391" i="51"/>
  <c r="N367" i="51" s="1"/>
  <c r="I379" i="51"/>
  <c r="L322" i="51"/>
  <c r="N322" i="51"/>
  <c r="L316" i="51"/>
  <c r="N316" i="51" s="1"/>
  <c r="J314" i="51"/>
  <c r="K314" i="51"/>
  <c r="L310" i="51"/>
  <c r="N310" i="51"/>
  <c r="L306" i="51"/>
  <c r="L305" i="51" s="1"/>
  <c r="L304" i="51" s="1"/>
  <c r="J305" i="51"/>
  <c r="J304" i="51" s="1"/>
  <c r="H277" i="51"/>
  <c r="L280" i="51"/>
  <c r="L279" i="51" s="1"/>
  <c r="N281" i="51"/>
  <c r="L273" i="51"/>
  <c r="J272" i="51"/>
  <c r="J271" i="51" s="1"/>
  <c r="J270" i="51" s="1"/>
  <c r="J269" i="51" s="1"/>
  <c r="L238" i="51"/>
  <c r="N238" i="51" s="1"/>
  <c r="N234" i="51" s="1"/>
  <c r="N233" i="51" s="1"/>
  <c r="N237" i="51"/>
  <c r="J234" i="51"/>
  <c r="J233" i="51" s="1"/>
  <c r="M206" i="51"/>
  <c r="M130" i="51" s="1"/>
  <c r="M113" i="51" s="1"/>
  <c r="J207" i="51"/>
  <c r="J206" i="51" s="1"/>
  <c r="H206" i="51"/>
  <c r="N121" i="51"/>
  <c r="N120" i="51" s="1"/>
  <c r="L120" i="51"/>
  <c r="L117" i="51" s="1"/>
  <c r="L116" i="51" s="1"/>
  <c r="L115" i="51" s="1"/>
  <c r="L114" i="51" s="1"/>
  <c r="K548" i="51"/>
  <c r="N562" i="51"/>
  <c r="O543" i="51"/>
  <c r="M531" i="51"/>
  <c r="O533" i="51"/>
  <c r="O531" i="51" s="1"/>
  <c r="L506" i="51"/>
  <c r="L505" i="51" s="1"/>
  <c r="L502" i="51"/>
  <c r="J501" i="51"/>
  <c r="N488" i="51"/>
  <c r="J480" i="51"/>
  <c r="J479" i="51" s="1"/>
  <c r="N485" i="51"/>
  <c r="O453" i="51"/>
  <c r="L428" i="51"/>
  <c r="J427" i="51"/>
  <c r="N428" i="51"/>
  <c r="N427" i="51" s="1"/>
  <c r="L424" i="51"/>
  <c r="N424" i="51" s="1"/>
  <c r="K421" i="51"/>
  <c r="J421" i="51"/>
  <c r="M421" i="51"/>
  <c r="O400" i="51"/>
  <c r="O399" i="51" s="1"/>
  <c r="M399" i="51"/>
  <c r="M391" i="51"/>
  <c r="M367" i="51" s="1"/>
  <c r="M276" i="51" s="1"/>
  <c r="K319" i="51"/>
  <c r="L317" i="51"/>
  <c r="N317" i="51" s="1"/>
  <c r="L110" i="51"/>
  <c r="J110" i="51"/>
  <c r="M110" i="51" s="1"/>
  <c r="P110" i="51" s="1"/>
  <c r="I75" i="51"/>
  <c r="J98" i="51"/>
  <c r="J75" i="51" s="1"/>
  <c r="I41" i="51"/>
  <c r="I40" i="51" s="1"/>
  <c r="J42" i="51"/>
  <c r="J41" i="51" s="1"/>
  <c r="L431" i="51"/>
  <c r="L418" i="51"/>
  <c r="J417" i="51"/>
  <c r="J416" i="51" s="1"/>
  <c r="J392" i="51"/>
  <c r="J391" i="51" s="1"/>
  <c r="J373" i="51"/>
  <c r="H372" i="51"/>
  <c r="O303" i="51"/>
  <c r="O292" i="51"/>
  <c r="O278" i="51" s="1"/>
  <c r="O277" i="51" s="1"/>
  <c r="O287" i="51"/>
  <c r="O286" i="51" s="1"/>
  <c r="O285" i="51" s="1"/>
  <c r="M287" i="51"/>
  <c r="M286" i="51" s="1"/>
  <c r="M285" i="51" s="1"/>
  <c r="L256" i="51"/>
  <c r="L241" i="51" s="1"/>
  <c r="L216" i="51" s="1"/>
  <c r="M256" i="51"/>
  <c r="O256" i="51" s="1"/>
  <c r="O241" i="51" s="1"/>
  <c r="O216" i="51" s="1"/>
  <c r="H216" i="51"/>
  <c r="G192" i="51"/>
  <c r="G130" i="51"/>
  <c r="G113" i="51" s="1"/>
  <c r="L95" i="51"/>
  <c r="L86" i="51" s="1"/>
  <c r="M95" i="51"/>
  <c r="I429" i="51"/>
  <c r="L398" i="51"/>
  <c r="L391" i="51" s="1"/>
  <c r="L367" i="51" s="1"/>
  <c r="L276" i="51" s="1"/>
  <c r="H398" i="51"/>
  <c r="H391" i="51" s="1"/>
  <c r="L403" i="51"/>
  <c r="J402" i="51"/>
  <c r="J401" i="51" s="1"/>
  <c r="L368" i="51"/>
  <c r="O368" i="51" s="1"/>
  <c r="O356" i="51"/>
  <c r="O325" i="51"/>
  <c r="O324" i="51" s="1"/>
  <c r="O323" i="51" s="1"/>
  <c r="M325" i="51"/>
  <c r="M324" i="51" s="1"/>
  <c r="M323" i="51" s="1"/>
  <c r="M305" i="51"/>
  <c r="M304" i="51" s="1"/>
  <c r="J292" i="51"/>
  <c r="K277" i="51"/>
  <c r="N288" i="51"/>
  <c r="N287" i="51" s="1"/>
  <c r="N286" i="51" s="1"/>
  <c r="N285" i="51" s="1"/>
  <c r="L287" i="51"/>
  <c r="L286" i="51" s="1"/>
  <c r="L285" i="51" s="1"/>
  <c r="N283" i="51"/>
  <c r="J226" i="51"/>
  <c r="J223" i="51" s="1"/>
  <c r="L229" i="51"/>
  <c r="N229" i="51" s="1"/>
  <c r="N196" i="51"/>
  <c r="O259" i="51"/>
  <c r="J259" i="51"/>
  <c r="M260" i="51"/>
  <c r="O260" i="51" s="1"/>
  <c r="M241" i="51"/>
  <c r="M216" i="51" s="1"/>
  <c r="O235" i="51"/>
  <c r="M234" i="51"/>
  <c r="M233" i="51" s="1"/>
  <c r="L226" i="51"/>
  <c r="L223" i="51" s="1"/>
  <c r="O225" i="51"/>
  <c r="M224" i="51"/>
  <c r="M223" i="51" s="1"/>
  <c r="K223" i="51"/>
  <c r="N222" i="51"/>
  <c r="N221" i="51" s="1"/>
  <c r="N220" i="51" s="1"/>
  <c r="L221" i="51"/>
  <c r="L220" i="51" s="1"/>
  <c r="L219" i="51"/>
  <c r="J211" i="51"/>
  <c r="L197" i="51"/>
  <c r="M197" i="51"/>
  <c r="N195" i="51"/>
  <c r="O195" i="51"/>
  <c r="O194" i="51"/>
  <c r="L193" i="51"/>
  <c r="M193" i="51"/>
  <c r="M192" i="51" s="1"/>
  <c r="N148" i="51"/>
  <c r="N147" i="51" s="1"/>
  <c r="N130" i="51" s="1"/>
  <c r="N113" i="51" s="1"/>
  <c r="H130" i="51"/>
  <c r="H113" i="51" s="1"/>
  <c r="M128" i="51"/>
  <c r="M127" i="51" s="1"/>
  <c r="M126" i="51" s="1"/>
  <c r="M125" i="51" s="1"/>
  <c r="O117" i="51"/>
  <c r="O116" i="51" s="1"/>
  <c r="O115" i="51" s="1"/>
  <c r="J107" i="51"/>
  <c r="H106" i="51"/>
  <c r="J106" i="51" s="1"/>
  <c r="H15" i="51"/>
  <c r="J35" i="51"/>
  <c r="J15" i="51" s="1"/>
  <c r="L255" i="51"/>
  <c r="M255" i="51"/>
  <c r="O255" i="51" s="1"/>
  <c r="J241" i="51"/>
  <c r="J216" i="51" s="1"/>
  <c r="L234" i="51"/>
  <c r="L233" i="51" s="1"/>
  <c r="N206" i="51"/>
  <c r="I206" i="51"/>
  <c r="N199" i="51"/>
  <c r="O199" i="51"/>
  <c r="M196" i="51"/>
  <c r="O196" i="51" s="1"/>
  <c r="I179" i="51"/>
  <c r="I148" i="51"/>
  <c r="I147" i="51" s="1"/>
  <c r="I130" i="51" s="1"/>
  <c r="I113" i="51" s="1"/>
  <c r="J149" i="51"/>
  <c r="O131" i="51"/>
  <c r="O124" i="51"/>
  <c r="M123" i="51"/>
  <c r="M122" i="51" s="1"/>
  <c r="N117" i="51"/>
  <c r="N116" i="51" s="1"/>
  <c r="N115" i="51" s="1"/>
  <c r="N114" i="51" s="1"/>
  <c r="O102" i="51"/>
  <c r="O101" i="51" s="1"/>
  <c r="O100" i="51" s="1"/>
  <c r="M42" i="51"/>
  <c r="M41" i="51" s="1"/>
  <c r="M40" i="51" s="1"/>
  <c r="H41" i="51"/>
  <c r="H40" i="51" s="1"/>
  <c r="J40" i="51" s="1"/>
  <c r="O17" i="51"/>
  <c r="O16" i="51" s="1"/>
  <c r="O15" i="51" s="1"/>
  <c r="O10" i="51" s="1"/>
  <c r="M17" i="51"/>
  <c r="M16" i="51" s="1"/>
  <c r="M15" i="51" s="1"/>
  <c r="H192" i="51"/>
  <c r="J187" i="51"/>
  <c r="J179" i="51" s="1"/>
  <c r="K148" i="51"/>
  <c r="K147" i="51" s="1"/>
  <c r="K130" i="51" s="1"/>
  <c r="K113" i="51" s="1"/>
  <c r="M120" i="51"/>
  <c r="M117" i="51" s="1"/>
  <c r="M116" i="51" s="1"/>
  <c r="M115" i="51" s="1"/>
  <c r="M114" i="51" s="1"/>
  <c r="J117" i="51"/>
  <c r="J116" i="51" s="1"/>
  <c r="J115" i="51" s="1"/>
  <c r="J114" i="51" s="1"/>
  <c r="M86" i="51"/>
  <c r="I76" i="51"/>
  <c r="I67" i="51" s="1"/>
  <c r="J67" i="51" s="1"/>
  <c r="J77" i="51"/>
  <c r="J76" i="51" s="1"/>
  <c r="O67" i="51"/>
  <c r="L41" i="51"/>
  <c r="L40" i="51" s="1"/>
  <c r="L17" i="51"/>
  <c r="L16" i="51" s="1"/>
  <c r="L15" i="51" s="1"/>
  <c r="L10" i="51" s="1"/>
  <c r="K15" i="51"/>
  <c r="K10" i="51" s="1"/>
  <c r="G15" i="51"/>
  <c r="G10" i="51" s="1"/>
  <c r="W32" i="51"/>
  <c r="W344" i="51"/>
  <c r="V350" i="51"/>
  <c r="V707" i="51"/>
  <c r="R679" i="51"/>
  <c r="R656" i="51" s="1"/>
  <c r="R655" i="51" s="1"/>
  <c r="T525" i="51"/>
  <c r="R345" i="51"/>
  <c r="R344" i="51" s="1"/>
  <c r="R259" i="51"/>
  <c r="U656" i="51"/>
  <c r="X383" i="51"/>
  <c r="U473" i="51"/>
  <c r="U467" i="51" s="1"/>
  <c r="S737" i="51"/>
  <c r="S736" i="51" s="1"/>
  <c r="S731" i="51" s="1"/>
  <c r="R818" i="51"/>
  <c r="T818" i="51" s="1"/>
  <c r="V818" i="51" s="1"/>
  <c r="X818" i="51" s="1"/>
  <c r="P543" i="51"/>
  <c r="R213" i="51"/>
  <c r="T393" i="51"/>
  <c r="T392" i="51" s="1"/>
  <c r="T791" i="51"/>
  <c r="T790" i="51" s="1"/>
  <c r="V792" i="51"/>
  <c r="V791" i="51" s="1"/>
  <c r="V790" i="51" s="1"/>
  <c r="V785" i="51" s="1"/>
  <c r="Q431" i="51"/>
  <c r="Q430" i="51" s="1"/>
  <c r="R682" i="51"/>
  <c r="R407" i="51"/>
  <c r="R373" i="51"/>
  <c r="R372" i="51" s="1"/>
  <c r="R371" i="51" s="1"/>
  <c r="P179" i="51"/>
  <c r="P178" i="51" s="1"/>
  <c r="P676" i="51"/>
  <c r="R676" i="51" s="1"/>
  <c r="T676" i="51" s="1"/>
  <c r="V676" i="51" s="1"/>
  <c r="X676" i="51" s="1"/>
  <c r="Q676" i="51"/>
  <c r="S676" i="51" s="1"/>
  <c r="U676" i="51" s="1"/>
  <c r="W676" i="51" s="1"/>
  <c r="U42" i="51"/>
  <c r="U41" i="51" s="1"/>
  <c r="X61" i="51"/>
  <c r="S704" i="51"/>
  <c r="S702" i="51" s="1"/>
  <c r="S701" i="51" s="1"/>
  <c r="T690" i="51"/>
  <c r="T686" i="51"/>
  <c r="T685" i="51" s="1"/>
  <c r="X351" i="51"/>
  <c r="T56" i="51"/>
  <c r="R806" i="51"/>
  <c r="S806" i="51" s="1"/>
  <c r="T806" i="51" s="1"/>
  <c r="R459" i="51"/>
  <c r="R452" i="51" s="1"/>
  <c r="R352" i="51"/>
  <c r="Q216" i="51"/>
  <c r="P148" i="51"/>
  <c r="P147" i="51" s="1"/>
  <c r="Q41" i="51"/>
  <c r="Q40" i="51" s="1"/>
  <c r="P425" i="51"/>
  <c r="R425" i="51" s="1"/>
  <c r="Q785" i="51"/>
  <c r="Q478" i="51"/>
  <c r="P859" i="51"/>
  <c r="T639" i="51"/>
  <c r="V639" i="51" s="1"/>
  <c r="X639" i="51" s="1"/>
  <c r="T359" i="51"/>
  <c r="P798" i="51"/>
  <c r="P797" i="51" s="1"/>
  <c r="R650" i="51"/>
  <c r="R649" i="51" s="1"/>
  <c r="P608" i="51"/>
  <c r="P601" i="51" s="1"/>
  <c r="R439" i="51"/>
  <c r="R438" i="51" s="1"/>
  <c r="R187" i="51"/>
  <c r="P198" i="51"/>
  <c r="R705" i="51"/>
  <c r="W749" i="51"/>
  <c r="T682" i="51"/>
  <c r="Q491" i="51"/>
  <c r="Q490" i="51" s="1"/>
  <c r="V144" i="51"/>
  <c r="V475" i="51"/>
  <c r="X475" i="51" s="1"/>
  <c r="T810" i="51"/>
  <c r="T809" i="51" s="1"/>
  <c r="V536" i="51"/>
  <c r="X536" i="51" s="1"/>
  <c r="S442" i="51"/>
  <c r="S415" i="51" s="1"/>
  <c r="T450" i="51"/>
  <c r="U450" i="51" s="1"/>
  <c r="U442" i="51" s="1"/>
  <c r="U415" i="51" s="1"/>
  <c r="U414" i="51" s="1"/>
  <c r="U413" i="51" s="1"/>
  <c r="Q616" i="51"/>
  <c r="Q614" i="51" s="1"/>
  <c r="R544" i="51"/>
  <c r="R543" i="51" s="1"/>
  <c r="T545" i="51"/>
  <c r="T544" i="51" s="1"/>
  <c r="T543" i="51" s="1"/>
  <c r="Q415" i="51"/>
  <c r="Q414" i="51" s="1"/>
  <c r="Q413" i="51" s="1"/>
  <c r="S410" i="51"/>
  <c r="S409" i="51" s="1"/>
  <c r="R242" i="51"/>
  <c r="Q129" i="51"/>
  <c r="Q128" i="51" s="1"/>
  <c r="Q127" i="51" s="1"/>
  <c r="Q126" i="51" s="1"/>
  <c r="Q125" i="51" s="1"/>
  <c r="Q15" i="51"/>
  <c r="Q10" i="51" s="1"/>
  <c r="P731" i="51"/>
  <c r="P730" i="51" s="1"/>
  <c r="R525" i="51"/>
  <c r="R473" i="51"/>
  <c r="R467" i="51" s="1"/>
  <c r="T474" i="51"/>
  <c r="T473" i="51" s="1"/>
  <c r="T467" i="51" s="1"/>
  <c r="P411" i="51"/>
  <c r="P398" i="51" s="1"/>
  <c r="P391" i="51" s="1"/>
  <c r="P367" i="51" s="1"/>
  <c r="Q412" i="51"/>
  <c r="R300" i="51"/>
  <c r="Q284" i="51"/>
  <c r="S284" i="51" s="1"/>
  <c r="U284" i="51" s="1"/>
  <c r="P206" i="51"/>
  <c r="Q121" i="51"/>
  <c r="Q120" i="51" s="1"/>
  <c r="Q117" i="51" s="1"/>
  <c r="Q116" i="51" s="1"/>
  <c r="Q115" i="51" s="1"/>
  <c r="X159" i="51"/>
  <c r="U292" i="51"/>
  <c r="U278" i="51" s="1"/>
  <c r="S811" i="51"/>
  <c r="T301" i="51"/>
  <c r="V301" i="51" s="1"/>
  <c r="V300" i="51" s="1"/>
  <c r="S13" i="51"/>
  <c r="S12" i="51" s="1"/>
  <c r="S11" i="51" s="1"/>
  <c r="R749" i="51"/>
  <c r="R744" i="51" s="1"/>
  <c r="R743" i="51" s="1"/>
  <c r="T694" i="51"/>
  <c r="U694" i="51" s="1"/>
  <c r="R627" i="51"/>
  <c r="T629" i="51"/>
  <c r="V629" i="51" s="1"/>
  <c r="X629" i="51" s="1"/>
  <c r="T259" i="51"/>
  <c r="R154" i="51"/>
  <c r="R148" i="51" s="1"/>
  <c r="R147" i="51" s="1"/>
  <c r="T520" i="51"/>
  <c r="V520" i="51" s="1"/>
  <c r="X520" i="51" s="1"/>
  <c r="R695" i="51"/>
  <c r="R693" i="51"/>
  <c r="S693" i="51" s="1"/>
  <c r="T693" i="51" s="1"/>
  <c r="R540" i="51"/>
  <c r="Q497" i="51"/>
  <c r="Q496" i="51" s="1"/>
  <c r="R392" i="51"/>
  <c r="P352" i="51"/>
  <c r="R179" i="51"/>
  <c r="R178" i="51" s="1"/>
  <c r="R181" i="51"/>
  <c r="P41" i="51"/>
  <c r="P40" i="51" s="1"/>
  <c r="R28" i="51"/>
  <c r="R17" i="51" s="1"/>
  <c r="R16" i="51" s="1"/>
  <c r="R15" i="51" s="1"/>
  <c r="S18" i="51"/>
  <c r="Q798" i="51"/>
  <c r="Q797" i="51" s="1"/>
  <c r="R798" i="51"/>
  <c r="R797" i="51" s="1"/>
  <c r="R634" i="51"/>
  <c r="S634" i="51" s="1"/>
  <c r="R581" i="51"/>
  <c r="Q543" i="51"/>
  <c r="R404" i="51"/>
  <c r="R207" i="51"/>
  <c r="R206" i="51" s="1"/>
  <c r="Q206" i="51"/>
  <c r="Q179" i="51"/>
  <c r="Q178" i="51" s="1"/>
  <c r="R76" i="51"/>
  <c r="R42" i="51"/>
  <c r="R41" i="51" s="1"/>
  <c r="Q931" i="51"/>
  <c r="P887" i="51"/>
  <c r="P615" i="51"/>
  <c r="R615" i="51" s="1"/>
  <c r="W744" i="51"/>
  <c r="W743" i="51" s="1"/>
  <c r="S187" i="51"/>
  <c r="T189" i="51"/>
  <c r="T187" i="51" s="1"/>
  <c r="T181" i="51"/>
  <c r="T106" i="51"/>
  <c r="P931" i="51"/>
  <c r="P678" i="51"/>
  <c r="P677" i="51" s="1"/>
  <c r="P672" i="51" s="1"/>
  <c r="V810" i="51"/>
  <c r="V809" i="51" s="1"/>
  <c r="T561" i="51"/>
  <c r="V562" i="51"/>
  <c r="X562" i="51" s="1"/>
  <c r="S345" i="51"/>
  <c r="S344" i="51" s="1"/>
  <c r="W179" i="51"/>
  <c r="V534" i="51"/>
  <c r="X534" i="51" s="1"/>
  <c r="S133" i="51"/>
  <c r="S132" i="51" s="1"/>
  <c r="S131" i="51" s="1"/>
  <c r="T799" i="51"/>
  <c r="U799" i="51" s="1"/>
  <c r="R785" i="51"/>
  <c r="Q731" i="51"/>
  <c r="Q730" i="51" s="1"/>
  <c r="P656" i="51"/>
  <c r="P655" i="51" s="1"/>
  <c r="Q453" i="51"/>
  <c r="R442" i="51"/>
  <c r="R415" i="51" s="1"/>
  <c r="R414" i="51" s="1"/>
  <c r="R413" i="51" s="1"/>
  <c r="Q278" i="51"/>
  <c r="Q277" i="51" s="1"/>
  <c r="Q238" i="51"/>
  <c r="Q228" i="51"/>
  <c r="S228" i="51" s="1"/>
  <c r="U228" i="51" s="1"/>
  <c r="W228" i="51" s="1"/>
  <c r="U35" i="51"/>
  <c r="W106" i="51"/>
  <c r="T680" i="51"/>
  <c r="T679" i="51" s="1"/>
  <c r="T459" i="51"/>
  <c r="T452" i="51" s="1"/>
  <c r="S397" i="51"/>
  <c r="S396" i="51" s="1"/>
  <c r="S395" i="51" s="1"/>
  <c r="S352" i="51"/>
  <c r="T332" i="51"/>
  <c r="T303" i="51" s="1"/>
  <c r="S259" i="51"/>
  <c r="S246" i="51" s="1"/>
  <c r="S241" i="51" s="1"/>
  <c r="S216" i="51" s="1"/>
  <c r="T165" i="51"/>
  <c r="P871" i="51"/>
  <c r="Q815" i="51"/>
  <c r="Q814" i="51" s="1"/>
  <c r="Q763" i="51"/>
  <c r="R763" i="51" s="1"/>
  <c r="Q705" i="51"/>
  <c r="P691" i="51"/>
  <c r="Q504" i="51"/>
  <c r="S504" i="51" s="1"/>
  <c r="Q487" i="51"/>
  <c r="Q483" i="51"/>
  <c r="S483" i="51" s="1"/>
  <c r="U483" i="51" s="1"/>
  <c r="Q428" i="51"/>
  <c r="Q427" i="51" s="1"/>
  <c r="R420" i="51"/>
  <c r="Q417" i="51"/>
  <c r="Q416" i="51" s="1"/>
  <c r="Q325" i="51"/>
  <c r="Q324" i="51" s="1"/>
  <c r="Q323" i="51" s="1"/>
  <c r="Q219" i="51"/>
  <c r="Q218" i="51" s="1"/>
  <c r="Q217" i="51" s="1"/>
  <c r="R541" i="51"/>
  <c r="S541" i="51" s="1"/>
  <c r="T541" i="51" s="1"/>
  <c r="P454" i="51"/>
  <c r="P415" i="51"/>
  <c r="P414" i="51" s="1"/>
  <c r="P413" i="51" s="1"/>
  <c r="P419" i="51"/>
  <c r="R419" i="51" s="1"/>
  <c r="R409" i="51"/>
  <c r="X25" i="51"/>
  <c r="V50" i="51"/>
  <c r="V263" i="51"/>
  <c r="X263" i="51" s="1"/>
  <c r="W478" i="51"/>
  <c r="S793" i="51"/>
  <c r="S543" i="51"/>
  <c r="T139" i="51"/>
  <c r="T133" i="51" s="1"/>
  <c r="T132" i="51" s="1"/>
  <c r="T131" i="51" s="1"/>
  <c r="S106" i="51"/>
  <c r="R822" i="51"/>
  <c r="R821" i="51" s="1"/>
  <c r="P785" i="51"/>
  <c r="Q656" i="51"/>
  <c r="R637" i="51"/>
  <c r="P478" i="51"/>
  <c r="Q502" i="51"/>
  <c r="Q489" i="51"/>
  <c r="S489" i="51" s="1"/>
  <c r="Q485" i="51"/>
  <c r="S485" i="51" s="1"/>
  <c r="Q481" i="51"/>
  <c r="S481" i="51" s="1"/>
  <c r="P422" i="51"/>
  <c r="R422" i="51" s="1"/>
  <c r="Q667" i="51"/>
  <c r="Q666" i="51" s="1"/>
  <c r="Q664" i="51"/>
  <c r="Q663" i="51" s="1"/>
  <c r="Q660" i="51" s="1"/>
  <c r="Q608" i="51"/>
  <c r="Q601" i="51" s="1"/>
  <c r="P618" i="51"/>
  <c r="R377" i="51"/>
  <c r="S377" i="51" s="1"/>
  <c r="Q236" i="51"/>
  <c r="S236" i="51" s="1"/>
  <c r="P569" i="51"/>
  <c r="R531" i="51"/>
  <c r="R513" i="51"/>
  <c r="R376" i="51"/>
  <c r="P375" i="51"/>
  <c r="R375" i="51" s="1"/>
  <c r="Q322" i="51"/>
  <c r="S322" i="51" s="1"/>
  <c r="Q240" i="51"/>
  <c r="Q610" i="51"/>
  <c r="Q609" i="51" s="1"/>
  <c r="Q470" i="51"/>
  <c r="Q469" i="51" s="1"/>
  <c r="Q468" i="51" s="1"/>
  <c r="R303" i="51"/>
  <c r="R332" i="51"/>
  <c r="Q283" i="51"/>
  <c r="P255" i="51"/>
  <c r="R255" i="51" s="1"/>
  <c r="T255" i="51" s="1"/>
  <c r="P194" i="51"/>
  <c r="Q426" i="51"/>
  <c r="Q307" i="51"/>
  <c r="S307" i="51" s="1"/>
  <c r="U307" i="51" s="1"/>
  <c r="W307" i="51" s="1"/>
  <c r="Q281" i="51"/>
  <c r="Q306" i="51"/>
  <c r="Q222" i="51"/>
  <c r="Q221" i="51" s="1"/>
  <c r="Q220" i="51" s="1"/>
  <c r="P309" i="51"/>
  <c r="R309" i="51" s="1"/>
  <c r="R292" i="51"/>
  <c r="P277" i="51"/>
  <c r="Q133" i="51"/>
  <c r="Q132" i="51" s="1"/>
  <c r="Q131" i="51" s="1"/>
  <c r="R135" i="51"/>
  <c r="R133" i="51" s="1"/>
  <c r="R132" i="51" s="1"/>
  <c r="R131" i="51" s="1"/>
  <c r="Q198" i="51"/>
  <c r="Q194" i="51"/>
  <c r="Q148" i="51"/>
  <c r="Q147" i="51" s="1"/>
  <c r="P119" i="51"/>
  <c r="R119" i="51"/>
  <c r="P87" i="51"/>
  <c r="P15" i="51"/>
  <c r="T213" i="51"/>
  <c r="U214" i="51"/>
  <c r="U213" i="51" s="1"/>
  <c r="W241" i="51"/>
  <c r="W216" i="51" s="1"/>
  <c r="W35" i="51"/>
  <c r="V443" i="51"/>
  <c r="T76" i="51"/>
  <c r="U18" i="51"/>
  <c r="U17" i="51" s="1"/>
  <c r="U16" i="51" s="1"/>
  <c r="V31" i="51"/>
  <c r="X31" i="51" s="1"/>
  <c r="X51" i="51"/>
  <c r="X50" i="51" s="1"/>
  <c r="V140" i="51"/>
  <c r="V139" i="51" s="1"/>
  <c r="V183" i="51"/>
  <c r="X183" i="51" s="1"/>
  <c r="U345" i="51"/>
  <c r="U344" i="51" s="1"/>
  <c r="V532" i="51"/>
  <c r="X532" i="51" s="1"/>
  <c r="V771" i="51"/>
  <c r="S822" i="51"/>
  <c r="S821" i="51" s="1"/>
  <c r="S744" i="51"/>
  <c r="S743" i="51" s="1"/>
  <c r="S656" i="51"/>
  <c r="T558" i="51"/>
  <c r="T549" i="51"/>
  <c r="T292" i="51"/>
  <c r="T242" i="51"/>
  <c r="S213" i="51"/>
  <c r="S181" i="51"/>
  <c r="T35" i="51"/>
  <c r="S28" i="51"/>
  <c r="V336" i="51"/>
  <c r="X336" i="51" s="1"/>
  <c r="T344" i="51"/>
  <c r="T18" i="51"/>
  <c r="T17" i="51" s="1"/>
  <c r="T16" i="51" s="1"/>
  <c r="V22" i="51"/>
  <c r="W42" i="51"/>
  <c r="W41" i="51" s="1"/>
  <c r="X71" i="51"/>
  <c r="X67" i="51" s="1"/>
  <c r="X95" i="51"/>
  <c r="V108" i="51"/>
  <c r="V107" i="51" s="1"/>
  <c r="V110" i="51"/>
  <c r="V173" i="51"/>
  <c r="U332" i="51"/>
  <c r="U303" i="51" s="1"/>
  <c r="U277" i="51" s="1"/>
  <c r="X445" i="51"/>
  <c r="V526" i="51"/>
  <c r="V525" i="51" s="1"/>
  <c r="T785" i="51"/>
  <c r="T627" i="51"/>
  <c r="S581" i="51"/>
  <c r="T513" i="51"/>
  <c r="T775" i="51"/>
  <c r="V776" i="51"/>
  <c r="X145" i="51"/>
  <c r="X144" i="51" s="1"/>
  <c r="W144" i="51"/>
  <c r="W133" i="51" s="1"/>
  <c r="W132" i="51" s="1"/>
  <c r="W131" i="51" s="1"/>
  <c r="W202" i="51"/>
  <c r="X203" i="51"/>
  <c r="X202" i="51" s="1"/>
  <c r="S802" i="51"/>
  <c r="T802" i="51" s="1"/>
  <c r="S715" i="51"/>
  <c r="S631" i="51"/>
  <c r="T631" i="51" s="1"/>
  <c r="V170" i="51"/>
  <c r="X171" i="51"/>
  <c r="X170" i="51" s="1"/>
  <c r="X710" i="51"/>
  <c r="X784" i="51"/>
  <c r="X782" i="51" s="1"/>
  <c r="X781" i="51" s="1"/>
  <c r="V782" i="51"/>
  <c r="V781" i="51" s="1"/>
  <c r="S807" i="51"/>
  <c r="T807" i="51" s="1"/>
  <c r="U807" i="51" s="1"/>
  <c r="S716" i="51"/>
  <c r="T717" i="51"/>
  <c r="S709" i="51"/>
  <c r="S708" i="51" s="1"/>
  <c r="T650" i="51"/>
  <c r="T649" i="51" s="1"/>
  <c r="V651" i="51"/>
  <c r="X651" i="51" s="1"/>
  <c r="X650" i="51" s="1"/>
  <c r="X649" i="51" s="1"/>
  <c r="S754" i="51"/>
  <c r="S751" i="51"/>
  <c r="T751" i="51" s="1"/>
  <c r="S633" i="51"/>
  <c r="S632" i="51" s="1"/>
  <c r="W811" i="51"/>
  <c r="T772" i="51"/>
  <c r="T744" i="51" s="1"/>
  <c r="T743" i="51" s="1"/>
  <c r="T636" i="51"/>
  <c r="T552" i="51"/>
  <c r="X23" i="51"/>
  <c r="X22" i="51" s="1"/>
  <c r="X37" i="51"/>
  <c r="X36" i="51" s="1"/>
  <c r="X35" i="51" s="1"/>
  <c r="X212" i="51"/>
  <c r="X211" i="51" s="1"/>
  <c r="V346" i="51"/>
  <c r="X346" i="51" s="1"/>
  <c r="X356" i="51"/>
  <c r="X380" i="51"/>
  <c r="X379" i="51" s="1"/>
  <c r="V439" i="51"/>
  <c r="V438" i="51" s="1"/>
  <c r="V628" i="51"/>
  <c r="V627" i="51" s="1"/>
  <c r="U637" i="51"/>
  <c r="S785" i="51"/>
  <c r="T787" i="51"/>
  <c r="T786" i="51" s="1"/>
  <c r="S748" i="51"/>
  <c r="T748" i="51" s="1"/>
  <c r="T747" i="51"/>
  <c r="T739" i="51"/>
  <c r="T738" i="51" s="1"/>
  <c r="S637" i="51"/>
  <c r="S635" i="51"/>
  <c r="S622" i="51"/>
  <c r="S568" i="51"/>
  <c r="T570" i="51"/>
  <c r="T568" i="51" s="1"/>
  <c r="T530" i="51"/>
  <c r="T529" i="51" s="1"/>
  <c r="T405" i="51"/>
  <c r="T251" i="51"/>
  <c r="V251" i="51" s="1"/>
  <c r="X251" i="51" s="1"/>
  <c r="T803" i="51"/>
  <c r="T793" i="51"/>
  <c r="S692" i="51"/>
  <c r="T692" i="51" s="1"/>
  <c r="S420" i="51"/>
  <c r="U420" i="51" s="1"/>
  <c r="W420" i="51" s="1"/>
  <c r="V98" i="51"/>
  <c r="U148" i="51"/>
  <c r="U147" i="51" s="1"/>
  <c r="X412" i="51"/>
  <c r="X411" i="51" s="1"/>
  <c r="V571" i="51"/>
  <c r="V745" i="51"/>
  <c r="X752" i="51"/>
  <c r="V773" i="51"/>
  <c r="X773" i="51" s="1"/>
  <c r="X772" i="51" s="1"/>
  <c r="S764" i="51"/>
  <c r="T764" i="51" s="1"/>
  <c r="U764" i="51" s="1"/>
  <c r="T638" i="51"/>
  <c r="S494" i="51"/>
  <c r="S303" i="51"/>
  <c r="S332" i="51"/>
  <c r="S768" i="51"/>
  <c r="T531" i="51"/>
  <c r="S503" i="51"/>
  <c r="U503" i="51" s="1"/>
  <c r="W503" i="51" s="1"/>
  <c r="S425" i="51"/>
  <c r="S418" i="51"/>
  <c r="U418" i="51" s="1"/>
  <c r="S230" i="51"/>
  <c r="U230" i="51" s="1"/>
  <c r="W230" i="51" s="1"/>
  <c r="T581" i="51"/>
  <c r="S513" i="51"/>
  <c r="S478" i="51" s="1"/>
  <c r="S459" i="51"/>
  <c r="S452" i="51" s="1"/>
  <c r="S451" i="51"/>
  <c r="T451" i="51" s="1"/>
  <c r="T352" i="51"/>
  <c r="S488" i="51"/>
  <c r="S486" i="51"/>
  <c r="S484" i="51"/>
  <c r="S482" i="51"/>
  <c r="S419" i="51"/>
  <c r="T378" i="51"/>
  <c r="S311" i="51"/>
  <c r="U311" i="51" s="1"/>
  <c r="W311" i="51" s="1"/>
  <c r="S292" i="51"/>
  <c r="S278" i="51" s="1"/>
  <c r="T268" i="51"/>
  <c r="T267" i="51" s="1"/>
  <c r="T266" i="51" s="1"/>
  <c r="T265" i="51" s="1"/>
  <c r="T250" i="51"/>
  <c r="V250" i="51" s="1"/>
  <c r="X250" i="51" s="1"/>
  <c r="T158" i="51"/>
  <c r="T201" i="51"/>
  <c r="S148" i="51"/>
  <c r="S147" i="51" s="1"/>
  <c r="T258" i="51"/>
  <c r="S209" i="51"/>
  <c r="T209" i="51" s="1"/>
  <c r="S200" i="51"/>
  <c r="T200" i="51" s="1"/>
  <c r="T104" i="51"/>
  <c r="T15" i="51"/>
  <c r="T47" i="51"/>
  <c r="T42" i="51" s="1"/>
  <c r="T41" i="51" s="1"/>
  <c r="S42" i="51"/>
  <c r="X822" i="51"/>
  <c r="X821" i="51" s="1"/>
  <c r="V19" i="51"/>
  <c r="W18" i="51"/>
  <c r="W17" i="51" s="1"/>
  <c r="W16" i="51" s="1"/>
  <c r="X32" i="51"/>
  <c r="V67" i="51"/>
  <c r="U133" i="51"/>
  <c r="U132" i="51" s="1"/>
  <c r="U131" i="51" s="1"/>
  <c r="V149" i="51"/>
  <c r="X149" i="51" s="1"/>
  <c r="X176" i="51"/>
  <c r="X175" i="51" s="1"/>
  <c r="V182" i="51"/>
  <c r="X182" i="51" s="1"/>
  <c r="V333" i="51"/>
  <c r="X333" i="51" s="1"/>
  <c r="W352" i="51"/>
  <c r="V381" i="51"/>
  <c r="V380" i="51" s="1"/>
  <c r="V379" i="51" s="1"/>
  <c r="V474" i="51"/>
  <c r="V473" i="51" s="1"/>
  <c r="V467" i="51" s="1"/>
  <c r="V549" i="51"/>
  <c r="X741" i="51"/>
  <c r="X750" i="51"/>
  <c r="U793" i="51"/>
  <c r="W148" i="51"/>
  <c r="W147" i="51" s="1"/>
  <c r="U352" i="51"/>
  <c r="W388" i="51"/>
  <c r="W387" i="51" s="1"/>
  <c r="W386" i="51" s="1"/>
  <c r="U744" i="51"/>
  <c r="U743" i="51" s="1"/>
  <c r="W793" i="51"/>
  <c r="V29" i="51"/>
  <c r="X53" i="51"/>
  <c r="V61" i="51"/>
  <c r="X64" i="51"/>
  <c r="U106" i="51"/>
  <c r="X110" i="51"/>
  <c r="X106" i="51" s="1"/>
  <c r="W278" i="51"/>
  <c r="W380" i="51"/>
  <c r="W379" i="51" s="1"/>
  <c r="X389" i="51"/>
  <c r="X388" i="51" s="1"/>
  <c r="X387" i="51" s="1"/>
  <c r="X386" i="51" s="1"/>
  <c r="U531" i="51"/>
  <c r="U478" i="51" s="1"/>
  <c r="V538" i="51"/>
  <c r="V537" i="51" s="1"/>
  <c r="W656" i="51"/>
  <c r="V710" i="51"/>
  <c r="X733" i="51"/>
  <c r="V804" i="51"/>
  <c r="U811" i="51"/>
  <c r="V822" i="51"/>
  <c r="V821" i="51" s="1"/>
  <c r="V45" i="51"/>
  <c r="X48" i="51"/>
  <c r="X47" i="51" s="1"/>
  <c r="V47" i="51"/>
  <c r="V58" i="51"/>
  <c r="U105" i="51"/>
  <c r="V155" i="51"/>
  <c r="V153" i="51"/>
  <c r="X153" i="51" s="1"/>
  <c r="X151" i="51"/>
  <c r="V243" i="51"/>
  <c r="X249" i="51"/>
  <c r="X334" i="51"/>
  <c r="V447" i="51"/>
  <c r="X447" i="51" s="1"/>
  <c r="X12" i="51"/>
  <c r="X11" i="51" s="1"/>
  <c r="V38" i="51"/>
  <c r="V35" i="51" s="1"/>
  <c r="V77" i="51"/>
  <c r="V168" i="51"/>
  <c r="U208" i="51"/>
  <c r="V208" i="51" s="1"/>
  <c r="X293" i="51"/>
  <c r="V297" i="51"/>
  <c r="X350" i="51"/>
  <c r="U542" i="51"/>
  <c r="V462" i="51"/>
  <c r="X30" i="51"/>
  <c r="X137" i="51"/>
  <c r="V188" i="51"/>
  <c r="U187" i="51"/>
  <c r="U179" i="51" s="1"/>
  <c r="U239" i="51"/>
  <c r="W239" i="51" s="1"/>
  <c r="V261" i="51"/>
  <c r="U259" i="51"/>
  <c r="U246" i="51" s="1"/>
  <c r="U241" i="51" s="1"/>
  <c r="U216" i="51" s="1"/>
  <c r="X161" i="51"/>
  <c r="X160" i="51" s="1"/>
  <c r="V160" i="51"/>
  <c r="V360" i="51"/>
  <c r="V165" i="51"/>
  <c r="X166" i="51"/>
  <c r="X165" i="51" s="1"/>
  <c r="V264" i="51"/>
  <c r="X264" i="51" s="1"/>
  <c r="V335" i="51"/>
  <c r="X563" i="51"/>
  <c r="U378" i="51"/>
  <c r="W415" i="51"/>
  <c r="W414" i="51" s="1"/>
  <c r="W413" i="51" s="1"/>
  <c r="V463" i="51"/>
  <c r="X463" i="51" s="1"/>
  <c r="X354" i="51"/>
  <c r="X353" i="51" s="1"/>
  <c r="X439" i="51"/>
  <c r="X438" i="51" s="1"/>
  <c r="X443" i="51"/>
  <c r="V554" i="51"/>
  <c r="V552" i="51" s="1"/>
  <c r="X567" i="51"/>
  <c r="X566" i="51" s="1"/>
  <c r="V566" i="51"/>
  <c r="V353" i="51"/>
  <c r="V356" i="51"/>
  <c r="V370" i="51"/>
  <c r="V450" i="51"/>
  <c r="X450" i="51" s="1"/>
  <c r="U543" i="51"/>
  <c r="X549" i="51"/>
  <c r="V559" i="51"/>
  <c r="X565" i="51"/>
  <c r="X564" i="51" s="1"/>
  <c r="V564" i="51"/>
  <c r="W546" i="51"/>
  <c r="W543" i="51" s="1"/>
  <c r="X547" i="51"/>
  <c r="X546" i="51" s="1"/>
  <c r="X553" i="51"/>
  <c r="X575" i="51"/>
  <c r="X574" i="51" s="1"/>
  <c r="V574" i="51"/>
  <c r="V515" i="51"/>
  <c r="X569" i="51"/>
  <c r="U597" i="51"/>
  <c r="V726" i="51"/>
  <c r="X726" i="51" s="1"/>
  <c r="X777" i="51"/>
  <c r="X647" i="51"/>
  <c r="X646" i="51" s="1"/>
  <c r="V646" i="51"/>
  <c r="V683" i="51"/>
  <c r="X687" i="51"/>
  <c r="X685" i="51" s="1"/>
  <c r="V685" i="51"/>
  <c r="U693" i="51"/>
  <c r="V693" i="51" s="1"/>
  <c r="X707" i="51"/>
  <c r="X706" i="51" s="1"/>
  <c r="V706" i="51"/>
  <c r="V735" i="51"/>
  <c r="X810" i="51"/>
  <c r="X809" i="51" s="1"/>
  <c r="X514" i="51"/>
  <c r="U696" i="51"/>
  <c r="U697" i="51"/>
  <c r="V714" i="51"/>
  <c r="W732" i="51"/>
  <c r="U757" i="51"/>
  <c r="U759" i="51"/>
  <c r="X779" i="51"/>
  <c r="X778" i="51" s="1"/>
  <c r="V778" i="51"/>
  <c r="X792" i="51"/>
  <c r="X791" i="51" s="1"/>
  <c r="X790" i="51" s="1"/>
  <c r="X785" i="51" s="1"/>
  <c r="X800" i="51"/>
  <c r="X796" i="51"/>
  <c r="X795" i="51" s="1"/>
  <c r="X794" i="51" s="1"/>
  <c r="X808" i="51"/>
  <c r="X804" i="51" s="1"/>
  <c r="O466" i="51" l="1"/>
  <c r="N990" i="51"/>
  <c r="L192" i="51"/>
  <c r="O193" i="51"/>
  <c r="O192" i="51" s="1"/>
  <c r="N193" i="51"/>
  <c r="N192" i="51" s="1"/>
  <c r="O224" i="51"/>
  <c r="Q225" i="51"/>
  <c r="Q224" i="51" s="1"/>
  <c r="O314" i="51"/>
  <c r="Q314" i="51" s="1"/>
  <c r="S314" i="51" s="1"/>
  <c r="O506" i="51"/>
  <c r="O505" i="51" s="1"/>
  <c r="Q507" i="51"/>
  <c r="Q506" i="51" s="1"/>
  <c r="Q505" i="51" s="1"/>
  <c r="N828" i="51"/>
  <c r="Q828" i="51" s="1"/>
  <c r="O861" i="51"/>
  <c r="O226" i="51"/>
  <c r="Q227" i="51"/>
  <c r="O862" i="51"/>
  <c r="N862" i="51"/>
  <c r="L868" i="51"/>
  <c r="O868" i="51" s="1"/>
  <c r="M868" i="51"/>
  <c r="L872" i="51"/>
  <c r="M872" i="51"/>
  <c r="M942" i="51"/>
  <c r="N942" i="51"/>
  <c r="O947" i="51"/>
  <c r="N947" i="51"/>
  <c r="K465" i="51"/>
  <c r="K990" i="51" s="1"/>
  <c r="I823" i="51"/>
  <c r="J824" i="51"/>
  <c r="L824" i="51" s="1"/>
  <c r="N896" i="51"/>
  <c r="L941" i="51"/>
  <c r="O941" i="51" s="1"/>
  <c r="M941" i="51"/>
  <c r="N962" i="51"/>
  <c r="M962" i="51"/>
  <c r="P962" i="51" s="1"/>
  <c r="R962" i="51" s="1"/>
  <c r="O607" i="51"/>
  <c r="O606" i="51" s="1"/>
  <c r="K606" i="51"/>
  <c r="M965" i="51"/>
  <c r="L965" i="51"/>
  <c r="O965" i="51" s="1"/>
  <c r="L930" i="51"/>
  <c r="O930" i="51" s="1"/>
  <c r="X301" i="51"/>
  <c r="X300" i="51" s="1"/>
  <c r="P963" i="51"/>
  <c r="N226" i="51"/>
  <c r="N223" i="51" s="1"/>
  <c r="P229" i="51"/>
  <c r="R229" i="51" s="1"/>
  <c r="T229" i="51" s="1"/>
  <c r="V229" i="51" s="1"/>
  <c r="X229" i="51" s="1"/>
  <c r="O276" i="51"/>
  <c r="L430" i="51"/>
  <c r="L429" i="51" s="1"/>
  <c r="N431" i="51"/>
  <c r="N430" i="51" s="1"/>
  <c r="N429" i="51" s="1"/>
  <c r="N314" i="51"/>
  <c r="L314" i="51"/>
  <c r="M478" i="51"/>
  <c r="M466" i="51" s="1"/>
  <c r="M465" i="51" s="1"/>
  <c r="J603" i="51"/>
  <c r="J602" i="51" s="1"/>
  <c r="M828" i="51"/>
  <c r="N845" i="51"/>
  <c r="N861" i="51"/>
  <c r="N877" i="51"/>
  <c r="Q877" i="51" s="1"/>
  <c r="N491" i="51"/>
  <c r="N490" i="51" s="1"/>
  <c r="L490" i="51"/>
  <c r="I100" i="51"/>
  <c r="J101" i="51"/>
  <c r="O432" i="51"/>
  <c r="Q433" i="51"/>
  <c r="Q432" i="51" s="1"/>
  <c r="Q429" i="51" s="1"/>
  <c r="N848" i="51"/>
  <c r="P813" i="51"/>
  <c r="O813" i="51"/>
  <c r="N616" i="51"/>
  <c r="N614" i="51" s="1"/>
  <c r="N613" i="51" s="1"/>
  <c r="L837" i="51"/>
  <c r="O837" i="51" s="1"/>
  <c r="L833" i="51"/>
  <c r="O833" i="51" s="1"/>
  <c r="O902" i="51"/>
  <c r="O966" i="51"/>
  <c r="O983" i="51"/>
  <c r="Q983" i="51" s="1"/>
  <c r="M921" i="51"/>
  <c r="L921" i="51"/>
  <c r="N953" i="51"/>
  <c r="M977" i="51"/>
  <c r="P977" i="51" s="1"/>
  <c r="L977" i="51"/>
  <c r="N930" i="51"/>
  <c r="Q930" i="51" s="1"/>
  <c r="N886" i="51"/>
  <c r="N951" i="51"/>
  <c r="P951" i="51" s="1"/>
  <c r="V650" i="51"/>
  <c r="V649" i="51" s="1"/>
  <c r="X628" i="51"/>
  <c r="X627" i="51" s="1"/>
  <c r="V189" i="51"/>
  <c r="X189" i="51" s="1"/>
  <c r="T704" i="51"/>
  <c r="T702" i="51" s="1"/>
  <c r="T701" i="51" s="1"/>
  <c r="R730" i="51"/>
  <c r="M10" i="51"/>
  <c r="O130" i="51"/>
  <c r="O113" i="51" s="1"/>
  <c r="H10" i="51"/>
  <c r="K276" i="51"/>
  <c r="O421" i="51"/>
  <c r="L272" i="51"/>
  <c r="L271" i="51" s="1"/>
  <c r="L270" i="51" s="1"/>
  <c r="L269" i="51" s="1"/>
  <c r="N273" i="51"/>
  <c r="N272" i="51" s="1"/>
  <c r="N271" i="51" s="1"/>
  <c r="N270" i="51" s="1"/>
  <c r="N269" i="51" s="1"/>
  <c r="N306" i="51"/>
  <c r="N305" i="51" s="1"/>
  <c r="N304" i="51" s="1"/>
  <c r="N368" i="51"/>
  <c r="Q368" i="51" s="1"/>
  <c r="J278" i="51"/>
  <c r="J277" i="51" s="1"/>
  <c r="J276" i="51" s="1"/>
  <c r="N832" i="51"/>
  <c r="O841" i="51"/>
  <c r="O849" i="51"/>
  <c r="O857" i="51"/>
  <c r="Q857" i="51" s="1"/>
  <c r="O873" i="51"/>
  <c r="O881" i="51"/>
  <c r="N885" i="51"/>
  <c r="P885" i="51" s="1"/>
  <c r="M885" i="51"/>
  <c r="L453" i="51"/>
  <c r="P458" i="51"/>
  <c r="R458" i="51" s="1"/>
  <c r="M604" i="51"/>
  <c r="O605" i="51"/>
  <c r="O604" i="51" s="1"/>
  <c r="L840" i="51"/>
  <c r="N840" i="51" s="1"/>
  <c r="P840" i="51" s="1"/>
  <c r="M840" i="51"/>
  <c r="L844" i="51"/>
  <c r="O844" i="51" s="1"/>
  <c r="M844" i="51"/>
  <c r="L848" i="51"/>
  <c r="M848" i="51"/>
  <c r="L852" i="51"/>
  <c r="O852" i="51" s="1"/>
  <c r="M852" i="51"/>
  <c r="L856" i="51"/>
  <c r="M856" i="51"/>
  <c r="L860" i="51"/>
  <c r="O860" i="51" s="1"/>
  <c r="M860" i="51"/>
  <c r="N864" i="51"/>
  <c r="O874" i="51"/>
  <c r="Q874" i="51" s="1"/>
  <c r="N874" i="51"/>
  <c r="L880" i="51"/>
  <c r="M880" i="51"/>
  <c r="M884" i="51"/>
  <c r="L884" i="51"/>
  <c r="N892" i="51"/>
  <c r="N897" i="51"/>
  <c r="I276" i="51"/>
  <c r="O315" i="51"/>
  <c r="N898" i="51"/>
  <c r="L908" i="51"/>
  <c r="O908" i="51" s="1"/>
  <c r="O919" i="51"/>
  <c r="N919" i="51"/>
  <c r="N929" i="51"/>
  <c r="P929" i="51" s="1"/>
  <c r="N934" i="51"/>
  <c r="O939" i="51"/>
  <c r="N939" i="51"/>
  <c r="O946" i="51"/>
  <c r="J794" i="51"/>
  <c r="J793" i="51" s="1"/>
  <c r="H793" i="51"/>
  <c r="N13" i="51"/>
  <c r="N12" i="51" s="1"/>
  <c r="N11" i="51" s="1"/>
  <c r="R13" i="51"/>
  <c r="R12" i="51" s="1"/>
  <c r="R11" i="51" s="1"/>
  <c r="L560" i="51"/>
  <c r="L559" i="51" s="1"/>
  <c r="L829" i="51"/>
  <c r="O829" i="51" s="1"/>
  <c r="N837" i="51"/>
  <c r="N952" i="51"/>
  <c r="Q618" i="51"/>
  <c r="Q617" i="51" s="1"/>
  <c r="K824" i="51"/>
  <c r="N825" i="51"/>
  <c r="N833" i="51"/>
  <c r="M861" i="51"/>
  <c r="O883" i="51"/>
  <c r="O899" i="51"/>
  <c r="N904" i="51"/>
  <c r="N954" i="51"/>
  <c r="M954" i="51"/>
  <c r="O954" i="51" s="1"/>
  <c r="N966" i="51"/>
  <c r="M966" i="51"/>
  <c r="O971" i="51"/>
  <c r="O480" i="51"/>
  <c r="O479" i="51" s="1"/>
  <c r="J655" i="51"/>
  <c r="N902" i="51"/>
  <c r="N949" i="51"/>
  <c r="M953" i="51"/>
  <c r="L953" i="51"/>
  <c r="O963" i="51"/>
  <c r="Q963" i="51" s="1"/>
  <c r="R963" i="51" s="1"/>
  <c r="N969" i="51"/>
  <c r="M973" i="51"/>
  <c r="L973" i="51"/>
  <c r="N610" i="51"/>
  <c r="N609" i="51" s="1"/>
  <c r="L609" i="51"/>
  <c r="N925" i="51"/>
  <c r="N956" i="51"/>
  <c r="N894" i="51"/>
  <c r="M897" i="51"/>
  <c r="O897" i="51" s="1"/>
  <c r="N927" i="51"/>
  <c r="N955" i="51"/>
  <c r="N971" i="51"/>
  <c r="M926" i="51"/>
  <c r="O926" i="51" s="1"/>
  <c r="N418" i="51"/>
  <c r="N417" i="51" s="1"/>
  <c r="N416" i="51" s="1"/>
  <c r="L417" i="51"/>
  <c r="L416" i="51" s="1"/>
  <c r="L465" i="51"/>
  <c r="L990" i="51" s="1"/>
  <c r="N836" i="51"/>
  <c r="O869" i="51"/>
  <c r="O882" i="51"/>
  <c r="N882" i="51"/>
  <c r="M889" i="51"/>
  <c r="N889" i="51"/>
  <c r="J548" i="51"/>
  <c r="J466" i="51" s="1"/>
  <c r="J465" i="51" s="1"/>
  <c r="M912" i="51"/>
  <c r="L912" i="51"/>
  <c r="O912" i="51" s="1"/>
  <c r="L917" i="51"/>
  <c r="O917" i="51" s="1"/>
  <c r="M917" i="51"/>
  <c r="M933" i="51"/>
  <c r="L933" i="51"/>
  <c r="O933" i="51" s="1"/>
  <c r="M937" i="51"/>
  <c r="L937" i="51"/>
  <c r="L945" i="51"/>
  <c r="M945" i="51"/>
  <c r="N974" i="51"/>
  <c r="M974" i="51"/>
  <c r="O974" i="51" s="1"/>
  <c r="N921" i="51"/>
  <c r="M961" i="51"/>
  <c r="L961" i="51"/>
  <c r="O961" i="51" s="1"/>
  <c r="N977" i="51"/>
  <c r="N982" i="51"/>
  <c r="M913" i="51"/>
  <c r="P424" i="51"/>
  <c r="R424" i="51" s="1"/>
  <c r="O123" i="51"/>
  <c r="O122" i="51" s="1"/>
  <c r="O114" i="51" s="1"/>
  <c r="Q124" i="51"/>
  <c r="Q123" i="51" s="1"/>
  <c r="Q122" i="51" s="1"/>
  <c r="Q114" i="51" s="1"/>
  <c r="O197" i="51"/>
  <c r="N197" i="51"/>
  <c r="Q197" i="51" s="1"/>
  <c r="L421" i="51"/>
  <c r="L501" i="51"/>
  <c r="N502" i="51"/>
  <c r="N501" i="51" s="1"/>
  <c r="H276" i="51"/>
  <c r="J673" i="51"/>
  <c r="L675" i="51"/>
  <c r="L673" i="51" s="1"/>
  <c r="M836" i="51"/>
  <c r="O836" i="51" s="1"/>
  <c r="N853" i="51"/>
  <c r="N869" i="51"/>
  <c r="O885" i="51"/>
  <c r="O890" i="51"/>
  <c r="N890" i="51"/>
  <c r="N276" i="51"/>
  <c r="N844" i="51"/>
  <c r="Q844" i="51" s="1"/>
  <c r="N852" i="51"/>
  <c r="N860" i="51"/>
  <c r="Q860" i="51" s="1"/>
  <c r="O866" i="51"/>
  <c r="N866" i="51"/>
  <c r="Q866" i="51" s="1"/>
  <c r="L876" i="51"/>
  <c r="O876" i="51" s="1"/>
  <c r="M876" i="51"/>
  <c r="N884" i="51"/>
  <c r="N901" i="51"/>
  <c r="M901" i="51"/>
  <c r="O901" i="51" s="1"/>
  <c r="N909" i="51"/>
  <c r="M909" i="51"/>
  <c r="O909" i="51" s="1"/>
  <c r="N918" i="51"/>
  <c r="M938" i="51"/>
  <c r="O938" i="51" s="1"/>
  <c r="Q938" i="51" s="1"/>
  <c r="N938" i="51"/>
  <c r="O943" i="51"/>
  <c r="N943" i="51"/>
  <c r="N907" i="51"/>
  <c r="L318" i="51"/>
  <c r="N318" i="51" s="1"/>
  <c r="M896" i="51"/>
  <c r="L896" i="51"/>
  <c r="N958" i="51"/>
  <c r="M958" i="51"/>
  <c r="O958" i="51" s="1"/>
  <c r="N970" i="51"/>
  <c r="P970" i="51" s="1"/>
  <c r="M970" i="51"/>
  <c r="O970" i="51" s="1"/>
  <c r="Q970" i="51" s="1"/>
  <c r="J606" i="51"/>
  <c r="L607" i="51"/>
  <c r="L606" i="51" s="1"/>
  <c r="L603" i="51" s="1"/>
  <c r="L602" i="51" s="1"/>
  <c r="M957" i="51"/>
  <c r="L957" i="51"/>
  <c r="N973" i="51"/>
  <c r="P973" i="51" s="1"/>
  <c r="N980" i="51"/>
  <c r="T737" i="51"/>
  <c r="Q305" i="51"/>
  <c r="Q304" i="51" s="1"/>
  <c r="Q620" i="51"/>
  <c r="Q619" i="51" s="1"/>
  <c r="R428" i="51"/>
  <c r="R427" i="51" s="1"/>
  <c r="V345" i="51"/>
  <c r="V344" i="51" s="1"/>
  <c r="J148" i="51"/>
  <c r="J147" i="51" s="1"/>
  <c r="J130" i="51" s="1"/>
  <c r="J113" i="51" s="1"/>
  <c r="N219" i="51"/>
  <c r="N218" i="51" s="1"/>
  <c r="N217" i="51" s="1"/>
  <c r="L218" i="51"/>
  <c r="L217" i="51" s="1"/>
  <c r="O234" i="51"/>
  <c r="O233" i="51" s="1"/>
  <c r="Q235" i="51"/>
  <c r="Q234" i="51" s="1"/>
  <c r="Q233" i="51" s="1"/>
  <c r="L402" i="51"/>
  <c r="L401" i="51" s="1"/>
  <c r="N403" i="51"/>
  <c r="N402" i="51" s="1"/>
  <c r="N401" i="51" s="1"/>
  <c r="O95" i="51"/>
  <c r="O86" i="51" s="1"/>
  <c r="P95" i="51"/>
  <c r="R95" i="51" s="1"/>
  <c r="J372" i="51"/>
  <c r="J371" i="51" s="1"/>
  <c r="J367" i="51" s="1"/>
  <c r="H371" i="51"/>
  <c r="H367" i="51" s="1"/>
  <c r="M319" i="51"/>
  <c r="O319" i="51" s="1"/>
  <c r="L427" i="51"/>
  <c r="P428" i="51"/>
  <c r="P427" i="51" s="1"/>
  <c r="N280" i="51"/>
  <c r="N279" i="51" s="1"/>
  <c r="M314" i="51"/>
  <c r="O423" i="51"/>
  <c r="Q423" i="51" s="1"/>
  <c r="N465" i="51"/>
  <c r="O429" i="51"/>
  <c r="O675" i="51"/>
  <c r="O673" i="51" s="1"/>
  <c r="K673" i="51"/>
  <c r="M675" i="51"/>
  <c r="M673" i="51" s="1"/>
  <c r="M655" i="51"/>
  <c r="M832" i="51"/>
  <c r="O832" i="51" s="1"/>
  <c r="N841" i="51"/>
  <c r="N849" i="51"/>
  <c r="N857" i="51"/>
  <c r="N865" i="51"/>
  <c r="N873" i="51"/>
  <c r="P873" i="51" s="1"/>
  <c r="M881" i="51"/>
  <c r="N881" i="51"/>
  <c r="O889" i="51"/>
  <c r="N893" i="51"/>
  <c r="M893" i="51"/>
  <c r="O893" i="51" s="1"/>
  <c r="N665" i="51"/>
  <c r="N458" i="51"/>
  <c r="N453" i="51" s="1"/>
  <c r="N555" i="51"/>
  <c r="N554" i="51" s="1"/>
  <c r="P558" i="51"/>
  <c r="P555" i="51" s="1"/>
  <c r="P554" i="51" s="1"/>
  <c r="K603" i="51"/>
  <c r="K602" i="51" s="1"/>
  <c r="Q678" i="51"/>
  <c r="O677" i="51"/>
  <c r="O672" i="51" s="1"/>
  <c r="L864" i="51"/>
  <c r="O864" i="51" s="1"/>
  <c r="M864" i="51"/>
  <c r="N868" i="51"/>
  <c r="Q868" i="51" s="1"/>
  <c r="N872" i="51"/>
  <c r="O878" i="51"/>
  <c r="N878" i="51"/>
  <c r="L888" i="51"/>
  <c r="N888" i="51" s="1"/>
  <c r="M888" i="51"/>
  <c r="M892" i="51"/>
  <c r="L892" i="51"/>
  <c r="N905" i="51"/>
  <c r="O913" i="51"/>
  <c r="Q913" i="51" s="1"/>
  <c r="N471" i="51"/>
  <c r="P472" i="51"/>
  <c r="M613" i="51"/>
  <c r="M865" i="51"/>
  <c r="O865" i="51" s="1"/>
  <c r="Q865" i="51" s="1"/>
  <c r="L900" i="51"/>
  <c r="O900" i="51" s="1"/>
  <c r="N911" i="51"/>
  <c r="O935" i="51"/>
  <c r="N935" i="51"/>
  <c r="O942" i="51"/>
  <c r="M946" i="51"/>
  <c r="N946" i="51"/>
  <c r="O960" i="51"/>
  <c r="O976" i="51"/>
  <c r="L828" i="51"/>
  <c r="O828" i="51" s="1"/>
  <c r="M318" i="51"/>
  <c r="O318" i="51" s="1"/>
  <c r="N560" i="51"/>
  <c r="N559" i="51" s="1"/>
  <c r="N829" i="51"/>
  <c r="N960" i="51"/>
  <c r="H655" i="51"/>
  <c r="H465" i="51" s="1"/>
  <c r="M904" i="51"/>
  <c r="L904" i="51"/>
  <c r="N917" i="51"/>
  <c r="N922" i="51"/>
  <c r="M922" i="51"/>
  <c r="O922" i="51" s="1"/>
  <c r="N937" i="51"/>
  <c r="N941" i="51"/>
  <c r="N950" i="51"/>
  <c r="M950" i="51"/>
  <c r="O950" i="51" s="1"/>
  <c r="O962" i="51"/>
  <c r="Q962" i="51" s="1"/>
  <c r="O967" i="51"/>
  <c r="N978" i="51"/>
  <c r="M978" i="51"/>
  <c r="P978" i="51" s="1"/>
  <c r="M607" i="51"/>
  <c r="M606" i="51" s="1"/>
  <c r="N910" i="51"/>
  <c r="M949" i="51"/>
  <c r="L949" i="51"/>
  <c r="M969" i="51"/>
  <c r="L969" i="51"/>
  <c r="N900" i="51"/>
  <c r="N908" i="51"/>
  <c r="N964" i="51"/>
  <c r="P964" i="51" s="1"/>
  <c r="M918" i="51"/>
  <c r="O918" i="51" s="1"/>
  <c r="M905" i="51"/>
  <c r="O905" i="51" s="1"/>
  <c r="M934" i="51"/>
  <c r="O934" i="51" s="1"/>
  <c r="N959" i="51"/>
  <c r="N975" i="51"/>
  <c r="L929" i="51"/>
  <c r="O929" i="51" s="1"/>
  <c r="N923" i="51"/>
  <c r="U631" i="51"/>
  <c r="V631" i="51" s="1"/>
  <c r="W277" i="51"/>
  <c r="R608" i="51"/>
  <c r="R601" i="51" s="1"/>
  <c r="V133" i="51"/>
  <c r="V132" i="51" s="1"/>
  <c r="V131" i="51" s="1"/>
  <c r="V694" i="51"/>
  <c r="W694" i="51" s="1"/>
  <c r="T300" i="51"/>
  <c r="T278" i="51" s="1"/>
  <c r="T277" i="51" s="1"/>
  <c r="R198" i="51"/>
  <c r="P276" i="51"/>
  <c r="V798" i="51"/>
  <c r="V797" i="51" s="1"/>
  <c r="V793" i="51" s="1"/>
  <c r="V214" i="51"/>
  <c r="W214" i="51" s="1"/>
  <c r="W213" i="51" s="1"/>
  <c r="X140" i="51"/>
  <c r="X139" i="51" s="1"/>
  <c r="T637" i="51"/>
  <c r="T377" i="51"/>
  <c r="P863" i="51"/>
  <c r="X561" i="51"/>
  <c r="U787" i="51"/>
  <c r="U786" i="51" s="1"/>
  <c r="T397" i="51"/>
  <c r="T396" i="51" s="1"/>
  <c r="T395" i="51" s="1"/>
  <c r="U15" i="51"/>
  <c r="P932" i="51"/>
  <c r="R278" i="51"/>
  <c r="R277" i="51" s="1"/>
  <c r="Q655" i="51"/>
  <c r="Q972" i="51"/>
  <c r="R972" i="51" s="1"/>
  <c r="P624" i="51"/>
  <c r="P623" i="51" s="1"/>
  <c r="P621" i="51" s="1"/>
  <c r="P622" i="51"/>
  <c r="P616" i="51"/>
  <c r="P659" i="51"/>
  <c r="P868" i="51"/>
  <c r="R868" i="51" s="1"/>
  <c r="P884" i="51"/>
  <c r="T688" i="51"/>
  <c r="T656" i="51" s="1"/>
  <c r="V690" i="51"/>
  <c r="P860" i="51"/>
  <c r="R860" i="51" s="1"/>
  <c r="Q838" i="51"/>
  <c r="P882" i="51"/>
  <c r="Q624" i="51"/>
  <c r="Q623" i="51" s="1"/>
  <c r="Q621" i="51" s="1"/>
  <c r="P861" i="51"/>
  <c r="P10" i="51"/>
  <c r="V545" i="51"/>
  <c r="X545" i="51" s="1"/>
  <c r="X544" i="51" s="1"/>
  <c r="X543" i="51" s="1"/>
  <c r="V561" i="51"/>
  <c r="X345" i="51"/>
  <c r="X344" i="51" s="1"/>
  <c r="W15" i="51"/>
  <c r="S17" i="51"/>
  <c r="S16" i="51" s="1"/>
  <c r="S15" i="51" s="1"/>
  <c r="Q280" i="51"/>
  <c r="Q279" i="51" s="1"/>
  <c r="Q613" i="51"/>
  <c r="R478" i="51"/>
  <c r="Q226" i="51"/>
  <c r="Q411" i="51"/>
  <c r="Q398" i="51" s="1"/>
  <c r="Q391" i="51" s="1"/>
  <c r="Q367" i="51" s="1"/>
  <c r="S412" i="51"/>
  <c r="S411" i="51" s="1"/>
  <c r="S398" i="51" s="1"/>
  <c r="S391" i="51" s="1"/>
  <c r="S367" i="51" s="1"/>
  <c r="U748" i="51"/>
  <c r="V748" i="51" s="1"/>
  <c r="S705" i="51"/>
  <c r="S655" i="51" s="1"/>
  <c r="X531" i="51"/>
  <c r="Q130" i="51"/>
  <c r="Q113" i="51" s="1"/>
  <c r="Q501" i="51"/>
  <c r="R398" i="51"/>
  <c r="R391" i="51" s="1"/>
  <c r="R367" i="51" s="1"/>
  <c r="Q561" i="51"/>
  <c r="Q560" i="51" s="1"/>
  <c r="Q559" i="51" s="1"/>
  <c r="T410" i="51"/>
  <c r="T409" i="51" s="1"/>
  <c r="T442" i="51"/>
  <c r="T415" i="51" s="1"/>
  <c r="T414" i="51" s="1"/>
  <c r="T413" i="51" s="1"/>
  <c r="P121" i="51"/>
  <c r="P239" i="51"/>
  <c r="Q195" i="51"/>
  <c r="P195" i="51"/>
  <c r="Q699" i="51"/>
  <c r="P699" i="51"/>
  <c r="P938" i="51"/>
  <c r="X474" i="51"/>
  <c r="X473" i="51" s="1"/>
  <c r="X467" i="51" s="1"/>
  <c r="T102" i="51"/>
  <c r="T101" i="51" s="1"/>
  <c r="T100" i="51" s="1"/>
  <c r="V104" i="51"/>
  <c r="V102" i="51" s="1"/>
  <c r="V101" i="51" s="1"/>
  <c r="V100" i="51" s="1"/>
  <c r="P315" i="51"/>
  <c r="R315" i="51" s="1"/>
  <c r="T315" i="51" s="1"/>
  <c r="Q288" i="51"/>
  <c r="Q287" i="51" s="1"/>
  <c r="Q286" i="51" s="1"/>
  <c r="Q285" i="51" s="1"/>
  <c r="P494" i="51"/>
  <c r="R494" i="51" s="1"/>
  <c r="P844" i="51"/>
  <c r="Q956" i="51"/>
  <c r="P956" i="51"/>
  <c r="T736" i="51"/>
  <c r="T731" i="51" s="1"/>
  <c r="U737" i="51"/>
  <c r="X771" i="51"/>
  <c r="X770" i="51" s="1"/>
  <c r="V770" i="51"/>
  <c r="P118" i="51"/>
  <c r="P129" i="51"/>
  <c r="P313" i="51"/>
  <c r="R313" i="51" s="1"/>
  <c r="Q553" i="51"/>
  <c r="Q552" i="51" s="1"/>
  <c r="Q626" i="51"/>
  <c r="Q625" i="51" s="1"/>
  <c r="P562" i="51"/>
  <c r="Q196" i="51"/>
  <c r="P307" i="51"/>
  <c r="Q480" i="51"/>
  <c r="Q479" i="51" s="1"/>
  <c r="P867" i="51"/>
  <c r="P875" i="51"/>
  <c r="Q875" i="51"/>
  <c r="Q675" i="51"/>
  <c r="P812" i="51"/>
  <c r="P913" i="51"/>
  <c r="Q927" i="51"/>
  <c r="P927" i="51"/>
  <c r="R678" i="51"/>
  <c r="R677" i="51" s="1"/>
  <c r="R672" i="51" s="1"/>
  <c r="Q881" i="51"/>
  <c r="P124" i="51"/>
  <c r="P256" i="51"/>
  <c r="P761" i="51"/>
  <c r="Q761" i="51"/>
  <c r="P605" i="51"/>
  <c r="P604" i="51" s="1"/>
  <c r="P874" i="51"/>
  <c r="P617" i="51"/>
  <c r="R618" i="51"/>
  <c r="R617" i="51" s="1"/>
  <c r="P594" i="51"/>
  <c r="Q817" i="51"/>
  <c r="Q816" i="51" s="1"/>
  <c r="P855" i="51"/>
  <c r="P911" i="51"/>
  <c r="R911" i="51" s="1"/>
  <c r="Q911" i="51"/>
  <c r="Q964" i="51"/>
  <c r="T635" i="51"/>
  <c r="U635" i="51" s="1"/>
  <c r="V635" i="51" s="1"/>
  <c r="T633" i="51"/>
  <c r="T632" i="51" s="1"/>
  <c r="Q400" i="51"/>
  <c r="Q399" i="51" s="1"/>
  <c r="P481" i="51"/>
  <c r="Q316" i="51"/>
  <c r="S316" i="51" s="1"/>
  <c r="U316" i="51" s="1"/>
  <c r="W316" i="51" s="1"/>
  <c r="P495" i="51"/>
  <c r="R495" i="51" s="1"/>
  <c r="T495" i="51" s="1"/>
  <c r="Q558" i="51"/>
  <c r="Q555" i="51" s="1"/>
  <c r="Q554" i="51" s="1"/>
  <c r="P664" i="51"/>
  <c r="Q833" i="51"/>
  <c r="Q313" i="51"/>
  <c r="P834" i="51"/>
  <c r="P850" i="51"/>
  <c r="Q861" i="51"/>
  <c r="R861" i="51" s="1"/>
  <c r="Q870" i="51"/>
  <c r="Q859" i="51"/>
  <c r="R859" i="51" s="1"/>
  <c r="S414" i="51"/>
  <c r="S413" i="51" s="1"/>
  <c r="S608" i="51"/>
  <c r="S601" i="51" s="1"/>
  <c r="P236" i="51"/>
  <c r="R236" i="51" s="1"/>
  <c r="T236" i="51" s="1"/>
  <c r="P238" i="51"/>
  <c r="R238" i="51" s="1"/>
  <c r="P240" i="51"/>
  <c r="R240" i="51" s="1"/>
  <c r="R194" i="51"/>
  <c r="P282" i="51"/>
  <c r="R282" i="51" s="1"/>
  <c r="Q315" i="51"/>
  <c r="S315" i="51" s="1"/>
  <c r="U315" i="51" s="1"/>
  <c r="Q421" i="51"/>
  <c r="S421" i="51" s="1"/>
  <c r="P482" i="51"/>
  <c r="R482" i="51" s="1"/>
  <c r="T482" i="51" s="1"/>
  <c r="P484" i="51"/>
  <c r="P486" i="51"/>
  <c r="R486" i="51" s="1"/>
  <c r="T486" i="51" s="1"/>
  <c r="V486" i="51" s="1"/>
  <c r="X486" i="51" s="1"/>
  <c r="P503" i="51"/>
  <c r="R503" i="51" s="1"/>
  <c r="T503" i="51" s="1"/>
  <c r="P561" i="51"/>
  <c r="Q669" i="51"/>
  <c r="Q668" i="51" s="1"/>
  <c r="Q665" i="51" s="1"/>
  <c r="P322" i="51"/>
  <c r="P470" i="51"/>
  <c r="P469" i="51" s="1"/>
  <c r="P468" i="51" s="1"/>
  <c r="P817" i="51"/>
  <c r="P283" i="51"/>
  <c r="P493" i="51"/>
  <c r="R493" i="51" s="1"/>
  <c r="P857" i="51"/>
  <c r="Q276" i="51"/>
  <c r="Q321" i="51"/>
  <c r="Q674" i="51"/>
  <c r="P830" i="51"/>
  <c r="P846" i="51"/>
  <c r="P983" i="51"/>
  <c r="R931" i="51"/>
  <c r="Q883" i="51"/>
  <c r="R883" i="51" s="1"/>
  <c r="Q887" i="51"/>
  <c r="R887" i="51" s="1"/>
  <c r="S277" i="51"/>
  <c r="S179" i="51"/>
  <c r="S178" i="51" s="1"/>
  <c r="R87" i="51"/>
  <c r="P111" i="51"/>
  <c r="P235" i="51"/>
  <c r="Q199" i="51"/>
  <c r="P199" i="51"/>
  <c r="P284" i="51"/>
  <c r="R284" i="51" s="1"/>
  <c r="P319" i="51"/>
  <c r="R319" i="51" s="1"/>
  <c r="Q309" i="51"/>
  <c r="P321" i="51"/>
  <c r="R321" i="51" s="1"/>
  <c r="P311" i="51"/>
  <c r="R311" i="51" s="1"/>
  <c r="T311" i="51" s="1"/>
  <c r="P400" i="51"/>
  <c r="P488" i="51"/>
  <c r="Q312" i="51"/>
  <c r="S312" i="51" s="1"/>
  <c r="U312" i="51" s="1"/>
  <c r="W312" i="51" s="1"/>
  <c r="Q320" i="51"/>
  <c r="P760" i="51"/>
  <c r="Q760" i="51"/>
  <c r="P827" i="51"/>
  <c r="P843" i="51"/>
  <c r="P273" i="51"/>
  <c r="Q424" i="51"/>
  <c r="R454" i="51"/>
  <c r="R453" i="51" s="1"/>
  <c r="Q698" i="51"/>
  <c r="P193" i="51"/>
  <c r="P281" i="51"/>
  <c r="Q317" i="51"/>
  <c r="P492" i="51"/>
  <c r="R492" i="51" s="1"/>
  <c r="P585" i="51"/>
  <c r="P581" i="51" s="1"/>
  <c r="P762" i="51"/>
  <c r="Q762" i="51"/>
  <c r="P826" i="51"/>
  <c r="P842" i="51"/>
  <c r="Q867" i="51"/>
  <c r="P423" i="51"/>
  <c r="R423" i="51" s="1"/>
  <c r="Q863" i="51"/>
  <c r="Q871" i="51"/>
  <c r="R871" i="51" s="1"/>
  <c r="T179" i="51"/>
  <c r="T178" i="51" s="1"/>
  <c r="P881" i="51"/>
  <c r="Q879" i="51"/>
  <c r="U806" i="51"/>
  <c r="V806" i="51" s="1"/>
  <c r="W806" i="51" s="1"/>
  <c r="V531" i="51"/>
  <c r="V181" i="51"/>
  <c r="V106" i="51"/>
  <c r="X526" i="51"/>
  <c r="X525" i="51" s="1"/>
  <c r="S41" i="51"/>
  <c r="S235" i="51"/>
  <c r="U235" i="51" s="1"/>
  <c r="W235" i="51" s="1"/>
  <c r="S618" i="51"/>
  <c r="S617" i="51" s="1"/>
  <c r="T404" i="51"/>
  <c r="V405" i="51"/>
  <c r="S207" i="51"/>
  <c r="S206" i="51" s="1"/>
  <c r="U209" i="51"/>
  <c r="V209" i="51" s="1"/>
  <c r="T157" i="51"/>
  <c r="T148" i="51" s="1"/>
  <c r="T147" i="51" s="1"/>
  <c r="V158" i="51"/>
  <c r="S376" i="51"/>
  <c r="T376" i="51" s="1"/>
  <c r="S281" i="51"/>
  <c r="S240" i="51"/>
  <c r="U240" i="51" s="1"/>
  <c r="W240" i="51" s="1"/>
  <c r="S222" i="51"/>
  <c r="T207" i="51"/>
  <c r="T206" i="51" s="1"/>
  <c r="T420" i="51"/>
  <c r="U201" i="51"/>
  <c r="S227" i="51"/>
  <c r="S226" i="51" s="1"/>
  <c r="S540" i="51"/>
  <c r="T540" i="51" s="1"/>
  <c r="S121" i="51"/>
  <c r="S120" i="51" s="1"/>
  <c r="S767" i="51"/>
  <c r="T768" i="51"/>
  <c r="S375" i="51"/>
  <c r="T375" i="51" s="1"/>
  <c r="S283" i="51"/>
  <c r="U283" i="51" s="1"/>
  <c r="W283" i="51" s="1"/>
  <c r="T716" i="51"/>
  <c r="V717" i="51"/>
  <c r="X717" i="51" s="1"/>
  <c r="X716" i="51" s="1"/>
  <c r="S428" i="51"/>
  <c r="S427" i="51" s="1"/>
  <c r="S470" i="51"/>
  <c r="S469" i="51" s="1"/>
  <c r="S468" i="51" s="1"/>
  <c r="S458" i="51"/>
  <c r="V442" i="51"/>
  <c r="V415" i="51" s="1"/>
  <c r="V772" i="51"/>
  <c r="S129" i="51"/>
  <c r="S128" i="51" s="1"/>
  <c r="S127" i="51" s="1"/>
  <c r="S126" i="51" s="1"/>
  <c r="S125" i="51" s="1"/>
  <c r="T428" i="51"/>
  <c r="T427" i="51" s="1"/>
  <c r="S273" i="51"/>
  <c r="S272" i="51" s="1"/>
  <c r="S271" i="51" s="1"/>
  <c r="S270" i="51" s="1"/>
  <c r="S269" i="51" s="1"/>
  <c r="S426" i="51"/>
  <c r="T615" i="51"/>
  <c r="S616" i="51"/>
  <c r="S659" i="51"/>
  <c r="S658" i="51" s="1"/>
  <c r="S657" i="51" s="1"/>
  <c r="S662" i="51"/>
  <c r="S661" i="51" s="1"/>
  <c r="U751" i="51"/>
  <c r="V751" i="51" s="1"/>
  <c r="X751" i="51" s="1"/>
  <c r="S422" i="51"/>
  <c r="U422" i="51" s="1"/>
  <c r="U692" i="51"/>
  <c r="V692" i="51" s="1"/>
  <c r="W692" i="51" s="1"/>
  <c r="S433" i="51"/>
  <c r="S432" i="51" s="1"/>
  <c r="S615" i="51"/>
  <c r="X776" i="51"/>
  <c r="X775" i="51" s="1"/>
  <c r="V775" i="51"/>
  <c r="S306" i="51"/>
  <c r="S305" i="51" s="1"/>
  <c r="S304" i="51" s="1"/>
  <c r="S238" i="51"/>
  <c r="U238" i="51" s="1"/>
  <c r="W238" i="51" s="1"/>
  <c r="S487" i="51"/>
  <c r="T422" i="51"/>
  <c r="S472" i="51"/>
  <c r="S471" i="51" s="1"/>
  <c r="S502" i="51"/>
  <c r="S501" i="51" s="1"/>
  <c r="S620" i="51"/>
  <c r="S619" i="51" s="1"/>
  <c r="T634" i="51"/>
  <c r="S667" i="51"/>
  <c r="S666" i="51" s="1"/>
  <c r="T478" i="51"/>
  <c r="S695" i="51"/>
  <c r="T695" i="51" s="1"/>
  <c r="T754" i="51"/>
  <c r="U754" i="51" s="1"/>
  <c r="T709" i="51"/>
  <c r="T708" i="51" s="1"/>
  <c r="T715" i="51"/>
  <c r="X181" i="51"/>
  <c r="X19" i="51"/>
  <c r="X18" i="51" s="1"/>
  <c r="V18" i="51"/>
  <c r="C38" i="15"/>
  <c r="X29" i="51"/>
  <c r="X28" i="51" s="1"/>
  <c r="V28" i="51"/>
  <c r="U736" i="51"/>
  <c r="U622" i="51"/>
  <c r="V680" i="51"/>
  <c r="X554" i="51"/>
  <c r="X552" i="51" s="1"/>
  <c r="V393" i="51"/>
  <c r="U802" i="51"/>
  <c r="V802" i="51" s="1"/>
  <c r="U756" i="51"/>
  <c r="V713" i="51"/>
  <c r="X714" i="51"/>
  <c r="X713" i="51" s="1"/>
  <c r="U636" i="51"/>
  <c r="V636" i="51" s="1"/>
  <c r="X515" i="51"/>
  <c r="X513" i="51" s="1"/>
  <c r="V513" i="51"/>
  <c r="W483" i="51"/>
  <c r="U484" i="51"/>
  <c r="W484" i="51" s="1"/>
  <c r="U492" i="51"/>
  <c r="W492" i="51" s="1"/>
  <c r="U419" i="51"/>
  <c r="W419" i="51" s="1"/>
  <c r="W284" i="51"/>
  <c r="V359" i="51"/>
  <c r="V352" i="51" s="1"/>
  <c r="X360" i="51"/>
  <c r="X359" i="51" s="1"/>
  <c r="X352" i="51" s="1"/>
  <c r="U200" i="51"/>
  <c r="V200" i="51" s="1"/>
  <c r="X462" i="51"/>
  <c r="V459" i="51"/>
  <c r="V452" i="51" s="1"/>
  <c r="V76" i="51"/>
  <c r="X77" i="51"/>
  <c r="X76" i="51" s="1"/>
  <c r="V56" i="51"/>
  <c r="X58" i="51"/>
  <c r="X56" i="51" s="1"/>
  <c r="V42" i="51"/>
  <c r="X45" i="51"/>
  <c r="X42" i="51" s="1"/>
  <c r="W693" i="51"/>
  <c r="X693" i="51" s="1"/>
  <c r="V737" i="51"/>
  <c r="V408" i="51"/>
  <c r="W418" i="51"/>
  <c r="X155" i="51"/>
  <c r="X154" i="51" s="1"/>
  <c r="V154" i="51"/>
  <c r="U747" i="51"/>
  <c r="U753" i="51"/>
  <c r="V753" i="51" s="1"/>
  <c r="X753" i="51" s="1"/>
  <c r="X735" i="51"/>
  <c r="X732" i="51" s="1"/>
  <c r="V732" i="51"/>
  <c r="V696" i="51"/>
  <c r="U634" i="51"/>
  <c r="V634" i="51" s="1"/>
  <c r="U755" i="51"/>
  <c r="X692" i="51"/>
  <c r="V638" i="51"/>
  <c r="V530" i="51"/>
  <c r="U504" i="51"/>
  <c r="U758" i="51"/>
  <c r="V758" i="51" s="1"/>
  <c r="U488" i="51"/>
  <c r="W488" i="51" s="1"/>
  <c r="X370" i="51"/>
  <c r="X369" i="51" s="1"/>
  <c r="X368" i="51" s="1"/>
  <c r="V369" i="51"/>
  <c r="V368" i="51" s="1"/>
  <c r="U494" i="51"/>
  <c r="W494" i="51" s="1"/>
  <c r="X442" i="51"/>
  <c r="X415" i="51" s="1"/>
  <c r="U282" i="51"/>
  <c r="W282" i="51" s="1"/>
  <c r="X188" i="51"/>
  <c r="X187" i="51" s="1"/>
  <c r="V242" i="51"/>
  <c r="X243" i="51"/>
  <c r="X798" i="51"/>
  <c r="X797" i="51" s="1"/>
  <c r="X793" i="51" s="1"/>
  <c r="V759" i="51"/>
  <c r="W759" i="51" s="1"/>
  <c r="V697" i="51"/>
  <c r="W697" i="51" s="1"/>
  <c r="V799" i="51"/>
  <c r="W799" i="51" s="1"/>
  <c r="V374" i="51"/>
  <c r="U482" i="51"/>
  <c r="W482" i="51" s="1"/>
  <c r="V757" i="51"/>
  <c r="V807" i="51"/>
  <c r="U803" i="51"/>
  <c r="V803" i="51" s="1"/>
  <c r="V682" i="51"/>
  <c r="X683" i="51"/>
  <c r="X682" i="51" s="1"/>
  <c r="V597" i="51"/>
  <c r="W597" i="51" s="1"/>
  <c r="U489" i="51"/>
  <c r="W489" i="51" s="1"/>
  <c r="U485" i="51"/>
  <c r="W485" i="51" s="1"/>
  <c r="U481" i="51"/>
  <c r="U739" i="51"/>
  <c r="V739" i="51" s="1"/>
  <c r="X559" i="51"/>
  <c r="X558" i="51" s="1"/>
  <c r="V558" i="51"/>
  <c r="U486" i="51"/>
  <c r="W486" i="51" s="1"/>
  <c r="U451" i="51"/>
  <c r="V451" i="51" s="1"/>
  <c r="U591" i="51"/>
  <c r="X335" i="51"/>
  <c r="X332" i="51" s="1"/>
  <c r="X303" i="51" s="1"/>
  <c r="V332" i="51"/>
  <c r="V268" i="51"/>
  <c r="V213" i="51"/>
  <c r="X214" i="51"/>
  <c r="X213" i="51" s="1"/>
  <c r="U310" i="51"/>
  <c r="X261" i="51"/>
  <c r="X259" i="51" s="1"/>
  <c r="V259" i="51"/>
  <c r="U322" i="51"/>
  <c r="V542" i="51"/>
  <c r="X297" i="51"/>
  <c r="V292" i="51"/>
  <c r="U258" i="51"/>
  <c r="U237" i="51"/>
  <c r="W237" i="51" s="1"/>
  <c r="W208" i="51"/>
  <c r="U236" i="51"/>
  <c r="W236" i="51" s="1"/>
  <c r="X133" i="51"/>
  <c r="X132" i="51" s="1"/>
  <c r="X131" i="51" s="1"/>
  <c r="V105" i="51"/>
  <c r="D38" i="15"/>
  <c r="O824" i="51" l="1"/>
  <c r="O978" i="51"/>
  <c r="Q978" i="51" s="1"/>
  <c r="H990" i="51"/>
  <c r="X694" i="51"/>
  <c r="Q951" i="51"/>
  <c r="R951" i="51" s="1"/>
  <c r="R857" i="51"/>
  <c r="Q677" i="51"/>
  <c r="Q672" i="51" s="1"/>
  <c r="S678" i="51"/>
  <c r="S677" i="51" s="1"/>
  <c r="S672" i="51" s="1"/>
  <c r="O856" i="51"/>
  <c r="J100" i="51"/>
  <c r="J10" i="51" s="1"/>
  <c r="J990" i="51" s="1"/>
  <c r="I10" i="51"/>
  <c r="I990" i="51" s="1"/>
  <c r="U410" i="51"/>
  <c r="W631" i="51"/>
  <c r="X631" i="51" s="1"/>
  <c r="R881" i="51"/>
  <c r="P197" i="51"/>
  <c r="R197" i="51" s="1"/>
  <c r="S197" i="51" s="1"/>
  <c r="R199" i="51"/>
  <c r="R86" i="51"/>
  <c r="R75" i="51" s="1"/>
  <c r="R67" i="51" s="1"/>
  <c r="Q885" i="51"/>
  <c r="Q319" i="51"/>
  <c r="S319" i="51" s="1"/>
  <c r="P502" i="51"/>
  <c r="N961" i="51"/>
  <c r="N933" i="51"/>
  <c r="N912" i="51"/>
  <c r="P912" i="51" s="1"/>
  <c r="P471" i="51"/>
  <c r="R472" i="51"/>
  <c r="R471" i="51" s="1"/>
  <c r="O892" i="51"/>
  <c r="Q892" i="51" s="1"/>
  <c r="O957" i="51"/>
  <c r="N607" i="51"/>
  <c r="N606" i="51" s="1"/>
  <c r="N603" i="51" s="1"/>
  <c r="N602" i="51" s="1"/>
  <c r="O937" i="51"/>
  <c r="Q882" i="51"/>
  <c r="R882" i="51" s="1"/>
  <c r="S882" i="51" s="1"/>
  <c r="O973" i="51"/>
  <c r="Q973" i="51" s="1"/>
  <c r="O953" i="51"/>
  <c r="N824" i="51"/>
  <c r="K823" i="51"/>
  <c r="N823" i="51" s="1"/>
  <c r="O880" i="51"/>
  <c r="O603" i="51"/>
  <c r="O602" i="51" s="1"/>
  <c r="M990" i="51"/>
  <c r="O921" i="51"/>
  <c r="Q921" i="51" s="1"/>
  <c r="N880" i="51"/>
  <c r="N957" i="51"/>
  <c r="O223" i="51"/>
  <c r="P418" i="51"/>
  <c r="O812" i="51"/>
  <c r="Q813" i="51"/>
  <c r="R813" i="51" s="1"/>
  <c r="T813" i="51" s="1"/>
  <c r="T812" i="51" s="1"/>
  <c r="J823" i="51"/>
  <c r="L823" i="51"/>
  <c r="U704" i="51"/>
  <c r="V704" i="51" s="1"/>
  <c r="V702" i="51" s="1"/>
  <c r="V701" i="51" s="1"/>
  <c r="N965" i="51"/>
  <c r="P965" i="51" s="1"/>
  <c r="O888" i="51"/>
  <c r="O945" i="51"/>
  <c r="O848" i="51"/>
  <c r="O840" i="51"/>
  <c r="Q840" i="51" s="1"/>
  <c r="R840" i="51" s="1"/>
  <c r="O872" i="51"/>
  <c r="V187" i="51"/>
  <c r="U678" i="51"/>
  <c r="U677" i="51" s="1"/>
  <c r="U672" i="51" s="1"/>
  <c r="S624" i="51"/>
  <c r="U624" i="51" s="1"/>
  <c r="U623" i="51" s="1"/>
  <c r="U621" i="51" s="1"/>
  <c r="P877" i="51"/>
  <c r="P453" i="51"/>
  <c r="P86" i="51"/>
  <c r="R938" i="51"/>
  <c r="Q223" i="51"/>
  <c r="O969" i="51"/>
  <c r="O949" i="51"/>
  <c r="N945" i="51"/>
  <c r="P945" i="51" s="1"/>
  <c r="O904" i="51"/>
  <c r="O896" i="51"/>
  <c r="N675" i="51"/>
  <c r="N421" i="51"/>
  <c r="P421" i="51" s="1"/>
  <c r="N876" i="51"/>
  <c r="O884" i="51"/>
  <c r="Q884" i="51" s="1"/>
  <c r="M603" i="51"/>
  <c r="M602" i="51" s="1"/>
  <c r="O977" i="51"/>
  <c r="Q977" i="51" s="1"/>
  <c r="R977" i="51" s="1"/>
  <c r="S977" i="51" s="1"/>
  <c r="T977" i="51" s="1"/>
  <c r="N856" i="51"/>
  <c r="M824" i="51"/>
  <c r="P866" i="51"/>
  <c r="R866" i="51" s="1"/>
  <c r="P930" i="51"/>
  <c r="R930" i="51" s="1"/>
  <c r="S930" i="51" s="1"/>
  <c r="T930" i="51" s="1"/>
  <c r="U397" i="51"/>
  <c r="V544" i="51"/>
  <c r="V543" i="51" s="1"/>
  <c r="S400" i="51"/>
  <c r="S399" i="51" s="1"/>
  <c r="R970" i="51"/>
  <c r="R863" i="51"/>
  <c r="X104" i="51"/>
  <c r="X102" i="51" s="1"/>
  <c r="X101" i="51" s="1"/>
  <c r="X100" i="51" s="1"/>
  <c r="T398" i="51"/>
  <c r="T391" i="51" s="1"/>
  <c r="T367" i="51" s="1"/>
  <c r="T276" i="51" s="1"/>
  <c r="R622" i="51"/>
  <c r="T622" i="51"/>
  <c r="Q923" i="51"/>
  <c r="P849" i="51"/>
  <c r="Q855" i="51"/>
  <c r="Q933" i="51"/>
  <c r="Q873" i="51"/>
  <c r="R873" i="51" s="1"/>
  <c r="P982" i="51"/>
  <c r="P553" i="51"/>
  <c r="P552" i="51" s="1"/>
  <c r="P872" i="51"/>
  <c r="Q872" i="51"/>
  <c r="R624" i="51"/>
  <c r="R623" i="51" s="1"/>
  <c r="R621" i="51" s="1"/>
  <c r="Q858" i="51"/>
  <c r="Q862" i="51"/>
  <c r="R862" i="51" s="1"/>
  <c r="P610" i="51"/>
  <c r="P858" i="51"/>
  <c r="Q904" i="51"/>
  <c r="Q869" i="51"/>
  <c r="Q905" i="51"/>
  <c r="Q961" i="51"/>
  <c r="P961" i="51"/>
  <c r="R961" i="51" s="1"/>
  <c r="P607" i="51"/>
  <c r="P674" i="51"/>
  <c r="R674" i="51" s="1"/>
  <c r="P626" i="51"/>
  <c r="Q952" i="51"/>
  <c r="P952" i="51"/>
  <c r="P856" i="51"/>
  <c r="P869" i="51"/>
  <c r="P862" i="51"/>
  <c r="P878" i="51"/>
  <c r="Q932" i="51"/>
  <c r="R932" i="51" s="1"/>
  <c r="Q974" i="51"/>
  <c r="R870" i="51"/>
  <c r="Q975" i="51"/>
  <c r="P975" i="51"/>
  <c r="R975" i="51" s="1"/>
  <c r="P403" i="51"/>
  <c r="P854" i="51"/>
  <c r="P971" i="51"/>
  <c r="P667" i="51"/>
  <c r="P889" i="51"/>
  <c r="P853" i="51"/>
  <c r="R874" i="51"/>
  <c r="R761" i="51"/>
  <c r="Q907" i="51"/>
  <c r="Q929" i="51"/>
  <c r="R929" i="51" s="1"/>
  <c r="V787" i="51"/>
  <c r="U178" i="51"/>
  <c r="Q896" i="51"/>
  <c r="P865" i="51"/>
  <c r="R865" i="51" s="1"/>
  <c r="S276" i="51"/>
  <c r="Q890" i="51"/>
  <c r="Q942" i="51"/>
  <c r="Q968" i="51"/>
  <c r="R195" i="51"/>
  <c r="R276" i="51"/>
  <c r="Q982" i="51"/>
  <c r="Q966" i="51"/>
  <c r="P870" i="51"/>
  <c r="P669" i="51"/>
  <c r="X690" i="51"/>
  <c r="X688" i="51" s="1"/>
  <c r="V688" i="51"/>
  <c r="P886" i="51"/>
  <c r="P939" i="51"/>
  <c r="R659" i="51"/>
  <c r="R658" i="51" s="1"/>
  <c r="R657" i="51" s="1"/>
  <c r="P658" i="51"/>
  <c r="P657" i="51" s="1"/>
  <c r="Q981" i="51"/>
  <c r="Q853" i="51"/>
  <c r="R616" i="51"/>
  <c r="R614" i="51" s="1"/>
  <c r="P614" i="51"/>
  <c r="P620" i="51"/>
  <c r="Q825" i="51"/>
  <c r="P928" i="51"/>
  <c r="P864" i="51"/>
  <c r="P974" i="51"/>
  <c r="P880" i="51"/>
  <c r="V414" i="51"/>
  <c r="V413" i="51" s="1"/>
  <c r="U633" i="51"/>
  <c r="V633" i="51" s="1"/>
  <c r="R877" i="51"/>
  <c r="R913" i="51"/>
  <c r="R973" i="51"/>
  <c r="R875" i="51"/>
  <c r="W748" i="51"/>
  <c r="X748" i="51" s="1"/>
  <c r="U470" i="51"/>
  <c r="U469" i="51" s="1"/>
  <c r="U468" i="51" s="1"/>
  <c r="T608" i="51"/>
  <c r="T601" i="51" s="1"/>
  <c r="R885" i="51"/>
  <c r="R983" i="51"/>
  <c r="R964" i="51"/>
  <c r="S964" i="51" s="1"/>
  <c r="T964" i="51" s="1"/>
  <c r="R855" i="51"/>
  <c r="S855" i="51" s="1"/>
  <c r="R978" i="51"/>
  <c r="S978" i="51" s="1"/>
  <c r="T978" i="51" s="1"/>
  <c r="R844" i="51"/>
  <c r="Q955" i="51"/>
  <c r="P955" i="51"/>
  <c r="Q585" i="51"/>
  <c r="Q581" i="51" s="1"/>
  <c r="P507" i="51"/>
  <c r="Q605" i="51"/>
  <c r="Q949" i="51"/>
  <c r="P949" i="51"/>
  <c r="Q902" i="51"/>
  <c r="P902" i="51"/>
  <c r="Q967" i="51"/>
  <c r="P967" i="51"/>
  <c r="Q953" i="51"/>
  <c r="P953" i="51"/>
  <c r="Q935" i="51"/>
  <c r="P935" i="51"/>
  <c r="P498" i="51"/>
  <c r="P847" i="51"/>
  <c r="R817" i="51"/>
  <c r="P816" i="51"/>
  <c r="R816" i="51" s="1"/>
  <c r="T816" i="51" s="1"/>
  <c r="V816" i="51" s="1"/>
  <c r="P431" i="51"/>
  <c r="Q954" i="51"/>
  <c r="P954" i="51"/>
  <c r="Q936" i="51"/>
  <c r="P936" i="51"/>
  <c r="Q917" i="51"/>
  <c r="P917" i="51"/>
  <c r="Q898" i="51"/>
  <c r="P898" i="51"/>
  <c r="P663" i="51"/>
  <c r="R664" i="51"/>
  <c r="R663" i="51" s="1"/>
  <c r="P326" i="51"/>
  <c r="R40" i="51"/>
  <c r="P662" i="51"/>
  <c r="P433" i="51"/>
  <c r="R322" i="51"/>
  <c r="T322" i="51" s="1"/>
  <c r="V322" i="51" s="1"/>
  <c r="X322" i="51" s="1"/>
  <c r="Q959" i="51"/>
  <c r="P959" i="51"/>
  <c r="R256" i="51"/>
  <c r="R246" i="51" s="1"/>
  <c r="R241" i="51" s="1"/>
  <c r="R216" i="51" s="1"/>
  <c r="R130" i="51" s="1"/>
  <c r="R113" i="51" s="1"/>
  <c r="P241" i="51"/>
  <c r="P216" i="51" s="1"/>
  <c r="P130" i="51" s="1"/>
  <c r="P113" i="51" s="1"/>
  <c r="P237" i="51"/>
  <c r="Q979" i="51"/>
  <c r="P979" i="51"/>
  <c r="Q842" i="51"/>
  <c r="P852" i="51"/>
  <c r="R118" i="51"/>
  <c r="V201" i="51"/>
  <c r="W201" i="51" s="1"/>
  <c r="T238" i="51"/>
  <c r="V238" i="51" s="1"/>
  <c r="P981" i="51"/>
  <c r="Q943" i="51"/>
  <c r="P943" i="51"/>
  <c r="R943" i="51" s="1"/>
  <c r="P923" i="51"/>
  <c r="P904" i="51"/>
  <c r="Q950" i="51"/>
  <c r="P950" i="51"/>
  <c r="R950" i="51" s="1"/>
  <c r="S950" i="51" s="1"/>
  <c r="T950" i="51" s="1"/>
  <c r="Q924" i="51"/>
  <c r="P924" i="51"/>
  <c r="Q895" i="51"/>
  <c r="P895" i="51"/>
  <c r="R762" i="51"/>
  <c r="S762" i="51" s="1"/>
  <c r="P280" i="51"/>
  <c r="P279" i="51" s="1"/>
  <c r="P833" i="51"/>
  <c r="R833" i="51" s="1"/>
  <c r="P368" i="51"/>
  <c r="R760" i="51"/>
  <c r="S760" i="51" s="1"/>
  <c r="P314" i="51"/>
  <c r="R314" i="51" s="1"/>
  <c r="P921" i="51"/>
  <c r="Q914" i="51"/>
  <c r="P914" i="51"/>
  <c r="Q901" i="51"/>
  <c r="P901" i="51"/>
  <c r="R470" i="51"/>
  <c r="R469" i="51" s="1"/>
  <c r="R468" i="51" s="1"/>
  <c r="P560" i="51"/>
  <c r="P559" i="51" s="1"/>
  <c r="P225" i="51"/>
  <c r="T240" i="51"/>
  <c r="V240" i="51" s="1"/>
  <c r="X240" i="51" s="1"/>
  <c r="Q308" i="51"/>
  <c r="R281" i="51"/>
  <c r="Q849" i="51"/>
  <c r="R849" i="51" s="1"/>
  <c r="P592" i="51"/>
  <c r="P548" i="51" s="1"/>
  <c r="P466" i="51" s="1"/>
  <c r="P487" i="51"/>
  <c r="R487" i="51" s="1"/>
  <c r="Q900" i="51"/>
  <c r="P900" i="51"/>
  <c r="R605" i="51"/>
  <c r="P489" i="51"/>
  <c r="P123" i="51"/>
  <c r="P122" i="51" s="1"/>
  <c r="R124" i="51"/>
  <c r="R123" i="51" s="1"/>
  <c r="R122" i="51" s="1"/>
  <c r="P933" i="51"/>
  <c r="Q920" i="51"/>
  <c r="P920" i="51"/>
  <c r="P907" i="51"/>
  <c r="Q891" i="51"/>
  <c r="P891" i="51"/>
  <c r="Q834" i="51"/>
  <c r="Q673" i="51"/>
  <c r="Q852" i="51"/>
  <c r="Q832" i="51"/>
  <c r="P318" i="51"/>
  <c r="R318" i="51" s="1"/>
  <c r="P483" i="51"/>
  <c r="R483" i="51" s="1"/>
  <c r="P128" i="51"/>
  <c r="P127" i="51" s="1"/>
  <c r="P126" i="51" s="1"/>
  <c r="P125" i="51" s="1"/>
  <c r="R129" i="51"/>
  <c r="R128" i="51" s="1"/>
  <c r="R127" i="51" s="1"/>
  <c r="R126" i="51" s="1"/>
  <c r="R125" i="51" s="1"/>
  <c r="Q969" i="51"/>
  <c r="P969" i="51"/>
  <c r="Q940" i="51"/>
  <c r="P940" i="51"/>
  <c r="Q918" i="51"/>
  <c r="P918" i="51"/>
  <c r="Q889" i="51"/>
  <c r="P828" i="51"/>
  <c r="R828" i="51" s="1"/>
  <c r="P485" i="51"/>
  <c r="R485" i="51" s="1"/>
  <c r="Q908" i="51"/>
  <c r="P908" i="51"/>
  <c r="Q960" i="51"/>
  <c r="P960" i="51"/>
  <c r="P838" i="51"/>
  <c r="R838" i="51" s="1"/>
  <c r="R699" i="51"/>
  <c r="S699" i="51" s="1"/>
  <c r="T699" i="51" s="1"/>
  <c r="R235" i="51"/>
  <c r="T235" i="51" s="1"/>
  <c r="S130" i="51"/>
  <c r="S113" i="51" s="1"/>
  <c r="Q946" i="51"/>
  <c r="P946" i="51"/>
  <c r="P399" i="51"/>
  <c r="R400" i="51"/>
  <c r="R399" i="51" s="1"/>
  <c r="Q111" i="51"/>
  <c r="Q110" i="51"/>
  <c r="R110" i="51" s="1"/>
  <c r="R106" i="51" s="1"/>
  <c r="Q941" i="51"/>
  <c r="P941" i="51"/>
  <c r="Q894" i="51"/>
  <c r="P894" i="51"/>
  <c r="Q937" i="51"/>
  <c r="P937" i="51"/>
  <c r="Q976" i="51"/>
  <c r="P976" i="51"/>
  <c r="Q958" i="51"/>
  <c r="P958" i="51"/>
  <c r="Q944" i="51"/>
  <c r="P944" i="51"/>
  <c r="Q945" i="51"/>
  <c r="Q925" i="51"/>
  <c r="P925" i="51"/>
  <c r="Q906" i="51"/>
  <c r="P906" i="51"/>
  <c r="P890" i="51"/>
  <c r="R834" i="51"/>
  <c r="Q845" i="51"/>
  <c r="Q851" i="51"/>
  <c r="P219" i="51"/>
  <c r="R484" i="51"/>
  <c r="Q594" i="51"/>
  <c r="Q592" i="51" s="1"/>
  <c r="Q260" i="51"/>
  <c r="P260" i="51"/>
  <c r="Q980" i="51"/>
  <c r="P980" i="51"/>
  <c r="Q947" i="51"/>
  <c r="P947" i="51"/>
  <c r="Q846" i="51"/>
  <c r="R846" i="51" s="1"/>
  <c r="P837" i="51"/>
  <c r="R867" i="51"/>
  <c r="P848" i="51"/>
  <c r="R488" i="51"/>
  <c r="T488" i="51" s="1"/>
  <c r="Q835" i="51"/>
  <c r="P306" i="51"/>
  <c r="R306" i="51" s="1"/>
  <c r="V716" i="51"/>
  <c r="U421" i="51"/>
  <c r="W421" i="51" s="1"/>
  <c r="T493" i="51"/>
  <c r="Q934" i="51"/>
  <c r="P934" i="51"/>
  <c r="Q915" i="51"/>
  <c r="P915" i="51"/>
  <c r="P896" i="51"/>
  <c r="Q916" i="51"/>
  <c r="P916" i="51"/>
  <c r="Q903" i="51"/>
  <c r="P903" i="51"/>
  <c r="Q691" i="51"/>
  <c r="R691" i="51" s="1"/>
  <c r="R698" i="51"/>
  <c r="S698" i="51" s="1"/>
  <c r="P272" i="51"/>
  <c r="P271" i="51" s="1"/>
  <c r="P270" i="51" s="1"/>
  <c r="P269" i="51" s="1"/>
  <c r="R273" i="51"/>
  <c r="R272" i="51" s="1"/>
  <c r="R271" i="51" s="1"/>
  <c r="R270" i="51" s="1"/>
  <c r="R269" i="51" s="1"/>
  <c r="P227" i="51"/>
  <c r="R111" i="51"/>
  <c r="Q922" i="51"/>
  <c r="P922" i="51"/>
  <c r="Q909" i="51"/>
  <c r="P909" i="51"/>
  <c r="Q893" i="51"/>
  <c r="P893" i="51"/>
  <c r="P196" i="51"/>
  <c r="R196" i="51" s="1"/>
  <c r="S196" i="51" s="1"/>
  <c r="Q826" i="51"/>
  <c r="R826" i="51" s="1"/>
  <c r="P316" i="51"/>
  <c r="R316" i="51" s="1"/>
  <c r="T316" i="51" s="1"/>
  <c r="P308" i="51"/>
  <c r="R308" i="51" s="1"/>
  <c r="T308" i="51" s="1"/>
  <c r="P845" i="51"/>
  <c r="P310" i="51"/>
  <c r="R310" i="51" s="1"/>
  <c r="T310" i="51" s="1"/>
  <c r="P851" i="51"/>
  <c r="Q827" i="51"/>
  <c r="R827" i="51" s="1"/>
  <c r="R481" i="51"/>
  <c r="T481" i="51" s="1"/>
  <c r="Q607" i="51"/>
  <c r="Q948" i="51"/>
  <c r="P948" i="51"/>
  <c r="Q897" i="51"/>
  <c r="P897" i="51"/>
  <c r="Q193" i="51"/>
  <c r="Q192" i="51" s="1"/>
  <c r="P491" i="51"/>
  <c r="R239" i="51"/>
  <c r="Q830" i="51"/>
  <c r="R830" i="51" s="1"/>
  <c r="S830" i="51" s="1"/>
  <c r="T830" i="51" s="1"/>
  <c r="S761" i="51"/>
  <c r="T761" i="51" s="1"/>
  <c r="P317" i="51"/>
  <c r="R317" i="51" s="1"/>
  <c r="P879" i="51"/>
  <c r="R879" i="51" s="1"/>
  <c r="S879" i="51" s="1"/>
  <c r="P942" i="51"/>
  <c r="R927" i="51"/>
  <c r="Q899" i="51"/>
  <c r="P899" i="51"/>
  <c r="Q850" i="51"/>
  <c r="P811" i="51"/>
  <c r="P793" i="51" s="1"/>
  <c r="R307" i="51"/>
  <c r="T307" i="51" s="1"/>
  <c r="V307" i="51" s="1"/>
  <c r="R283" i="51"/>
  <c r="Q843" i="51"/>
  <c r="R843" i="51" s="1"/>
  <c r="R502" i="51"/>
  <c r="P222" i="51"/>
  <c r="P221" i="51" s="1"/>
  <c r="P220" i="51" s="1"/>
  <c r="R956" i="51"/>
  <c r="S956" i="51" s="1"/>
  <c r="T956" i="51" s="1"/>
  <c r="U956" i="51" s="1"/>
  <c r="V956" i="51" s="1"/>
  <c r="Q926" i="51"/>
  <c r="P926" i="51"/>
  <c r="P905" i="51"/>
  <c r="P829" i="51"/>
  <c r="Q318" i="51"/>
  <c r="P504" i="51"/>
  <c r="P501" i="51" s="1"/>
  <c r="P968" i="51"/>
  <c r="Q919" i="51"/>
  <c r="P919" i="51"/>
  <c r="P892" i="51"/>
  <c r="P815" i="51"/>
  <c r="P320" i="51"/>
  <c r="R320" i="51" s="1"/>
  <c r="P288" i="51"/>
  <c r="P120" i="51"/>
  <c r="P117" i="51" s="1"/>
  <c r="P116" i="51" s="1"/>
  <c r="P115" i="51" s="1"/>
  <c r="P114" i="51" s="1"/>
  <c r="R121" i="51"/>
  <c r="R120" i="51" s="1"/>
  <c r="V179" i="51"/>
  <c r="U207" i="51"/>
  <c r="U206" i="51" s="1"/>
  <c r="U502" i="51"/>
  <c r="W502" i="51" s="1"/>
  <c r="W422" i="51"/>
  <c r="U314" i="51"/>
  <c r="W314" i="51" s="1"/>
  <c r="W209" i="51"/>
  <c r="X209" i="51" s="1"/>
  <c r="V207" i="51"/>
  <c r="V206" i="51" s="1"/>
  <c r="V482" i="51"/>
  <c r="X482" i="51" s="1"/>
  <c r="T426" i="51"/>
  <c r="S318" i="51"/>
  <c r="S288" i="51"/>
  <c r="S287" i="51" s="1"/>
  <c r="S286" i="51" s="1"/>
  <c r="S285" i="51" s="1"/>
  <c r="S194" i="51"/>
  <c r="U715" i="51"/>
  <c r="V715" i="51" s="1"/>
  <c r="S221" i="51"/>
  <c r="S220" i="51" s="1"/>
  <c r="U222" i="51"/>
  <c r="U221" i="51" s="1"/>
  <c r="U220" i="51" s="1"/>
  <c r="S454" i="51"/>
  <c r="S874" i="51"/>
  <c r="T874" i="51" s="1"/>
  <c r="U695" i="51"/>
  <c r="V695" i="51" s="1"/>
  <c r="S480" i="51"/>
  <c r="S479" i="51" s="1"/>
  <c r="U487" i="51"/>
  <c r="W487" i="51" s="1"/>
  <c r="U615" i="51"/>
  <c r="W615" i="51" s="1"/>
  <c r="S610" i="51"/>
  <c r="S609" i="51" s="1"/>
  <c r="S614" i="51"/>
  <c r="S423" i="51"/>
  <c r="S219" i="51"/>
  <c r="S218" i="51" s="1"/>
  <c r="S217" i="51" s="1"/>
  <c r="S766" i="51"/>
  <c r="T767" i="51"/>
  <c r="T492" i="51"/>
  <c r="S491" i="51"/>
  <c r="S490" i="51" s="1"/>
  <c r="S326" i="51"/>
  <c r="S970" i="51"/>
  <c r="T970" i="51" s="1"/>
  <c r="U970" i="51" s="1"/>
  <c r="S938" i="51"/>
  <c r="T938" i="51" s="1"/>
  <c r="S669" i="51"/>
  <c r="S668" i="51" s="1"/>
  <c r="S665" i="51" s="1"/>
  <c r="X405" i="51"/>
  <c r="X404" i="51" s="1"/>
  <c r="V404" i="51"/>
  <c r="S199" i="51"/>
  <c r="T199" i="51" s="1"/>
  <c r="S124" i="51"/>
  <c r="S123" i="51" s="1"/>
  <c r="S122" i="51" s="1"/>
  <c r="S225" i="51"/>
  <c r="S224" i="51" s="1"/>
  <c r="S223" i="51" s="1"/>
  <c r="S626" i="51"/>
  <c r="S625" i="51" s="1"/>
  <c r="S280" i="51"/>
  <c r="S279" i="51" s="1"/>
  <c r="T119" i="51"/>
  <c r="U662" i="51"/>
  <c r="W662" i="51" s="1"/>
  <c r="W661" i="51" s="1"/>
  <c r="U306" i="51"/>
  <c r="U305" i="51" s="1"/>
  <c r="U304" i="51" s="1"/>
  <c r="U281" i="51"/>
  <c r="U280" i="51" s="1"/>
  <c r="U279" i="51" s="1"/>
  <c r="X17" i="51"/>
  <c r="X16" i="51" s="1"/>
  <c r="X15" i="51" s="1"/>
  <c r="S313" i="51"/>
  <c r="U313" i="51" s="1"/>
  <c r="W313" i="51" s="1"/>
  <c r="S317" i="51"/>
  <c r="U317" i="51" s="1"/>
  <c r="W317" i="51" s="1"/>
  <c r="S951" i="51"/>
  <c r="T951" i="51" s="1"/>
  <c r="U659" i="51"/>
  <c r="U658" i="51" s="1"/>
  <c r="U657" i="51" s="1"/>
  <c r="T494" i="51"/>
  <c r="S309" i="51"/>
  <c r="U309" i="51" s="1"/>
  <c r="W309" i="51" s="1"/>
  <c r="S763" i="51"/>
  <c r="S498" i="51"/>
  <c r="S931" i="51"/>
  <c r="T931" i="51" s="1"/>
  <c r="T419" i="51"/>
  <c r="S417" i="51"/>
  <c r="S416" i="51" s="1"/>
  <c r="X158" i="51"/>
  <c r="X157" i="51" s="1"/>
  <c r="X148" i="51" s="1"/>
  <c r="X147" i="51" s="1"/>
  <c r="V157" i="51"/>
  <c r="V148" i="51" s="1"/>
  <c r="V147" i="51" s="1"/>
  <c r="S674" i="51"/>
  <c r="U674" i="51" s="1"/>
  <c r="W674" i="51" s="1"/>
  <c r="S961" i="51"/>
  <c r="T961" i="51" s="1"/>
  <c r="S118" i="51"/>
  <c r="S117" i="51" s="1"/>
  <c r="S116" i="51" s="1"/>
  <c r="S115" i="51" s="1"/>
  <c r="T705" i="51"/>
  <c r="T655" i="51" s="1"/>
  <c r="S623" i="51"/>
  <c r="S621" i="51" s="1"/>
  <c r="S983" i="51"/>
  <c r="T983" i="51" s="1"/>
  <c r="U709" i="51"/>
  <c r="V709" i="51" s="1"/>
  <c r="V708" i="51" s="1"/>
  <c r="U618" i="51"/>
  <c r="U617" i="51" s="1"/>
  <c r="S507" i="51"/>
  <c r="T425" i="51"/>
  <c r="U620" i="51"/>
  <c r="U619" i="51" s="1"/>
  <c r="S403" i="51"/>
  <c r="S402" i="51" s="1"/>
  <c r="S401" i="51" s="1"/>
  <c r="T281" i="51"/>
  <c r="V281" i="51" s="1"/>
  <c r="X281" i="51" s="1"/>
  <c r="U234" i="51"/>
  <c r="U233" i="51" s="1"/>
  <c r="U667" i="51"/>
  <c r="W667" i="51" s="1"/>
  <c r="W666" i="51" s="1"/>
  <c r="X41" i="51"/>
  <c r="V754" i="51"/>
  <c r="T817" i="51"/>
  <c r="V817" i="51" s="1"/>
  <c r="X817" i="51" s="1"/>
  <c r="T678" i="51"/>
  <c r="T677" i="51" s="1"/>
  <c r="T672" i="51" s="1"/>
  <c r="S972" i="51"/>
  <c r="T972" i="51" s="1"/>
  <c r="S431" i="51"/>
  <c r="S195" i="51"/>
  <c r="T195" i="51" s="1"/>
  <c r="U458" i="51"/>
  <c r="W458" i="51" s="1"/>
  <c r="U768" i="51"/>
  <c r="U767" i="51" s="1"/>
  <c r="U766" i="51" s="1"/>
  <c r="S973" i="51"/>
  <c r="T973" i="51" s="1"/>
  <c r="S962" i="51"/>
  <c r="T962" i="51" s="1"/>
  <c r="S963" i="51"/>
  <c r="T963" i="51" s="1"/>
  <c r="S887" i="51"/>
  <c r="S863" i="51"/>
  <c r="S664" i="51"/>
  <c r="S663" i="51" s="1"/>
  <c r="S660" i="51" s="1"/>
  <c r="S321" i="51"/>
  <c r="T284" i="51"/>
  <c r="V284" i="51" s="1"/>
  <c r="X284" i="51" s="1"/>
  <c r="T458" i="51"/>
  <c r="V458" i="51" s="1"/>
  <c r="X458" i="51" s="1"/>
  <c r="S234" i="51"/>
  <c r="S233" i="51" s="1"/>
  <c r="W481" i="51"/>
  <c r="U130" i="51"/>
  <c r="U113" i="51" s="1"/>
  <c r="X179" i="51"/>
  <c r="X749" i="51"/>
  <c r="X744" i="51" s="1"/>
  <c r="X743" i="51" s="1"/>
  <c r="V17" i="51"/>
  <c r="V16" i="51" s="1"/>
  <c r="V15" i="51" s="1"/>
  <c r="U409" i="51"/>
  <c r="U398" i="51" s="1"/>
  <c r="U391" i="51" s="1"/>
  <c r="U367" i="51" s="1"/>
  <c r="U276" i="51" s="1"/>
  <c r="W802" i="51"/>
  <c r="X802" i="51" s="1"/>
  <c r="W234" i="51"/>
  <c r="W233" i="51" s="1"/>
  <c r="U581" i="51"/>
  <c r="W451" i="51"/>
  <c r="X451" i="51" s="1"/>
  <c r="V278" i="51"/>
  <c r="V277" i="51" s="1"/>
  <c r="X268" i="51"/>
  <c r="V267" i="51"/>
  <c r="V266" i="51" s="1"/>
  <c r="V265" i="51" s="1"/>
  <c r="V303" i="51"/>
  <c r="U425" i="51"/>
  <c r="W425" i="51" s="1"/>
  <c r="U493" i="51"/>
  <c r="W493" i="51" s="1"/>
  <c r="W622" i="51"/>
  <c r="U472" i="51"/>
  <c r="W634" i="51"/>
  <c r="X634" i="51" s="1"/>
  <c r="V41" i="51"/>
  <c r="X208" i="51"/>
  <c r="U428" i="51"/>
  <c r="U427" i="51" s="1"/>
  <c r="U495" i="51"/>
  <c r="W495" i="51" s="1"/>
  <c r="V392" i="51"/>
  <c r="X393" i="51"/>
  <c r="X392" i="51" s="1"/>
  <c r="V503" i="51"/>
  <c r="X503" i="51" s="1"/>
  <c r="V632" i="51"/>
  <c r="V786" i="51"/>
  <c r="W105" i="51"/>
  <c r="X105" i="51" s="1"/>
  <c r="W542" i="51"/>
  <c r="X542" i="51" s="1"/>
  <c r="W757" i="51"/>
  <c r="X757" i="51" s="1"/>
  <c r="W310" i="51"/>
  <c r="V410" i="51"/>
  <c r="W410" i="51" s="1"/>
  <c r="W409" i="51" s="1"/>
  <c r="W398" i="51" s="1"/>
  <c r="W391" i="51" s="1"/>
  <c r="W367" i="51" s="1"/>
  <c r="W276" i="51" s="1"/>
  <c r="U541" i="51"/>
  <c r="U738" i="51"/>
  <c r="U731" i="51" s="1"/>
  <c r="W739" i="51"/>
  <c r="W738" i="51" s="1"/>
  <c r="X597" i="51"/>
  <c r="W803" i="51"/>
  <c r="X803" i="51" s="1"/>
  <c r="X292" i="51"/>
  <c r="X278" i="51" s="1"/>
  <c r="X277" i="51" s="1"/>
  <c r="X374" i="51"/>
  <c r="X373" i="51" s="1"/>
  <c r="X372" i="51" s="1"/>
  <c r="X371" i="51" s="1"/>
  <c r="V373" i="51"/>
  <c r="V372" i="51" s="1"/>
  <c r="V371" i="51" s="1"/>
  <c r="X697" i="51"/>
  <c r="W635" i="51"/>
  <c r="X635" i="51" s="1"/>
  <c r="U377" i="51"/>
  <c r="V591" i="51"/>
  <c r="W591" i="51" s="1"/>
  <c r="W581" i="51" s="1"/>
  <c r="X530" i="51"/>
  <c r="V529" i="51"/>
  <c r="X638" i="51"/>
  <c r="X637" i="51" s="1"/>
  <c r="V637" i="51"/>
  <c r="V311" i="51"/>
  <c r="X408" i="51"/>
  <c r="X407" i="51" s="1"/>
  <c r="V407" i="51"/>
  <c r="V749" i="51"/>
  <c r="V744" i="51" s="1"/>
  <c r="V743" i="51" s="1"/>
  <c r="W470" i="51"/>
  <c r="W469" i="51" s="1"/>
  <c r="W468" i="51" s="1"/>
  <c r="V397" i="51"/>
  <c r="W397" i="51" s="1"/>
  <c r="W396" i="51" s="1"/>
  <c r="W395" i="51" s="1"/>
  <c r="W504" i="51"/>
  <c r="X806" i="51"/>
  <c r="V755" i="51"/>
  <c r="W755" i="51" s="1"/>
  <c r="U616" i="51"/>
  <c r="V258" i="51"/>
  <c r="W258" i="51" s="1"/>
  <c r="W315" i="51"/>
  <c r="U273" i="51"/>
  <c r="U119" i="51"/>
  <c r="W119" i="51" s="1"/>
  <c r="X759" i="51"/>
  <c r="X242" i="51"/>
  <c r="U540" i="51"/>
  <c r="V540" i="51" s="1"/>
  <c r="W633" i="51"/>
  <c r="W632" i="51" s="1"/>
  <c r="W322" i="51"/>
  <c r="W704" i="51"/>
  <c r="W702" i="51" s="1"/>
  <c r="W701" i="51" s="1"/>
  <c r="V738" i="51"/>
  <c r="W787" i="51"/>
  <c r="W786" i="51" s="1"/>
  <c r="X799" i="51"/>
  <c r="U227" i="51"/>
  <c r="W758" i="51"/>
  <c r="X758" i="51" s="1"/>
  <c r="W696" i="51"/>
  <c r="X696" i="51" s="1"/>
  <c r="V736" i="51"/>
  <c r="X459" i="51"/>
  <c r="X452" i="51" s="1"/>
  <c r="X414" i="51" s="1"/>
  <c r="X413" i="51" s="1"/>
  <c r="W200" i="51"/>
  <c r="U433" i="51"/>
  <c r="U396" i="51"/>
  <c r="U395" i="51" s="1"/>
  <c r="W636" i="51"/>
  <c r="X636" i="51" s="1"/>
  <c r="V756" i="51"/>
  <c r="X680" i="51"/>
  <c r="X679" i="51" s="1"/>
  <c r="V679" i="51"/>
  <c r="V656" i="51" s="1"/>
  <c r="W807" i="51"/>
  <c r="X807" i="51" s="1"/>
  <c r="V747" i="51"/>
  <c r="W747" i="51" s="1"/>
  <c r="W737" i="51"/>
  <c r="W736" i="51" s="1"/>
  <c r="D66" i="15"/>
  <c r="D65" i="15" s="1"/>
  <c r="C71" i="15"/>
  <c r="C66" i="15"/>
  <c r="C64" i="15"/>
  <c r="C59" i="15"/>
  <c r="D40" i="15"/>
  <c r="C52" i="15"/>
  <c r="C26" i="15"/>
  <c r="C13" i="15"/>
  <c r="C10" i="15"/>
  <c r="C68" i="15"/>
  <c r="C15" i="15"/>
  <c r="C55" i="15"/>
  <c r="R421" i="51" l="1"/>
  <c r="T421" i="51" s="1"/>
  <c r="R884" i="51"/>
  <c r="S884" i="51"/>
  <c r="T884" i="51" s="1"/>
  <c r="P417" i="51"/>
  <c r="P416" i="51" s="1"/>
  <c r="R418" i="51"/>
  <c r="R417" i="51" s="1"/>
  <c r="R416" i="51" s="1"/>
  <c r="Q912" i="51"/>
  <c r="R912" i="51" s="1"/>
  <c r="N673" i="51"/>
  <c r="P675" i="51"/>
  <c r="W178" i="51"/>
  <c r="W306" i="51"/>
  <c r="U400" i="51"/>
  <c r="U399" i="51" s="1"/>
  <c r="R934" i="51"/>
  <c r="S934" i="51" s="1"/>
  <c r="T934" i="51" s="1"/>
  <c r="P957" i="51"/>
  <c r="Q957" i="51"/>
  <c r="O811" i="51"/>
  <c r="O793" i="51" s="1"/>
  <c r="O465" i="51" s="1"/>
  <c r="O990" i="51" s="1"/>
  <c r="Q812" i="51"/>
  <c r="J1024" i="51"/>
  <c r="J1034" i="51"/>
  <c r="U702" i="51"/>
  <c r="U701" i="51" s="1"/>
  <c r="U655" i="51" s="1"/>
  <c r="R903" i="51"/>
  <c r="S903" i="51" s="1"/>
  <c r="R914" i="51"/>
  <c r="R924" i="51"/>
  <c r="S924" i="51" s="1"/>
  <c r="W678" i="51"/>
  <c r="W677" i="51" s="1"/>
  <c r="W672" i="51" s="1"/>
  <c r="Q876" i="51"/>
  <c r="P876" i="51"/>
  <c r="M823" i="51"/>
  <c r="O823" i="51" s="1"/>
  <c r="R889" i="51"/>
  <c r="S889" i="51" s="1"/>
  <c r="X656" i="51"/>
  <c r="R872" i="51"/>
  <c r="S932" i="51"/>
  <c r="T932" i="51"/>
  <c r="V731" i="51"/>
  <c r="U480" i="51"/>
  <c r="U479" i="51" s="1"/>
  <c r="T616" i="51"/>
  <c r="T614" i="51" s="1"/>
  <c r="R926" i="51"/>
  <c r="S926" i="51" s="1"/>
  <c r="T926" i="51" s="1"/>
  <c r="R899" i="51"/>
  <c r="R918" i="51"/>
  <c r="R969" i="51"/>
  <c r="S969" i="51" s="1"/>
  <c r="T969" i="51" s="1"/>
  <c r="R955" i="51"/>
  <c r="S955" i="51" s="1"/>
  <c r="Q880" i="51"/>
  <c r="R880" i="51" s="1"/>
  <c r="Q864" i="51"/>
  <c r="R864" i="51" s="1"/>
  <c r="S864" i="51" s="1"/>
  <c r="Q939" i="51"/>
  <c r="R939" i="51" s="1"/>
  <c r="R669" i="51"/>
  <c r="R668" i="51" s="1"/>
  <c r="P668" i="51"/>
  <c r="S929" i="51"/>
  <c r="T929" i="51" s="1"/>
  <c r="R853" i="51"/>
  <c r="S853" i="51" s="1"/>
  <c r="T853" i="51" s="1"/>
  <c r="P666" i="51"/>
  <c r="P665" i="51" s="1"/>
  <c r="R667" i="51"/>
  <c r="R666" i="51" s="1"/>
  <c r="Q854" i="51"/>
  <c r="R854" i="51" s="1"/>
  <c r="S854" i="51" s="1"/>
  <c r="T854" i="51" s="1"/>
  <c r="U854" i="51" s="1"/>
  <c r="V854" i="51" s="1"/>
  <c r="Q856" i="51"/>
  <c r="R856" i="51" s="1"/>
  <c r="R952" i="51"/>
  <c r="S952" i="51" s="1"/>
  <c r="T952" i="51" s="1"/>
  <c r="R858" i="51"/>
  <c r="S858" i="51" s="1"/>
  <c r="P966" i="51"/>
  <c r="R966" i="51" s="1"/>
  <c r="S966" i="51" s="1"/>
  <c r="T966" i="51" s="1"/>
  <c r="U966" i="51" s="1"/>
  <c r="V966" i="51" s="1"/>
  <c r="P825" i="51"/>
  <c r="R825" i="51" s="1"/>
  <c r="S825" i="51" s="1"/>
  <c r="P831" i="51"/>
  <c r="Q831" i="51"/>
  <c r="R620" i="51"/>
  <c r="R619" i="51" s="1"/>
  <c r="R613" i="51" s="1"/>
  <c r="P619" i="51"/>
  <c r="P613" i="51" s="1"/>
  <c r="Q824" i="51"/>
  <c r="P824" i="51"/>
  <c r="P606" i="51"/>
  <c r="P603" i="51" s="1"/>
  <c r="P602" i="51" s="1"/>
  <c r="R607" i="51"/>
  <c r="R606" i="51" s="1"/>
  <c r="Q841" i="51"/>
  <c r="P841" i="51"/>
  <c r="Q984" i="51"/>
  <c r="P984" i="51"/>
  <c r="R982" i="51"/>
  <c r="W480" i="51"/>
  <c r="W479" i="51" s="1"/>
  <c r="R905" i="51"/>
  <c r="S905" i="51" s="1"/>
  <c r="R948" i="51"/>
  <c r="S948" i="51" s="1"/>
  <c r="T948" i="51" s="1"/>
  <c r="R944" i="51"/>
  <c r="S944" i="51" s="1"/>
  <c r="T944" i="51" s="1"/>
  <c r="R976" i="51"/>
  <c r="S976" i="51" s="1"/>
  <c r="T976" i="51" s="1"/>
  <c r="U976" i="51" s="1"/>
  <c r="R894" i="51"/>
  <c r="S894" i="51" s="1"/>
  <c r="T894" i="51" s="1"/>
  <c r="R907" i="51"/>
  <c r="S907" i="51" s="1"/>
  <c r="T907" i="51" s="1"/>
  <c r="R933" i="51"/>
  <c r="S933" i="51" s="1"/>
  <c r="T933" i="51" s="1"/>
  <c r="R935" i="51"/>
  <c r="R967" i="51"/>
  <c r="S967" i="51" s="1"/>
  <c r="T967" i="51" s="1"/>
  <c r="R949" i="51"/>
  <c r="S949" i="51" s="1"/>
  <c r="T949" i="51" s="1"/>
  <c r="R974" i="51"/>
  <c r="S974" i="51" s="1"/>
  <c r="T974" i="51" s="1"/>
  <c r="U974" i="51" s="1"/>
  <c r="Q928" i="51"/>
  <c r="R928" i="51" s="1"/>
  <c r="S928" i="51" s="1"/>
  <c r="T928" i="51" s="1"/>
  <c r="U928" i="51" s="1"/>
  <c r="V928" i="51" s="1"/>
  <c r="Q971" i="51"/>
  <c r="R971" i="51" s="1"/>
  <c r="S975" i="51"/>
  <c r="T975" i="51" s="1"/>
  <c r="Q878" i="51"/>
  <c r="R878" i="51" s="1"/>
  <c r="Q886" i="51"/>
  <c r="R886" i="51" s="1"/>
  <c r="R869" i="51"/>
  <c r="S869" i="51" s="1"/>
  <c r="T869" i="51" s="1"/>
  <c r="Q847" i="51"/>
  <c r="Q965" i="51"/>
  <c r="R965" i="51" s="1"/>
  <c r="S965" i="51" s="1"/>
  <c r="T965" i="51" s="1"/>
  <c r="R896" i="51"/>
  <c r="R904" i="51"/>
  <c r="S904" i="51" s="1"/>
  <c r="T698" i="51"/>
  <c r="S912" i="51"/>
  <c r="T912" i="51" s="1"/>
  <c r="R193" i="51"/>
  <c r="R923" i="51"/>
  <c r="S923" i="51" s="1"/>
  <c r="T923" i="51" s="1"/>
  <c r="R981" i="51"/>
  <c r="R403" i="51"/>
  <c r="R402" i="51" s="1"/>
  <c r="R401" i="51" s="1"/>
  <c r="P402" i="51"/>
  <c r="P401" i="51" s="1"/>
  <c r="Q910" i="51"/>
  <c r="P910" i="51"/>
  <c r="Q888" i="51"/>
  <c r="P888" i="51"/>
  <c r="R888" i="51" s="1"/>
  <c r="R626" i="51"/>
  <c r="R625" i="51" s="1"/>
  <c r="P625" i="51"/>
  <c r="P609" i="51"/>
  <c r="R610" i="51"/>
  <c r="R609" i="51" s="1"/>
  <c r="V310" i="51"/>
  <c r="X310" i="51" s="1"/>
  <c r="V678" i="51"/>
  <c r="V677" i="51" s="1"/>
  <c r="V672" i="51" s="1"/>
  <c r="U118" i="51"/>
  <c r="W118" i="51" s="1"/>
  <c r="W222" i="51"/>
  <c r="W221" i="51" s="1"/>
  <c r="W220" i="51" s="1"/>
  <c r="R845" i="51"/>
  <c r="S845" i="51" s="1"/>
  <c r="T845" i="51" s="1"/>
  <c r="R980" i="51"/>
  <c r="R906" i="51"/>
  <c r="S906" i="51" s="1"/>
  <c r="T906" i="51" s="1"/>
  <c r="U906" i="51" s="1"/>
  <c r="R945" i="51"/>
  <c r="S945" i="51" s="1"/>
  <c r="T945" i="51" s="1"/>
  <c r="R908" i="51"/>
  <c r="R895" i="51"/>
  <c r="S895" i="51" s="1"/>
  <c r="R898" i="51"/>
  <c r="S898" i="51" s="1"/>
  <c r="R936" i="51"/>
  <c r="S936" i="51" s="1"/>
  <c r="T936" i="51" s="1"/>
  <c r="Q548" i="51"/>
  <c r="Q466" i="51" s="1"/>
  <c r="R594" i="51"/>
  <c r="X201" i="51"/>
  <c r="U632" i="51"/>
  <c r="U608" i="51" s="1"/>
  <c r="U601" i="51" s="1"/>
  <c r="S691" i="51"/>
  <c r="T691" i="51" s="1"/>
  <c r="V178" i="51"/>
  <c r="R919" i="51"/>
  <c r="S919" i="51" s="1"/>
  <c r="T919" i="51" s="1"/>
  <c r="R942" i="51"/>
  <c r="S942" i="51" s="1"/>
  <c r="T942" i="51" s="1"/>
  <c r="R851" i="51"/>
  <c r="S851" i="51" s="1"/>
  <c r="T851" i="51" s="1"/>
  <c r="R893" i="51"/>
  <c r="R922" i="51"/>
  <c r="S922" i="51" s="1"/>
  <c r="T922" i="51" s="1"/>
  <c r="R222" i="51"/>
  <c r="R221" i="51" s="1"/>
  <c r="R220" i="51" s="1"/>
  <c r="R890" i="51"/>
  <c r="S890" i="51" s="1"/>
  <c r="R925" i="51"/>
  <c r="R900" i="51"/>
  <c r="S900" i="51" s="1"/>
  <c r="P465" i="51"/>
  <c r="P990" i="51" s="1"/>
  <c r="R305" i="51"/>
  <c r="R304" i="51" s="1"/>
  <c r="R842" i="51"/>
  <c r="S842" i="51"/>
  <c r="T842" i="51" s="1"/>
  <c r="U842" i="51" s="1"/>
  <c r="R850" i="51"/>
  <c r="S850" i="51" s="1"/>
  <c r="T850" i="51" s="1"/>
  <c r="R852" i="51"/>
  <c r="S852" i="51" s="1"/>
  <c r="R326" i="51"/>
  <c r="R325" i="51" s="1"/>
  <c r="R324" i="51" s="1"/>
  <c r="R323" i="51" s="1"/>
  <c r="P325" i="51"/>
  <c r="P324" i="51" s="1"/>
  <c r="P323" i="51" s="1"/>
  <c r="R498" i="51"/>
  <c r="R497" i="51" s="1"/>
  <c r="R496" i="51" s="1"/>
  <c r="P497" i="51"/>
  <c r="P496" i="51" s="1"/>
  <c r="P835" i="51"/>
  <c r="R835" i="51" s="1"/>
  <c r="P192" i="51"/>
  <c r="R192" i="51" s="1"/>
  <c r="P832" i="51"/>
  <c r="R832" i="51" s="1"/>
  <c r="P506" i="51"/>
  <c r="P505" i="51" s="1"/>
  <c r="R507" i="51"/>
  <c r="R506" i="51" s="1"/>
  <c r="R505" i="51" s="1"/>
  <c r="X739" i="51"/>
  <c r="X738" i="51" s="1"/>
  <c r="U288" i="51"/>
  <c r="U287" i="51" s="1"/>
  <c r="U286" i="51" s="1"/>
  <c r="U285" i="51" s="1"/>
  <c r="U501" i="51"/>
  <c r="S613" i="51"/>
  <c r="R288" i="51"/>
  <c r="R287" i="51" s="1"/>
  <c r="R286" i="51" s="1"/>
  <c r="R285" i="51" s="1"/>
  <c r="P287" i="51"/>
  <c r="P286" i="51" s="1"/>
  <c r="P285" i="51" s="1"/>
  <c r="P814" i="51"/>
  <c r="R815" i="51"/>
  <c r="R814" i="51" s="1"/>
  <c r="R909" i="51"/>
  <c r="S909" i="51" s="1"/>
  <c r="T909" i="51" s="1"/>
  <c r="U909" i="51" s="1"/>
  <c r="R504" i="51"/>
  <c r="R501" i="51" s="1"/>
  <c r="R960" i="51"/>
  <c r="S960" i="51" s="1"/>
  <c r="T960" i="51" s="1"/>
  <c r="T485" i="51"/>
  <c r="V485" i="51" s="1"/>
  <c r="X485" i="51" s="1"/>
  <c r="Q848" i="51"/>
  <c r="R848" i="51" s="1"/>
  <c r="S848" i="51" s="1"/>
  <c r="R604" i="51"/>
  <c r="T605" i="51"/>
  <c r="T604" i="51" s="1"/>
  <c r="Q839" i="51"/>
  <c r="P839" i="51"/>
  <c r="R117" i="51"/>
  <c r="R116" i="51" s="1"/>
  <c r="R115" i="51" s="1"/>
  <c r="R114" i="51" s="1"/>
  <c r="P312" i="51"/>
  <c r="R979" i="51"/>
  <c r="S979" i="51" s="1"/>
  <c r="T979" i="51" s="1"/>
  <c r="Q836" i="51"/>
  <c r="S836" i="51" s="1"/>
  <c r="P836" i="51"/>
  <c r="R836" i="51" s="1"/>
  <c r="S935" i="51"/>
  <c r="T935" i="51" s="1"/>
  <c r="S308" i="51"/>
  <c r="P218" i="51"/>
  <c r="P217" i="51" s="1"/>
  <c r="R219" i="51"/>
  <c r="P432" i="51"/>
  <c r="R433" i="51"/>
  <c r="R432" i="51" s="1"/>
  <c r="U610" i="51"/>
  <c r="W610" i="51" s="1"/>
  <c r="W609" i="51" s="1"/>
  <c r="T483" i="51"/>
  <c r="R489" i="51"/>
  <c r="R480" i="51" s="1"/>
  <c r="R479" i="51" s="1"/>
  <c r="P234" i="51"/>
  <c r="P233" i="51" s="1"/>
  <c r="S943" i="51"/>
  <c r="T943" i="51" s="1"/>
  <c r="R237" i="51"/>
  <c r="R234" i="51" s="1"/>
  <c r="R233" i="51" s="1"/>
  <c r="R662" i="51"/>
  <c r="R661" i="51" s="1"/>
  <c r="R660" i="51" s="1"/>
  <c r="P661" i="51"/>
  <c r="P660" i="51" s="1"/>
  <c r="R431" i="51"/>
  <c r="R430" i="51" s="1"/>
  <c r="P430" i="51"/>
  <c r="X307" i="51"/>
  <c r="U614" i="51"/>
  <c r="U613" i="51" s="1"/>
  <c r="X238" i="51"/>
  <c r="R892" i="51"/>
  <c r="S892" i="51" s="1"/>
  <c r="T892" i="51" s="1"/>
  <c r="R968" i="51"/>
  <c r="R491" i="51"/>
  <c r="R490" i="51" s="1"/>
  <c r="P490" i="51"/>
  <c r="R897" i="51"/>
  <c r="S897" i="51" s="1"/>
  <c r="Q606" i="51"/>
  <c r="S607" i="51"/>
  <c r="S606" i="51" s="1"/>
  <c r="R227" i="51"/>
  <c r="R226" i="51" s="1"/>
  <c r="P226" i="51"/>
  <c r="R916" i="51"/>
  <c r="S916" i="51" s="1"/>
  <c r="T916" i="51" s="1"/>
  <c r="R915" i="51"/>
  <c r="S915" i="51" s="1"/>
  <c r="T915" i="51" s="1"/>
  <c r="P305" i="51"/>
  <c r="P304" i="51" s="1"/>
  <c r="T306" i="51"/>
  <c r="T305" i="51" s="1"/>
  <c r="T304" i="51" s="1"/>
  <c r="Q829" i="51"/>
  <c r="R829" i="51" s="1"/>
  <c r="V488" i="51"/>
  <c r="X488" i="51" s="1"/>
  <c r="R947" i="51"/>
  <c r="S947" i="51" s="1"/>
  <c r="T947" i="51" s="1"/>
  <c r="R260" i="51"/>
  <c r="S260" i="51" s="1"/>
  <c r="T260" i="51" s="1"/>
  <c r="T283" i="51"/>
  <c r="R958" i="51"/>
  <c r="S958" i="51" s="1"/>
  <c r="T958" i="51" s="1"/>
  <c r="R937" i="51"/>
  <c r="S937" i="51" s="1"/>
  <c r="T937" i="51" s="1"/>
  <c r="R941" i="51"/>
  <c r="S941" i="51" s="1"/>
  <c r="R946" i="51"/>
  <c r="R940" i="51"/>
  <c r="S940" i="51" s="1"/>
  <c r="T940" i="51" s="1"/>
  <c r="R891" i="51"/>
  <c r="R920" i="51"/>
  <c r="S920" i="51" s="1"/>
  <c r="Q837" i="51"/>
  <c r="R837" i="51" s="1"/>
  <c r="P480" i="51"/>
  <c r="P479" i="51" s="1"/>
  <c r="R280" i="51"/>
  <c r="R279" i="51" s="1"/>
  <c r="P224" i="51"/>
  <c r="R225" i="51"/>
  <c r="R901" i="51"/>
  <c r="R921" i="51"/>
  <c r="S921" i="51" s="1"/>
  <c r="R959" i="51"/>
  <c r="R10" i="51"/>
  <c r="R917" i="51"/>
  <c r="S917" i="51" s="1"/>
  <c r="R954" i="51"/>
  <c r="T484" i="51"/>
  <c r="V484" i="51" s="1"/>
  <c r="X484" i="51" s="1"/>
  <c r="R953" i="51"/>
  <c r="S953" i="51" s="1"/>
  <c r="R902" i="51"/>
  <c r="Q604" i="51"/>
  <c r="S605" i="51"/>
  <c r="S604" i="51" s="1"/>
  <c r="U664" i="51"/>
  <c r="U663" i="51" s="1"/>
  <c r="U708" i="51"/>
  <c r="U705" i="51" s="1"/>
  <c r="W618" i="51"/>
  <c r="W617" i="51" s="1"/>
  <c r="W417" i="51"/>
  <c r="W416" i="51" s="1"/>
  <c r="U952" i="51"/>
  <c r="V952" i="51" s="1"/>
  <c r="W952" i="51" s="1"/>
  <c r="W281" i="51"/>
  <c r="W280" i="51" s="1"/>
  <c r="W279" i="51" s="1"/>
  <c r="U626" i="51"/>
  <c r="W626" i="51" s="1"/>
  <c r="W625" i="51" s="1"/>
  <c r="W709" i="51"/>
  <c r="W708" i="51" s="1"/>
  <c r="U730" i="51"/>
  <c r="U661" i="51"/>
  <c r="W620" i="51"/>
  <c r="W619" i="51" s="1"/>
  <c r="S893" i="51"/>
  <c r="S849" i="51"/>
  <c r="S913" i="51"/>
  <c r="S857" i="51"/>
  <c r="S881" i="51"/>
  <c r="S885" i="51"/>
  <c r="S877" i="51"/>
  <c r="S846" i="51"/>
  <c r="U319" i="51"/>
  <c r="W319" i="51" s="1"/>
  <c r="W695" i="51"/>
  <c r="X695" i="51"/>
  <c r="S430" i="51"/>
  <c r="S429" i="51" s="1"/>
  <c r="U431" i="51"/>
  <c r="S872" i="51"/>
  <c r="T872" i="51" s="1"/>
  <c r="T313" i="51"/>
  <c r="T273" i="51"/>
  <c r="T272" i="51" s="1"/>
  <c r="T271" i="51" s="1"/>
  <c r="T270" i="51" s="1"/>
  <c r="T269" i="51" s="1"/>
  <c r="S867" i="51"/>
  <c r="S497" i="51"/>
  <c r="S496" i="51" s="1"/>
  <c r="U498" i="51"/>
  <c r="S87" i="51"/>
  <c r="W624" i="51"/>
  <c r="W623" i="51" s="1"/>
  <c r="W621" i="51" s="1"/>
  <c r="W731" i="51"/>
  <c r="U666" i="51"/>
  <c r="U958" i="51"/>
  <c r="V958" i="51" s="1"/>
  <c r="W958" i="51" s="1"/>
  <c r="X207" i="51"/>
  <c r="X206" i="51" s="1"/>
  <c r="V705" i="51"/>
  <c r="V655" i="51" s="1"/>
  <c r="T879" i="51"/>
  <c r="T319" i="51"/>
  <c r="T194" i="51"/>
  <c r="U194" i="51" s="1"/>
  <c r="T239" i="51"/>
  <c r="V239" i="51" s="1"/>
  <c r="S826" i="51"/>
  <c r="T826" i="51" s="1"/>
  <c r="S838" i="51"/>
  <c r="T838" i="51" s="1"/>
  <c r="W207" i="51"/>
  <c r="W206" i="51" s="1"/>
  <c r="W130" i="51" s="1"/>
  <c r="W113" i="51" s="1"/>
  <c r="S506" i="51"/>
  <c r="S505" i="51" s="1"/>
  <c r="U507" i="51"/>
  <c r="S843" i="51"/>
  <c r="T843" i="51" s="1"/>
  <c r="S875" i="51"/>
  <c r="T875" i="51" s="1"/>
  <c r="S844" i="51"/>
  <c r="T844" i="51" s="1"/>
  <c r="U844" i="51" s="1"/>
  <c r="T196" i="51"/>
  <c r="S880" i="51"/>
  <c r="T880" i="51" s="1"/>
  <c r="T624" i="51"/>
  <c r="S325" i="51"/>
  <c r="S324" i="51" s="1"/>
  <c r="S323" i="51" s="1"/>
  <c r="U326" i="51"/>
  <c r="T882" i="51"/>
  <c r="V767" i="51"/>
  <c r="T256" i="51"/>
  <c r="T502" i="51"/>
  <c r="S453" i="51"/>
  <c r="U454" i="51"/>
  <c r="T314" i="51"/>
  <c r="W715" i="51"/>
  <c r="X715" i="51" s="1"/>
  <c r="T418" i="51"/>
  <c r="T417" i="51" s="1"/>
  <c r="T416" i="51" s="1"/>
  <c r="T863" i="51"/>
  <c r="T318" i="51"/>
  <c r="T664" i="51"/>
  <c r="T663" i="51" s="1"/>
  <c r="W754" i="51"/>
  <c r="X754" i="51" s="1"/>
  <c r="T321" i="51"/>
  <c r="S859" i="51"/>
  <c r="T859" i="51" s="1"/>
  <c r="U859" i="51" s="1"/>
  <c r="T763" i="51"/>
  <c r="U763" i="51" s="1"/>
  <c r="V763" i="51" s="1"/>
  <c r="W763" i="51" s="1"/>
  <c r="T762" i="51"/>
  <c r="S868" i="51"/>
  <c r="T868" i="51" s="1"/>
  <c r="S833" i="51"/>
  <c r="T833" i="51" s="1"/>
  <c r="S865" i="51"/>
  <c r="T865" i="51" s="1"/>
  <c r="U865" i="51" s="1"/>
  <c r="T669" i="51"/>
  <c r="T668" i="51" s="1"/>
  <c r="T472" i="51"/>
  <c r="T471" i="51" s="1"/>
  <c r="T424" i="51"/>
  <c r="T282" i="51"/>
  <c r="W608" i="51"/>
  <c r="W601" i="51" s="1"/>
  <c r="U962" i="51"/>
  <c r="V962" i="51" s="1"/>
  <c r="W962" i="51" s="1"/>
  <c r="W428" i="51"/>
  <c r="W427" i="51" s="1"/>
  <c r="T903" i="51"/>
  <c r="T197" i="51"/>
  <c r="U197" i="51" s="1"/>
  <c r="V197" i="51" s="1"/>
  <c r="T423" i="51"/>
  <c r="T326" i="51"/>
  <c r="T325" i="51" s="1"/>
  <c r="T324" i="51" s="1"/>
  <c r="T323" i="51" s="1"/>
  <c r="U318" i="51"/>
  <c r="W318" i="51" s="1"/>
  <c r="T858" i="51"/>
  <c r="S899" i="51"/>
  <c r="S424" i="51"/>
  <c r="S866" i="51"/>
  <c r="T866" i="51" s="1"/>
  <c r="T124" i="51"/>
  <c r="T123" i="51" s="1"/>
  <c r="T122" i="51" s="1"/>
  <c r="S927" i="51"/>
  <c r="T927" i="51" s="1"/>
  <c r="T309" i="51"/>
  <c r="S873" i="51"/>
  <c r="T873" i="51" s="1"/>
  <c r="S860" i="51"/>
  <c r="U669" i="51"/>
  <c r="W669" i="51" s="1"/>
  <c r="W668" i="51" s="1"/>
  <c r="W665" i="51" s="1"/>
  <c r="U124" i="51"/>
  <c r="U123" i="51" s="1"/>
  <c r="U122" i="51" s="1"/>
  <c r="T855" i="51"/>
  <c r="U855" i="51" s="1"/>
  <c r="T887" i="51"/>
  <c r="T659" i="51"/>
  <c r="T658" i="51" s="1"/>
  <c r="T657" i="51" s="1"/>
  <c r="T118" i="51"/>
  <c r="T815" i="51"/>
  <c r="T814" i="51" s="1"/>
  <c r="T811" i="51" s="1"/>
  <c r="S981" i="51"/>
  <c r="T981" i="51" s="1"/>
  <c r="S911" i="51"/>
  <c r="T911" i="51" s="1"/>
  <c r="S114" i="51"/>
  <c r="T317" i="51"/>
  <c r="S862" i="51"/>
  <c r="T862" i="51" s="1"/>
  <c r="S320" i="51"/>
  <c r="S883" i="51"/>
  <c r="T883" i="51" s="1"/>
  <c r="T760" i="51"/>
  <c r="U760" i="51" s="1"/>
  <c r="W659" i="51"/>
  <c r="W658" i="51" s="1"/>
  <c r="W657" i="51" s="1"/>
  <c r="S871" i="51"/>
  <c r="T871" i="51" s="1"/>
  <c r="V768" i="51"/>
  <c r="S840" i="51"/>
  <c r="T840" i="51" s="1"/>
  <c r="T487" i="51"/>
  <c r="S730" i="51"/>
  <c r="T766" i="51"/>
  <c r="T730" i="51" s="1"/>
  <c r="S870" i="51"/>
  <c r="T870" i="51" s="1"/>
  <c r="T320" i="51"/>
  <c r="T618" i="51"/>
  <c r="S675" i="51"/>
  <c r="S673" i="51" s="1"/>
  <c r="X787" i="51"/>
  <c r="X786" i="51" s="1"/>
  <c r="V813" i="51"/>
  <c r="V815" i="51"/>
  <c r="V814" i="51" s="1"/>
  <c r="X816" i="51"/>
  <c r="X815" i="51" s="1"/>
  <c r="X814" i="51" s="1"/>
  <c r="W956" i="51"/>
  <c r="X956" i="51" s="1"/>
  <c r="X737" i="51"/>
  <c r="X736" i="51" s="1"/>
  <c r="U423" i="51"/>
  <c r="U605" i="51"/>
  <c r="U604" i="51" s="1"/>
  <c r="V478" i="51"/>
  <c r="X755" i="51"/>
  <c r="U199" i="51"/>
  <c r="W501" i="51"/>
  <c r="V541" i="51"/>
  <c r="W541" i="51" s="1"/>
  <c r="W305" i="51"/>
  <c r="W304" i="51" s="1"/>
  <c r="U698" i="51"/>
  <c r="V698" i="51" s="1"/>
  <c r="U903" i="51"/>
  <c r="U376" i="51"/>
  <c r="U491" i="51"/>
  <c r="W472" i="51"/>
  <c r="W471" i="51" s="1"/>
  <c r="U471" i="51"/>
  <c r="U129" i="51"/>
  <c r="V119" i="51"/>
  <c r="X119" i="51" s="1"/>
  <c r="U972" i="51"/>
  <c r="V972" i="51" s="1"/>
  <c r="U417" i="51"/>
  <c r="U416" i="51" s="1"/>
  <c r="X747" i="51"/>
  <c r="V419" i="51"/>
  <c r="X419" i="51" s="1"/>
  <c r="U121" i="51"/>
  <c r="W433" i="51"/>
  <c r="W432" i="51" s="1"/>
  <c r="U432" i="51"/>
  <c r="W540" i="51"/>
  <c r="X540" i="51" s="1"/>
  <c r="U403" i="51"/>
  <c r="X258" i="51"/>
  <c r="X529" i="51"/>
  <c r="V428" i="51"/>
  <c r="V427" i="51" s="1"/>
  <c r="X410" i="51"/>
  <c r="X409" i="51" s="1"/>
  <c r="X398" i="51" s="1"/>
  <c r="X391" i="51" s="1"/>
  <c r="X367" i="51" s="1"/>
  <c r="X276" i="51" s="1"/>
  <c r="V409" i="51"/>
  <c r="V398" i="51" s="1"/>
  <c r="X200" i="51"/>
  <c r="W616" i="51"/>
  <c r="W614" i="51" s="1"/>
  <c r="V608" i="51"/>
  <c r="V601" i="51" s="1"/>
  <c r="U668" i="51"/>
  <c r="U665" i="51" s="1"/>
  <c r="U964" i="51"/>
  <c r="V964" i="51" s="1"/>
  <c r="V422" i="51"/>
  <c r="X704" i="51"/>
  <c r="X702" i="51" s="1"/>
  <c r="X701" i="51" s="1"/>
  <c r="U951" i="51"/>
  <c r="V420" i="51"/>
  <c r="X420" i="51" s="1"/>
  <c r="U225" i="51"/>
  <c r="X267" i="51"/>
  <c r="X266" i="51" s="1"/>
  <c r="X265" i="51" s="1"/>
  <c r="V236" i="51"/>
  <c r="X236" i="51" s="1"/>
  <c r="W756" i="51"/>
  <c r="X756" i="51" s="1"/>
  <c r="V273" i="51"/>
  <c r="W227" i="51"/>
  <c r="W226" i="51" s="1"/>
  <c r="U226" i="51"/>
  <c r="W273" i="51"/>
  <c r="W272" i="51" s="1"/>
  <c r="W271" i="51" s="1"/>
  <c r="W270" i="51" s="1"/>
  <c r="W269" i="51" s="1"/>
  <c r="U272" i="51"/>
  <c r="U271" i="51" s="1"/>
  <c r="U270" i="51" s="1"/>
  <c r="U269" i="51" s="1"/>
  <c r="U219" i="51"/>
  <c r="V396" i="51"/>
  <c r="V395" i="51" s="1"/>
  <c r="X397" i="51"/>
  <c r="X396" i="51" s="1"/>
  <c r="X395" i="51" s="1"/>
  <c r="X311" i="51"/>
  <c r="V493" i="51"/>
  <c r="X493" i="51" s="1"/>
  <c r="X591" i="51"/>
  <c r="X581" i="51" s="1"/>
  <c r="V581" i="51"/>
  <c r="U426" i="51"/>
  <c r="W426" i="51" s="1"/>
  <c r="U950" i="51"/>
  <c r="V950" i="51" s="1"/>
  <c r="X633" i="51"/>
  <c r="X632" i="51" s="1"/>
  <c r="X608" i="51" s="1"/>
  <c r="X601" i="51" s="1"/>
  <c r="V622" i="51"/>
  <c r="X622" i="51" s="1"/>
  <c r="U938" i="51"/>
  <c r="V495" i="51"/>
  <c r="X495" i="51" s="1"/>
  <c r="U570" i="51"/>
  <c r="U699" i="51"/>
  <c r="V481" i="51"/>
  <c r="X481" i="51" s="1"/>
  <c r="U321" i="51"/>
  <c r="W321" i="51" s="1"/>
  <c r="U375" i="51"/>
  <c r="U931" i="51"/>
  <c r="V425" i="51"/>
  <c r="X425" i="51" s="1"/>
  <c r="V483" i="51"/>
  <c r="V970" i="51"/>
  <c r="C28" i="15"/>
  <c r="C14" i="15"/>
  <c r="C49" i="15"/>
  <c r="C37" i="15"/>
  <c r="C16" i="15"/>
  <c r="C43" i="15"/>
  <c r="C19" i="15"/>
  <c r="C60" i="15"/>
  <c r="C58" i="15"/>
  <c r="C54" i="15"/>
  <c r="C47" i="15"/>
  <c r="P673" i="51" l="1"/>
  <c r="R675" i="51"/>
  <c r="R673" i="51" s="1"/>
  <c r="U960" i="51"/>
  <c r="U625" i="51"/>
  <c r="W400" i="51"/>
  <c r="W399" i="51" s="1"/>
  <c r="U948" i="51"/>
  <c r="T904" i="51"/>
  <c r="T924" i="51"/>
  <c r="T491" i="51"/>
  <c r="T490" i="51" s="1"/>
  <c r="T504" i="51"/>
  <c r="V504" i="51" s="1"/>
  <c r="T626" i="51"/>
  <c r="T625" i="51" s="1"/>
  <c r="S888" i="51"/>
  <c r="T888" i="51" s="1"/>
  <c r="R841" i="51"/>
  <c r="S841" i="51" s="1"/>
  <c r="R876" i="51"/>
  <c r="S876" i="51" s="1"/>
  <c r="U934" i="51"/>
  <c r="V934" i="51" s="1"/>
  <c r="W934" i="51" s="1"/>
  <c r="R957" i="51"/>
  <c r="S957" i="51" s="1"/>
  <c r="T957" i="51" s="1"/>
  <c r="P823" i="51"/>
  <c r="Q811" i="51"/>
  <c r="Q793" i="51" s="1"/>
  <c r="Q465" i="51" s="1"/>
  <c r="Q990" i="51" s="1"/>
  <c r="R812" i="51"/>
  <c r="R811" i="51" s="1"/>
  <c r="R793" i="51" s="1"/>
  <c r="T280" i="51"/>
  <c r="T279" i="51" s="1"/>
  <c r="U916" i="51"/>
  <c r="V916" i="51" s="1"/>
  <c r="X731" i="51"/>
  <c r="T288" i="51"/>
  <c r="T287" i="51" s="1"/>
  <c r="T286" i="51" s="1"/>
  <c r="T285" i="51" s="1"/>
  <c r="Q603" i="51"/>
  <c r="Q602" i="51" s="1"/>
  <c r="R910" i="51"/>
  <c r="S910" i="51" s="1"/>
  <c r="V903" i="51"/>
  <c r="W903" i="51" s="1"/>
  <c r="X903" i="51" s="1"/>
  <c r="X178" i="51"/>
  <c r="V616" i="51"/>
  <c r="X616" i="51" s="1"/>
  <c r="R984" i="51"/>
  <c r="S984" i="51" s="1"/>
  <c r="T984" i="51" s="1"/>
  <c r="S831" i="51"/>
  <c r="T831" i="51" s="1"/>
  <c r="U831" i="51" s="1"/>
  <c r="T237" i="51"/>
  <c r="W966" i="51"/>
  <c r="X966" i="51" s="1"/>
  <c r="V974" i="51"/>
  <c r="W974" i="51" s="1"/>
  <c r="W288" i="51"/>
  <c r="W287" i="51" s="1"/>
  <c r="W286" i="51" s="1"/>
  <c r="W285" i="51" s="1"/>
  <c r="Q823" i="51"/>
  <c r="R823" i="51" s="1"/>
  <c r="R603" i="51"/>
  <c r="R602" i="51" s="1"/>
  <c r="R847" i="51"/>
  <c r="S847" i="51" s="1"/>
  <c r="T847" i="51" s="1"/>
  <c r="U847" i="51" s="1"/>
  <c r="R831" i="51"/>
  <c r="S856" i="51"/>
  <c r="T856" i="51" s="1"/>
  <c r="U856" i="51" s="1"/>
  <c r="U944" i="51"/>
  <c r="V944" i="51" s="1"/>
  <c r="T620" i="51"/>
  <c r="T619" i="51" s="1"/>
  <c r="U660" i="51"/>
  <c r="S939" i="51"/>
  <c r="T939" i="51" s="1"/>
  <c r="S971" i="51"/>
  <c r="T971" i="51" s="1"/>
  <c r="W664" i="51"/>
  <c r="W663" i="51" s="1"/>
  <c r="W660" i="51" s="1"/>
  <c r="V976" i="51"/>
  <c r="W976" i="51" s="1"/>
  <c r="U935" i="51"/>
  <c r="V935" i="51" s="1"/>
  <c r="V626" i="51"/>
  <c r="X626" i="51" s="1"/>
  <c r="X625" i="51" s="1"/>
  <c r="U609" i="51"/>
  <c r="U947" i="51"/>
  <c r="V947" i="51" s="1"/>
  <c r="S878" i="51"/>
  <c r="T403" i="51"/>
  <c r="T402" i="51" s="1"/>
  <c r="T401" i="51" s="1"/>
  <c r="T852" i="51"/>
  <c r="S603" i="51"/>
  <c r="S602" i="51" s="1"/>
  <c r="T607" i="51"/>
  <c r="T606" i="51" s="1"/>
  <c r="T603" i="51" s="1"/>
  <c r="T602" i="51" s="1"/>
  <c r="R824" i="51"/>
  <c r="S824" i="51" s="1"/>
  <c r="T824" i="51" s="1"/>
  <c r="R665" i="51"/>
  <c r="R592" i="51"/>
  <c r="R580" i="51" s="1"/>
  <c r="R548" i="51" s="1"/>
  <c r="R466" i="51" s="1"/>
  <c r="S594" i="51"/>
  <c r="S980" i="51"/>
  <c r="T980" i="51" s="1"/>
  <c r="U979" i="51"/>
  <c r="V979" i="51" s="1"/>
  <c r="W979" i="51" s="1"/>
  <c r="X678" i="51"/>
  <c r="X677" i="51" s="1"/>
  <c r="X672" i="51" s="1"/>
  <c r="U675" i="51"/>
  <c r="W675" i="51" s="1"/>
  <c r="W673" i="51" s="1"/>
  <c r="T895" i="51"/>
  <c r="U895" i="51" s="1"/>
  <c r="V895" i="51" s="1"/>
  <c r="T234" i="51"/>
  <c r="T233" i="51" s="1"/>
  <c r="U607" i="51"/>
  <c r="T222" i="51"/>
  <c r="T221" i="51" s="1"/>
  <c r="T220" i="51" s="1"/>
  <c r="P429" i="51"/>
  <c r="T953" i="51"/>
  <c r="U953" i="51" s="1"/>
  <c r="V953" i="51" s="1"/>
  <c r="T941" i="51"/>
  <c r="U941" i="51" s="1"/>
  <c r="R224" i="51"/>
  <c r="R223" i="51" s="1"/>
  <c r="T225" i="51"/>
  <c r="R312" i="51"/>
  <c r="T312" i="51" s="1"/>
  <c r="V312" i="51" s="1"/>
  <c r="U308" i="51"/>
  <c r="W308" i="51" s="1"/>
  <c r="U940" i="51"/>
  <c r="V940" i="51" s="1"/>
  <c r="V237" i="51"/>
  <c r="X237" i="51" s="1"/>
  <c r="P223" i="51"/>
  <c r="S968" i="51"/>
  <c r="T968" i="51" s="1"/>
  <c r="T955" i="51"/>
  <c r="U955" i="51" s="1"/>
  <c r="S946" i="51"/>
  <c r="V306" i="51"/>
  <c r="V305" i="51" s="1"/>
  <c r="V304" i="51" s="1"/>
  <c r="W124" i="51"/>
  <c r="W123" i="51" s="1"/>
  <c r="W122" i="51" s="1"/>
  <c r="T227" i="51"/>
  <c r="T226" i="51" s="1"/>
  <c r="R218" i="51"/>
  <c r="R217" i="51" s="1"/>
  <c r="T219" i="51"/>
  <c r="T218" i="51" s="1"/>
  <c r="T217" i="51" s="1"/>
  <c r="T489" i="51"/>
  <c r="T480" i="51" s="1"/>
  <c r="T479" i="51" s="1"/>
  <c r="V283" i="51"/>
  <c r="X283" i="51" s="1"/>
  <c r="R429" i="51"/>
  <c r="S959" i="51"/>
  <c r="T959" i="51" s="1"/>
  <c r="R839" i="51"/>
  <c r="S839" i="51" s="1"/>
  <c r="S954" i="51"/>
  <c r="T954" i="51" s="1"/>
  <c r="U954" i="51" s="1"/>
  <c r="T898" i="51"/>
  <c r="U898" i="51" s="1"/>
  <c r="V898" i="51" s="1"/>
  <c r="W898" i="51" s="1"/>
  <c r="W705" i="51"/>
  <c r="W655" i="51" s="1"/>
  <c r="T836" i="51"/>
  <c r="U836" i="51" s="1"/>
  <c r="X709" i="51"/>
  <c r="X708" i="51" s="1"/>
  <c r="X705" i="51" s="1"/>
  <c r="U826" i="51"/>
  <c r="V826" i="51" s="1"/>
  <c r="W826" i="51" s="1"/>
  <c r="V282" i="51"/>
  <c r="V760" i="51"/>
  <c r="W760" i="51" s="1"/>
  <c r="V418" i="51"/>
  <c r="X418" i="51" s="1"/>
  <c r="S823" i="51"/>
  <c r="T400" i="51"/>
  <c r="T399" i="51" s="1"/>
  <c r="T431" i="51"/>
  <c r="T501" i="51"/>
  <c r="V502" i="51"/>
  <c r="V501" i="51" s="1"/>
  <c r="T470" i="51"/>
  <c r="T469" i="51" s="1"/>
  <c r="T468" i="51" s="1"/>
  <c r="U883" i="51"/>
  <c r="V883" i="51" s="1"/>
  <c r="W883" i="51" s="1"/>
  <c r="U843" i="51"/>
  <c r="V843" i="51" s="1"/>
  <c r="U673" i="51"/>
  <c r="T905" i="51"/>
  <c r="U905" i="51" s="1"/>
  <c r="T899" i="51"/>
  <c r="U899" i="51" s="1"/>
  <c r="T674" i="51"/>
  <c r="V674" i="51" s="1"/>
  <c r="X674" i="51" s="1"/>
  <c r="T917" i="51"/>
  <c r="V766" i="51"/>
  <c r="V730" i="51" s="1"/>
  <c r="S193" i="51"/>
  <c r="S901" i="51"/>
  <c r="T901" i="51" s="1"/>
  <c r="V256" i="51"/>
  <c r="T246" i="51"/>
  <c r="T241" i="51" s="1"/>
  <c r="T216" i="51" s="1"/>
  <c r="T130" i="51" s="1"/>
  <c r="T113" i="51" s="1"/>
  <c r="T623" i="51"/>
  <c r="T621" i="51" s="1"/>
  <c r="V624" i="51"/>
  <c r="T876" i="51"/>
  <c r="T897" i="51"/>
  <c r="U897" i="51" s="1"/>
  <c r="V897" i="51" s="1"/>
  <c r="S832" i="51"/>
  <c r="T832" i="51" s="1"/>
  <c r="U832" i="51" s="1"/>
  <c r="V832" i="51" s="1"/>
  <c r="S829" i="51"/>
  <c r="S902" i="51"/>
  <c r="T902" i="51" s="1"/>
  <c r="W768" i="51"/>
  <c r="W767" i="51" s="1"/>
  <c r="W766" i="51" s="1"/>
  <c r="W730" i="51" s="1"/>
  <c r="U320" i="51"/>
  <c r="W320" i="51" s="1"/>
  <c r="U453" i="51"/>
  <c r="W454" i="51"/>
  <c r="W453" i="51" s="1"/>
  <c r="U506" i="51"/>
  <c r="U505" i="51" s="1"/>
  <c r="W507" i="51"/>
  <c r="W506" i="51" s="1"/>
  <c r="W505" i="51" s="1"/>
  <c r="T610" i="51"/>
  <c r="T609" i="51" s="1"/>
  <c r="T507" i="51"/>
  <c r="T506" i="51" s="1"/>
  <c r="T505" i="51" s="1"/>
  <c r="S86" i="51"/>
  <c r="S75" i="51" s="1"/>
  <c r="S827" i="51"/>
  <c r="T827" i="51" s="1"/>
  <c r="U430" i="51"/>
  <c r="U429" i="51" s="1"/>
  <c r="W431" i="51"/>
  <c r="W430" i="51" s="1"/>
  <c r="W429" i="51" s="1"/>
  <c r="S835" i="51"/>
  <c r="T835" i="51" s="1"/>
  <c r="T121" i="51"/>
  <c r="T120" i="51" s="1"/>
  <c r="T117" i="51" s="1"/>
  <c r="T116" i="51" s="1"/>
  <c r="T115" i="51" s="1"/>
  <c r="T114" i="51" s="1"/>
  <c r="S828" i="51"/>
  <c r="U325" i="51"/>
  <c r="U324" i="51" s="1"/>
  <c r="U323" i="51" s="1"/>
  <c r="W326" i="51"/>
  <c r="W325" i="51" s="1"/>
  <c r="W324" i="51" s="1"/>
  <c r="W323" i="51" s="1"/>
  <c r="T878" i="51"/>
  <c r="S982" i="51"/>
  <c r="T982" i="51" s="1"/>
  <c r="T825" i="51"/>
  <c r="U825" i="51" s="1"/>
  <c r="V825" i="51" s="1"/>
  <c r="T864" i="51"/>
  <c r="U864" i="51" s="1"/>
  <c r="T890" i="51"/>
  <c r="U890" i="51" s="1"/>
  <c r="T889" i="51"/>
  <c r="U889" i="51" s="1"/>
  <c r="T846" i="51"/>
  <c r="U846" i="51" s="1"/>
  <c r="T885" i="51"/>
  <c r="T881" i="51"/>
  <c r="U881" i="51" s="1"/>
  <c r="V881" i="51" s="1"/>
  <c r="T857" i="51"/>
  <c r="U857" i="51" s="1"/>
  <c r="V857" i="51" s="1"/>
  <c r="W857" i="51" s="1"/>
  <c r="S861" i="51"/>
  <c r="T913" i="51"/>
  <c r="T921" i="51"/>
  <c r="T920" i="51"/>
  <c r="W613" i="51"/>
  <c r="X239" i="51"/>
  <c r="V664" i="51"/>
  <c r="V663" i="51" s="1"/>
  <c r="V669" i="51"/>
  <c r="X669" i="51" s="1"/>
  <c r="X668" i="51" s="1"/>
  <c r="T617" i="51"/>
  <c r="V618" i="51"/>
  <c r="T433" i="51"/>
  <c r="T432" i="51" s="1"/>
  <c r="T860" i="51"/>
  <c r="U860" i="51" s="1"/>
  <c r="V860" i="51" s="1"/>
  <c r="T867" i="51"/>
  <c r="U867" i="51" s="1"/>
  <c r="V867" i="51" s="1"/>
  <c r="T662" i="51"/>
  <c r="T661" i="51" s="1"/>
  <c r="T660" i="51" s="1"/>
  <c r="T667" i="51"/>
  <c r="T666" i="51" s="1"/>
  <c r="T665" i="51" s="1"/>
  <c r="S908" i="51"/>
  <c r="T908" i="51" s="1"/>
  <c r="S896" i="51"/>
  <c r="T896" i="51" s="1"/>
  <c r="S198" i="51"/>
  <c r="T198" i="51" s="1"/>
  <c r="U198" i="51" s="1"/>
  <c r="T498" i="51"/>
  <c r="T497" i="51" s="1"/>
  <c r="T496" i="51" s="1"/>
  <c r="S918" i="51"/>
  <c r="T918" i="51" s="1"/>
  <c r="T675" i="51"/>
  <c r="X504" i="51"/>
  <c r="T454" i="51"/>
  <c r="T87" i="51"/>
  <c r="T86" i="51" s="1"/>
  <c r="T75" i="51" s="1"/>
  <c r="T40" i="51" s="1"/>
  <c r="T10" i="51" s="1"/>
  <c r="T129" i="51"/>
  <c r="T128" i="51" s="1"/>
  <c r="T127" i="51" s="1"/>
  <c r="T126" i="51" s="1"/>
  <c r="T125" i="51" s="1"/>
  <c r="U497" i="51"/>
  <c r="U496" i="51" s="1"/>
  <c r="W498" i="51"/>
  <c r="W497" i="51" s="1"/>
  <c r="W496" i="51" s="1"/>
  <c r="S834" i="51"/>
  <c r="S891" i="51"/>
  <c r="S837" i="51"/>
  <c r="T837" i="51" s="1"/>
  <c r="T900" i="51"/>
  <c r="U900" i="51" s="1"/>
  <c r="T848" i="51"/>
  <c r="U848" i="51" s="1"/>
  <c r="V848" i="51" s="1"/>
  <c r="S886" i="51"/>
  <c r="T886" i="51" s="1"/>
  <c r="U886" i="51" s="1"/>
  <c r="T877" i="51"/>
  <c r="U877" i="51" s="1"/>
  <c r="T910" i="51"/>
  <c r="U910" i="51" s="1"/>
  <c r="V910" i="51" s="1"/>
  <c r="S914" i="51"/>
  <c r="T849" i="51"/>
  <c r="U849" i="51" s="1"/>
  <c r="T893" i="51"/>
  <c r="U893" i="51" s="1"/>
  <c r="T841" i="51"/>
  <c r="S925" i="51"/>
  <c r="T925" i="51" s="1"/>
  <c r="W605" i="51"/>
  <c r="W604" i="51" s="1"/>
  <c r="X655" i="51"/>
  <c r="V391" i="51"/>
  <c r="V367" i="51" s="1"/>
  <c r="V494" i="51"/>
  <c r="X494" i="51" s="1"/>
  <c r="V472" i="51"/>
  <c r="V417" i="51"/>
  <c r="V416" i="51" s="1"/>
  <c r="W491" i="51"/>
  <c r="W490" i="51" s="1"/>
  <c r="U490" i="51"/>
  <c r="X813" i="51"/>
  <c r="X812" i="51" s="1"/>
  <c r="X811" i="51" s="1"/>
  <c r="V812" i="51"/>
  <c r="V811" i="51" s="1"/>
  <c r="V605" i="51"/>
  <c r="V604" i="51" s="1"/>
  <c r="U218" i="51"/>
  <c r="U217" i="51" s="1"/>
  <c r="W219" i="51"/>
  <c r="W218" i="51" s="1"/>
  <c r="W217" i="51" s="1"/>
  <c r="V314" i="51"/>
  <c r="U761" i="51"/>
  <c r="W964" i="51"/>
  <c r="X964" i="51" s="1"/>
  <c r="U762" i="51"/>
  <c r="X478" i="51"/>
  <c r="W970" i="51"/>
  <c r="X970" i="51" s="1"/>
  <c r="V948" i="51"/>
  <c r="U936" i="51"/>
  <c r="X934" i="51"/>
  <c r="W698" i="51"/>
  <c r="X698" i="51" s="1"/>
  <c r="V865" i="51"/>
  <c r="V199" i="51"/>
  <c r="V308" i="51"/>
  <c r="X308" i="51" s="1"/>
  <c r="U894" i="51"/>
  <c r="V931" i="51"/>
  <c r="W931" i="51" s="1"/>
  <c r="V570" i="51"/>
  <c r="U879" i="51"/>
  <c r="X958" i="51"/>
  <c r="U838" i="51"/>
  <c r="V315" i="51"/>
  <c r="X315" i="51" s="1"/>
  <c r="V235" i="51"/>
  <c r="U945" i="51"/>
  <c r="V945" i="51" s="1"/>
  <c r="V699" i="51"/>
  <c r="W699" i="51" s="1"/>
  <c r="U969" i="51"/>
  <c r="W950" i="51"/>
  <c r="X950" i="51" s="1"/>
  <c r="V326" i="51"/>
  <c r="V423" i="51"/>
  <c r="X423" i="51" s="1"/>
  <c r="V859" i="51"/>
  <c r="W859" i="51" s="1"/>
  <c r="U961" i="51"/>
  <c r="X273" i="51"/>
  <c r="X272" i="51" s="1"/>
  <c r="X271" i="51" s="1"/>
  <c r="X270" i="51" s="1"/>
  <c r="X269" i="51" s="1"/>
  <c r="V272" i="51"/>
  <c r="V271" i="51" s="1"/>
  <c r="V270" i="51" s="1"/>
  <c r="V269" i="51" s="1"/>
  <c r="X952" i="51"/>
  <c r="U858" i="51"/>
  <c r="V320" i="51"/>
  <c r="X422" i="51"/>
  <c r="U833" i="51"/>
  <c r="V492" i="51"/>
  <c r="X492" i="51" s="1"/>
  <c r="U907" i="51"/>
  <c r="W403" i="51"/>
  <c r="W402" i="51" s="1"/>
  <c r="W401" i="51" s="1"/>
  <c r="U402" i="51"/>
  <c r="U401" i="51" s="1"/>
  <c r="U120" i="51"/>
  <c r="U117" i="51" s="1"/>
  <c r="U116" i="51" s="1"/>
  <c r="U115" i="51" s="1"/>
  <c r="U114" i="51" s="1"/>
  <c r="W121" i="51"/>
  <c r="W120" i="51" s="1"/>
  <c r="W117" i="51" s="1"/>
  <c r="W116" i="51" s="1"/>
  <c r="W115" i="51" s="1"/>
  <c r="W114" i="51" s="1"/>
  <c r="V855" i="51"/>
  <c r="X428" i="51"/>
  <c r="X427" i="51" s="1"/>
  <c r="U967" i="51"/>
  <c r="U965" i="51"/>
  <c r="V965" i="51" s="1"/>
  <c r="U424" i="51"/>
  <c r="X541" i="51"/>
  <c r="V909" i="51"/>
  <c r="U853" i="51"/>
  <c r="V659" i="51"/>
  <c r="V658" i="51" s="1"/>
  <c r="V657" i="51" s="1"/>
  <c r="U930" i="51"/>
  <c r="U691" i="51"/>
  <c r="V691" i="51" s="1"/>
  <c r="U260" i="51"/>
  <c r="U196" i="51"/>
  <c r="V196" i="51" s="1"/>
  <c r="U904" i="51"/>
  <c r="V904" i="51" s="1"/>
  <c r="V421" i="51"/>
  <c r="X421" i="51" s="1"/>
  <c r="X483" i="51"/>
  <c r="V938" i="51"/>
  <c r="W938" i="51" s="1"/>
  <c r="W225" i="51"/>
  <c r="W224" i="51" s="1"/>
  <c r="W223" i="51" s="1"/>
  <c r="U224" i="51"/>
  <c r="U223" i="51" s="1"/>
  <c r="U863" i="51"/>
  <c r="W947" i="51"/>
  <c r="X947" i="51" s="1"/>
  <c r="V960" i="51"/>
  <c r="X320" i="51"/>
  <c r="U975" i="51"/>
  <c r="X962" i="51"/>
  <c r="U983" i="51"/>
  <c r="U568" i="51"/>
  <c r="W570" i="51"/>
  <c r="W568" i="51" s="1"/>
  <c r="W197" i="51"/>
  <c r="X197" i="51" s="1"/>
  <c r="V906" i="51"/>
  <c r="W928" i="51"/>
  <c r="X928" i="51" s="1"/>
  <c r="V313" i="51"/>
  <c r="X313" i="51" s="1"/>
  <c r="U942" i="51"/>
  <c r="V942" i="51" s="1"/>
  <c r="U933" i="51"/>
  <c r="V933" i="51" s="1"/>
  <c r="V318" i="51"/>
  <c r="X318" i="51" s="1"/>
  <c r="V615" i="51"/>
  <c r="V614" i="51" s="1"/>
  <c r="W854" i="51"/>
  <c r="X854" i="51" s="1"/>
  <c r="X976" i="51"/>
  <c r="V842" i="51"/>
  <c r="W423" i="51"/>
  <c r="V319" i="51"/>
  <c r="X319" i="51" s="1"/>
  <c r="U887" i="51"/>
  <c r="V491" i="51"/>
  <c r="X763" i="51"/>
  <c r="V194" i="51"/>
  <c r="W194" i="51" s="1"/>
  <c r="U973" i="51"/>
  <c r="V973" i="51" s="1"/>
  <c r="U840" i="51"/>
  <c r="V840" i="51" s="1"/>
  <c r="V844" i="51"/>
  <c r="W972" i="51"/>
  <c r="X972" i="51" s="1"/>
  <c r="U128" i="51"/>
  <c r="U127" i="51" s="1"/>
  <c r="U126" i="51" s="1"/>
  <c r="U125" i="51" s="1"/>
  <c r="W129" i="51"/>
  <c r="W128" i="51" s="1"/>
  <c r="W127" i="51" s="1"/>
  <c r="W126" i="51" s="1"/>
  <c r="W125" i="51" s="1"/>
  <c r="V424" i="51"/>
  <c r="X424" i="51" s="1"/>
  <c r="U932" i="51"/>
  <c r="V487" i="51"/>
  <c r="V668" i="51"/>
  <c r="U963" i="51"/>
  <c r="V963" i="51" s="1"/>
  <c r="U862" i="51"/>
  <c r="V862" i="51" s="1"/>
  <c r="V433" i="51"/>
  <c r="V426" i="51"/>
  <c r="X426" i="51" s="1"/>
  <c r="U195" i="51"/>
  <c r="U937" i="51"/>
  <c r="V937" i="51" s="1"/>
  <c r="U943" i="51"/>
  <c r="V943" i="51" s="1"/>
  <c r="U911" i="51"/>
  <c r="V911" i="51" s="1"/>
  <c r="U884" i="51"/>
  <c r="U830" i="51"/>
  <c r="V830" i="51" s="1"/>
  <c r="U929" i="51"/>
  <c r="U866" i="51"/>
  <c r="V866" i="51" s="1"/>
  <c r="V951" i="51"/>
  <c r="W951" i="51" s="1"/>
  <c r="V317" i="51"/>
  <c r="X317" i="51" s="1"/>
  <c r="U978" i="51"/>
  <c r="C12" i="15"/>
  <c r="C44" i="15"/>
  <c r="X974" i="51" l="1"/>
  <c r="V222" i="51"/>
  <c r="V221" i="51" s="1"/>
  <c r="V220" i="51" s="1"/>
  <c r="R465" i="51"/>
  <c r="R990" i="51" s="1"/>
  <c r="V625" i="51"/>
  <c r="W916" i="51"/>
  <c r="X916" i="51" s="1"/>
  <c r="V667" i="51"/>
  <c r="U888" i="51"/>
  <c r="V888" i="51" s="1"/>
  <c r="V489" i="51"/>
  <c r="X489" i="51" s="1"/>
  <c r="X767" i="51"/>
  <c r="V288" i="51"/>
  <c r="V403" i="51"/>
  <c r="X403" i="51" s="1"/>
  <c r="X402" i="51" s="1"/>
  <c r="X401" i="51" s="1"/>
  <c r="V498" i="51"/>
  <c r="X664" i="51"/>
  <c r="X663" i="51" s="1"/>
  <c r="V847" i="51"/>
  <c r="W847" i="51"/>
  <c r="X847" i="51" s="1"/>
  <c r="V856" i="51"/>
  <c r="W856" i="51"/>
  <c r="X856" i="51" s="1"/>
  <c r="T946" i="51"/>
  <c r="U946" i="51" s="1"/>
  <c r="V946" i="51" s="1"/>
  <c r="V620" i="51"/>
  <c r="X620" i="51" s="1"/>
  <c r="X619" i="51" s="1"/>
  <c r="W944" i="51"/>
  <c r="X944" i="51" s="1"/>
  <c r="U939" i="51"/>
  <c r="V939" i="51" s="1"/>
  <c r="U984" i="51"/>
  <c r="V984" i="51" s="1"/>
  <c r="V831" i="51"/>
  <c r="W831" i="51" s="1"/>
  <c r="V280" i="51"/>
  <c r="V279" i="51" s="1"/>
  <c r="U606" i="51"/>
  <c r="U603" i="51" s="1"/>
  <c r="U602" i="51" s="1"/>
  <c r="W607" i="51"/>
  <c r="W606" i="51" s="1"/>
  <c r="V507" i="51"/>
  <c r="X507" i="51" s="1"/>
  <c r="X506" i="51" s="1"/>
  <c r="X505" i="51" s="1"/>
  <c r="S592" i="51"/>
  <c r="S580" i="51" s="1"/>
  <c r="S548" i="51" s="1"/>
  <c r="S466" i="51" s="1"/>
  <c r="S465" i="51" s="1"/>
  <c r="T594" i="51"/>
  <c r="T592" i="51" s="1"/>
  <c r="T580" i="51" s="1"/>
  <c r="T548" i="51" s="1"/>
  <c r="T466" i="51" s="1"/>
  <c r="T465" i="51" s="1"/>
  <c r="T990" i="51" s="1"/>
  <c r="W603" i="51"/>
  <c r="W602" i="51" s="1"/>
  <c r="W895" i="51"/>
  <c r="X895" i="51" s="1"/>
  <c r="X306" i="51"/>
  <c r="X305" i="51" s="1"/>
  <c r="X304" i="51" s="1"/>
  <c r="V941" i="51"/>
  <c r="W941" i="51" s="1"/>
  <c r="U980" i="51"/>
  <c r="U968" i="51"/>
  <c r="V968" i="51" s="1"/>
  <c r="V954" i="51"/>
  <c r="W954" i="51" s="1"/>
  <c r="X954" i="51" s="1"/>
  <c r="V955" i="51"/>
  <c r="W955" i="51" s="1"/>
  <c r="X955" i="51" s="1"/>
  <c r="V219" i="51"/>
  <c r="V218" i="51" s="1"/>
  <c r="V217" i="51" s="1"/>
  <c r="X222" i="51"/>
  <c r="X221" i="51" s="1"/>
  <c r="X220" i="51" s="1"/>
  <c r="W843" i="51"/>
  <c r="X843" i="51" s="1"/>
  <c r="V234" i="51"/>
  <c r="V233" i="51" s="1"/>
  <c r="T839" i="51"/>
  <c r="U839" i="51" s="1"/>
  <c r="T224" i="51"/>
  <c r="T223" i="51" s="1"/>
  <c r="V225" i="51"/>
  <c r="V836" i="51"/>
  <c r="W836" i="51" s="1"/>
  <c r="X836" i="51" s="1"/>
  <c r="T613" i="51"/>
  <c r="U87" i="51"/>
  <c r="V87" i="51" s="1"/>
  <c r="X760" i="51"/>
  <c r="X282" i="51"/>
  <c r="X280" i="51" s="1"/>
  <c r="X279" i="51" s="1"/>
  <c r="X768" i="51"/>
  <c r="U917" i="51"/>
  <c r="V917" i="51" s="1"/>
  <c r="W848" i="51"/>
  <c r="X848" i="51" s="1"/>
  <c r="V610" i="51"/>
  <c r="V609" i="51" s="1"/>
  <c r="V662" i="51"/>
  <c r="X662" i="51" s="1"/>
  <c r="X661" i="51" s="1"/>
  <c r="V470" i="51"/>
  <c r="V469" i="51" s="1"/>
  <c r="V468" i="51" s="1"/>
  <c r="X766" i="51"/>
  <c r="X730" i="51" s="1"/>
  <c r="V889" i="51"/>
  <c r="W889" i="51" s="1"/>
  <c r="X889" i="51" s="1"/>
  <c r="W888" i="51"/>
  <c r="X888" i="51" s="1"/>
  <c r="T673" i="51"/>
  <c r="V675" i="51"/>
  <c r="V673" i="51" s="1"/>
  <c r="V846" i="51"/>
  <c r="T861" i="51"/>
  <c r="U861" i="51" s="1"/>
  <c r="T828" i="51"/>
  <c r="V619" i="51"/>
  <c r="T914" i="51"/>
  <c r="U901" i="51"/>
  <c r="V901" i="51" s="1"/>
  <c r="W901" i="51" s="1"/>
  <c r="X901" i="51" s="1"/>
  <c r="T193" i="51"/>
  <c r="T891" i="51"/>
  <c r="U891" i="51" s="1"/>
  <c r="U896" i="51"/>
  <c r="S67" i="51"/>
  <c r="S40" i="51"/>
  <c r="S10" i="51" s="1"/>
  <c r="X256" i="51"/>
  <c r="X246" i="51" s="1"/>
  <c r="X241" i="51" s="1"/>
  <c r="X216" i="51" s="1"/>
  <c r="X130" i="51" s="1"/>
  <c r="X113" i="51" s="1"/>
  <c r="V246" i="51"/>
  <c r="V241" i="51" s="1"/>
  <c r="V216" i="51" s="1"/>
  <c r="V130" i="51" s="1"/>
  <c r="V113" i="51" s="1"/>
  <c r="T829" i="51"/>
  <c r="T823" i="51"/>
  <c r="X502" i="51"/>
  <c r="X501" i="51" s="1"/>
  <c r="T430" i="51"/>
  <c r="T429" i="51" s="1"/>
  <c r="V431" i="51"/>
  <c r="U913" i="51"/>
  <c r="V913" i="51" s="1"/>
  <c r="T453" i="51"/>
  <c r="V454" i="51"/>
  <c r="U827" i="51"/>
  <c r="V129" i="51"/>
  <c r="V128" i="51" s="1"/>
  <c r="V127" i="51" s="1"/>
  <c r="V126" i="51" s="1"/>
  <c r="V125" i="51" s="1"/>
  <c r="W860" i="51"/>
  <c r="X860" i="51" s="1"/>
  <c r="V864" i="51"/>
  <c r="V121" i="51"/>
  <c r="V120" i="51" s="1"/>
  <c r="U837" i="51"/>
  <c r="V837" i="51" s="1"/>
  <c r="W837" i="51" s="1"/>
  <c r="X837" i="51" s="1"/>
  <c r="U908" i="51"/>
  <c r="V908" i="51" s="1"/>
  <c r="W908" i="51" s="1"/>
  <c r="V617" i="51"/>
  <c r="X618" i="51"/>
  <c r="X617" i="51" s="1"/>
  <c r="U835" i="51"/>
  <c r="V835" i="51" s="1"/>
  <c r="W835" i="51" s="1"/>
  <c r="X835" i="51" s="1"/>
  <c r="T834" i="51"/>
  <c r="U902" i="51"/>
  <c r="V623" i="51"/>
  <c r="V621" i="51" s="1"/>
  <c r="X624" i="51"/>
  <c r="X623" i="51" s="1"/>
  <c r="X621" i="51" s="1"/>
  <c r="U824" i="51"/>
  <c r="U915" i="51"/>
  <c r="W842" i="51"/>
  <c r="X842" i="51" s="1"/>
  <c r="V833" i="51"/>
  <c r="W833" i="51" s="1"/>
  <c r="V276" i="51"/>
  <c r="X417" i="51"/>
  <c r="X416" i="51" s="1"/>
  <c r="V936" i="51"/>
  <c r="W897" i="51"/>
  <c r="X897" i="51" s="1"/>
  <c r="V124" i="51"/>
  <c r="V490" i="51"/>
  <c r="X491" i="51"/>
  <c r="X490" i="51" s="1"/>
  <c r="W933" i="51"/>
  <c r="X933" i="51" s="1"/>
  <c r="V967" i="51"/>
  <c r="U869" i="51"/>
  <c r="V869" i="51" s="1"/>
  <c r="U882" i="51"/>
  <c r="W196" i="51"/>
  <c r="X196" i="51" s="1"/>
  <c r="X314" i="51"/>
  <c r="U868" i="51"/>
  <c r="W965" i="51"/>
  <c r="X965" i="51" s="1"/>
  <c r="U926" i="51"/>
  <c r="U922" i="51"/>
  <c r="V666" i="51"/>
  <c r="V665" i="51" s="1"/>
  <c r="X667" i="51"/>
  <c r="X666" i="51" s="1"/>
  <c r="X665" i="51" s="1"/>
  <c r="W945" i="51"/>
  <c r="X945" i="51" s="1"/>
  <c r="W906" i="51"/>
  <c r="X906" i="51" s="1"/>
  <c r="W984" i="51"/>
  <c r="X984" i="51" s="1"/>
  <c r="W867" i="51"/>
  <c r="X867" i="51" s="1"/>
  <c r="V849" i="51"/>
  <c r="V894" i="51"/>
  <c r="U850" i="51"/>
  <c r="V850" i="51" s="1"/>
  <c r="V661" i="51"/>
  <c r="V660" i="51" s="1"/>
  <c r="U874" i="51"/>
  <c r="V983" i="51"/>
  <c r="V886" i="51"/>
  <c r="W886" i="51" s="1"/>
  <c r="X951" i="51"/>
  <c r="W830" i="51"/>
  <c r="X830" i="51" s="1"/>
  <c r="W840" i="51"/>
  <c r="X840" i="51" s="1"/>
  <c r="X826" i="51"/>
  <c r="X615" i="51"/>
  <c r="X614" i="51" s="1"/>
  <c r="U927" i="51"/>
  <c r="V607" i="51"/>
  <c r="V606" i="51" s="1"/>
  <c r="V603" i="51" s="1"/>
  <c r="V602" i="51" s="1"/>
  <c r="V198" i="51"/>
  <c r="W866" i="51"/>
  <c r="X866" i="51" s="1"/>
  <c r="V884" i="51"/>
  <c r="W884" i="51" s="1"/>
  <c r="U841" i="51"/>
  <c r="U982" i="51"/>
  <c r="V877" i="51"/>
  <c r="V932" i="51"/>
  <c r="W932" i="51" s="1"/>
  <c r="W855" i="51"/>
  <c r="X855" i="51" s="1"/>
  <c r="X898" i="51"/>
  <c r="V838" i="51"/>
  <c r="W825" i="51"/>
  <c r="X825" i="51" s="1"/>
  <c r="U871" i="51"/>
  <c r="X979" i="51"/>
  <c r="U878" i="51"/>
  <c r="V878" i="51" s="1"/>
  <c r="V879" i="51"/>
  <c r="W879" i="51" s="1"/>
  <c r="V969" i="51"/>
  <c r="V929" i="51"/>
  <c r="X498" i="51"/>
  <c r="X497" i="51" s="1"/>
  <c r="X496" i="51" s="1"/>
  <c r="V497" i="51"/>
  <c r="V496" i="51" s="1"/>
  <c r="X570" i="51"/>
  <c r="V568" i="51"/>
  <c r="V316" i="51"/>
  <c r="X316" i="51" s="1"/>
  <c r="V975" i="51"/>
  <c r="W975" i="51" s="1"/>
  <c r="V907" i="51"/>
  <c r="U912" i="51"/>
  <c r="U875" i="51"/>
  <c r="V875" i="51" s="1"/>
  <c r="W865" i="51"/>
  <c r="X865" i="51" s="1"/>
  <c r="U851" i="51"/>
  <c r="V761" i="51"/>
  <c r="U852" i="51"/>
  <c r="X487" i="51"/>
  <c r="X480" i="51" s="1"/>
  <c r="X479" i="51" s="1"/>
  <c r="W948" i="51"/>
  <c r="X948" i="51" s="1"/>
  <c r="V893" i="51"/>
  <c r="W893" i="51" s="1"/>
  <c r="V978" i="51"/>
  <c r="W937" i="51"/>
  <c r="X937" i="51" s="1"/>
  <c r="W862" i="51"/>
  <c r="X862" i="51" s="1"/>
  <c r="U892" i="51"/>
  <c r="V892" i="51" s="1"/>
  <c r="V887" i="51"/>
  <c r="W887" i="51" s="1"/>
  <c r="V899" i="51"/>
  <c r="U845" i="51"/>
  <c r="W691" i="51"/>
  <c r="X691" i="51" s="1"/>
  <c r="X659" i="51"/>
  <c r="X658" i="51" s="1"/>
  <c r="X657" i="51" s="1"/>
  <c r="W909" i="51"/>
  <c r="X909" i="51" s="1"/>
  <c r="X859" i="51"/>
  <c r="X326" i="51"/>
  <c r="X325" i="51" s="1"/>
  <c r="X324" i="51" s="1"/>
  <c r="X323" i="51" s="1"/>
  <c r="V325" i="51"/>
  <c r="V324" i="51" s="1"/>
  <c r="V323" i="51" s="1"/>
  <c r="X605" i="51"/>
  <c r="X604" i="51" s="1"/>
  <c r="W943" i="51"/>
  <c r="X943" i="51" s="1"/>
  <c r="W963" i="51"/>
  <c r="X963" i="51" s="1"/>
  <c r="X312" i="51"/>
  <c r="W911" i="51"/>
  <c r="X911" i="51" s="1"/>
  <c r="X433" i="51"/>
  <c r="X432" i="51" s="1"/>
  <c r="V432" i="51"/>
  <c r="W910" i="51"/>
  <c r="X910" i="51" s="1"/>
  <c r="V900" i="51"/>
  <c r="W900" i="51" s="1"/>
  <c r="W973" i="51"/>
  <c r="X973" i="51" s="1"/>
  <c r="X194" i="51"/>
  <c r="W942" i="51"/>
  <c r="X942" i="51" s="1"/>
  <c r="U870" i="51"/>
  <c r="U957" i="51"/>
  <c r="V957" i="51" s="1"/>
  <c r="W935" i="51"/>
  <c r="X935" i="51" s="1"/>
  <c r="U959" i="51"/>
  <c r="V959" i="51" s="1"/>
  <c r="X857" i="51"/>
  <c r="U949" i="51"/>
  <c r="V949" i="51" s="1"/>
  <c r="V890" i="51"/>
  <c r="X938" i="51"/>
  <c r="W904" i="51"/>
  <c r="X904" i="51" s="1"/>
  <c r="U920" i="51"/>
  <c r="V920" i="51" s="1"/>
  <c r="V400" i="51"/>
  <c r="V853" i="51"/>
  <c r="W853" i="51" s="1"/>
  <c r="W424" i="51"/>
  <c r="V227" i="51"/>
  <c r="V321" i="51"/>
  <c r="X321" i="51" s="1"/>
  <c r="W844" i="51"/>
  <c r="X844" i="51" s="1"/>
  <c r="U876" i="51"/>
  <c r="W953" i="51"/>
  <c r="X953" i="51" s="1"/>
  <c r="X610" i="51"/>
  <c r="X609" i="51" s="1"/>
  <c r="X699" i="51"/>
  <c r="V930" i="51"/>
  <c r="X883" i="51"/>
  <c r="X235" i="51"/>
  <c r="X234" i="51" s="1"/>
  <c r="X233" i="51" s="1"/>
  <c r="W960" i="51"/>
  <c r="X960" i="51" s="1"/>
  <c r="X931" i="51"/>
  <c r="U977" i="51"/>
  <c r="V762" i="51"/>
  <c r="V961" i="51"/>
  <c r="U971" i="51"/>
  <c r="W832" i="51"/>
  <c r="X832" i="51" s="1"/>
  <c r="U981" i="51"/>
  <c r="V981" i="51" s="1"/>
  <c r="V118" i="51"/>
  <c r="V309" i="51"/>
  <c r="X309" i="51" s="1"/>
  <c r="W881" i="51"/>
  <c r="X881" i="51" s="1"/>
  <c r="W199" i="51"/>
  <c r="X199" i="51" s="1"/>
  <c r="V195" i="51"/>
  <c r="W195" i="51" s="1"/>
  <c r="V260" i="51"/>
  <c r="V471" i="51"/>
  <c r="X472" i="51"/>
  <c r="X471" i="51" s="1"/>
  <c r="V863" i="51"/>
  <c r="W863" i="51" s="1"/>
  <c r="U885" i="51"/>
  <c r="V905" i="51"/>
  <c r="W940" i="51"/>
  <c r="X940" i="51" s="1"/>
  <c r="V858" i="51"/>
  <c r="U990" i="56"/>
  <c r="T990" i="56"/>
  <c r="U117" i="56"/>
  <c r="U1004" i="56"/>
  <c r="S990" i="51" l="1"/>
  <c r="V506" i="51"/>
  <c r="V505" i="51" s="1"/>
  <c r="X660" i="51"/>
  <c r="V480" i="51"/>
  <c r="V479" i="51" s="1"/>
  <c r="X908" i="51"/>
  <c r="W939" i="51"/>
  <c r="X939" i="51" s="1"/>
  <c r="X129" i="51"/>
  <c r="X128" i="51" s="1"/>
  <c r="X127" i="51" s="1"/>
  <c r="X126" i="51" s="1"/>
  <c r="X125" i="51" s="1"/>
  <c r="V287" i="51"/>
  <c r="V286" i="51" s="1"/>
  <c r="V285" i="51" s="1"/>
  <c r="X288" i="51"/>
  <c r="X287" i="51" s="1"/>
  <c r="X286" i="51" s="1"/>
  <c r="X285" i="51" s="1"/>
  <c r="X831" i="51"/>
  <c r="V402" i="51"/>
  <c r="V401" i="51" s="1"/>
  <c r="X675" i="51"/>
  <c r="X673" i="51" s="1"/>
  <c r="W946" i="51"/>
  <c r="X946" i="51" s="1"/>
  <c r="X941" i="51"/>
  <c r="V980" i="51"/>
  <c r="W980" i="51"/>
  <c r="X980" i="51" s="1"/>
  <c r="X219" i="51"/>
  <c r="X218" i="51" s="1"/>
  <c r="X217" i="51" s="1"/>
  <c r="V613" i="51"/>
  <c r="X225" i="51"/>
  <c r="X224" i="51" s="1"/>
  <c r="V224" i="51"/>
  <c r="V839" i="51"/>
  <c r="W839" i="51" s="1"/>
  <c r="X839" i="51" s="1"/>
  <c r="X121" i="51"/>
  <c r="X120" i="51" s="1"/>
  <c r="X613" i="51"/>
  <c r="W968" i="51"/>
  <c r="X968" i="51" s="1"/>
  <c r="W917" i="51"/>
  <c r="X917" i="51" s="1"/>
  <c r="X470" i="51"/>
  <c r="X469" i="51" s="1"/>
  <c r="X468" i="51" s="1"/>
  <c r="U86" i="51"/>
  <c r="U75" i="51" s="1"/>
  <c r="U40" i="51" s="1"/>
  <c r="U10" i="51" s="1"/>
  <c r="V827" i="51"/>
  <c r="X454" i="51"/>
  <c r="X453" i="51" s="1"/>
  <c r="V453" i="51"/>
  <c r="S192" i="51"/>
  <c r="T192" i="51" s="1"/>
  <c r="V902" i="51"/>
  <c r="W902" i="51" s="1"/>
  <c r="X902" i="51" s="1"/>
  <c r="V86" i="51"/>
  <c r="V75" i="51" s="1"/>
  <c r="V40" i="51" s="1"/>
  <c r="V10" i="51" s="1"/>
  <c r="W864" i="51"/>
  <c r="X864" i="51" s="1"/>
  <c r="V430" i="51"/>
  <c r="V429" i="51" s="1"/>
  <c r="X431" i="51"/>
  <c r="X430" i="51" s="1"/>
  <c r="X429" i="51" s="1"/>
  <c r="U828" i="51"/>
  <c r="V828" i="51" s="1"/>
  <c r="V896" i="51"/>
  <c r="W896" i="51" s="1"/>
  <c r="X896" i="51" s="1"/>
  <c r="U829" i="51"/>
  <c r="V861" i="51"/>
  <c r="W861" i="51" s="1"/>
  <c r="X861" i="51" s="1"/>
  <c r="U914" i="51"/>
  <c r="V914" i="51" s="1"/>
  <c r="W913" i="51"/>
  <c r="X913" i="51" s="1"/>
  <c r="V891" i="51"/>
  <c r="W87" i="51"/>
  <c r="W86" i="51" s="1"/>
  <c r="W75" i="51" s="1"/>
  <c r="W40" i="51" s="1"/>
  <c r="W10" i="51" s="1"/>
  <c r="W846" i="51"/>
  <c r="X846" i="51" s="1"/>
  <c r="U834" i="51"/>
  <c r="V117" i="51"/>
  <c r="V116" i="51" s="1"/>
  <c r="V115" i="51" s="1"/>
  <c r="X118" i="51"/>
  <c r="V926" i="51"/>
  <c r="W926" i="51" s="1"/>
  <c r="X400" i="51"/>
  <c r="X399" i="51" s="1"/>
  <c r="V399" i="51"/>
  <c r="W981" i="51"/>
  <c r="X981" i="51" s="1"/>
  <c r="V971" i="51"/>
  <c r="U918" i="51"/>
  <c r="W892" i="51"/>
  <c r="X892" i="51" s="1"/>
  <c r="V977" i="51"/>
  <c r="X893" i="51"/>
  <c r="X607" i="51"/>
  <c r="X606" i="51" s="1"/>
  <c r="X603" i="51" s="1"/>
  <c r="X602" i="51" s="1"/>
  <c r="X975" i="51"/>
  <c r="X568" i="51"/>
  <c r="W877" i="51"/>
  <c r="X877" i="51" s="1"/>
  <c r="W761" i="51"/>
  <c r="X761" i="51" s="1"/>
  <c r="V915" i="51"/>
  <c r="U925" i="51"/>
  <c r="W957" i="51"/>
  <c r="X957" i="51" s="1"/>
  <c r="W875" i="51"/>
  <c r="X875" i="51" s="1"/>
  <c r="V871" i="51"/>
  <c r="W871" i="51" s="1"/>
  <c r="W849" i="51"/>
  <c r="X849" i="51" s="1"/>
  <c r="W762" i="51"/>
  <c r="X762" i="51" s="1"/>
  <c r="W905" i="51"/>
  <c r="X905" i="51" s="1"/>
  <c r="V851" i="51"/>
  <c r="X879" i="51"/>
  <c r="V982" i="51"/>
  <c r="X884" i="51"/>
  <c r="W198" i="51"/>
  <c r="X198" i="51" s="1"/>
  <c r="X886" i="51"/>
  <c r="W850" i="51"/>
  <c r="X850" i="51" s="1"/>
  <c r="V882" i="51"/>
  <c r="W882" i="51" s="1"/>
  <c r="V922" i="51"/>
  <c r="W260" i="51"/>
  <c r="X260" i="51" s="1"/>
  <c r="V874" i="51"/>
  <c r="W874" i="51" s="1"/>
  <c r="W869" i="51"/>
  <c r="X869" i="51" s="1"/>
  <c r="W929" i="51"/>
  <c r="X929" i="51" s="1"/>
  <c r="U923" i="51"/>
  <c r="V923" i="51" s="1"/>
  <c r="W936" i="51"/>
  <c r="X936" i="51" s="1"/>
  <c r="W899" i="51"/>
  <c r="X899" i="51" s="1"/>
  <c r="X195" i="51"/>
  <c r="V868" i="51"/>
  <c r="X853" i="51"/>
  <c r="W959" i="51"/>
  <c r="X959" i="51" s="1"/>
  <c r="X863" i="51"/>
  <c r="U872" i="51"/>
  <c r="W858" i="51"/>
  <c r="X858" i="51" s="1"/>
  <c r="X227" i="51"/>
  <c r="X226" i="51" s="1"/>
  <c r="V226" i="51"/>
  <c r="W930" i="51"/>
  <c r="X930" i="51" s="1"/>
  <c r="W920" i="51"/>
  <c r="X920" i="51" s="1"/>
  <c r="W949" i="51"/>
  <c r="X949" i="51" s="1"/>
  <c r="X900" i="51"/>
  <c r="W890" i="51"/>
  <c r="X890" i="51" s="1"/>
  <c r="V824" i="51"/>
  <c r="W824" i="51" s="1"/>
  <c r="X887" i="51"/>
  <c r="V852" i="51"/>
  <c r="U193" i="51"/>
  <c r="V927" i="51"/>
  <c r="W927" i="51" s="1"/>
  <c r="W878" i="51"/>
  <c r="X878" i="51" s="1"/>
  <c r="X932" i="51"/>
  <c r="V876" i="51"/>
  <c r="W876" i="51" s="1"/>
  <c r="W838" i="51"/>
  <c r="X838" i="51" s="1"/>
  <c r="V841" i="51"/>
  <c r="W841" i="51" s="1"/>
  <c r="W961" i="51"/>
  <c r="X961" i="51" s="1"/>
  <c r="W907" i="51"/>
  <c r="X907" i="51" s="1"/>
  <c r="U594" i="51"/>
  <c r="V594" i="51" s="1"/>
  <c r="U873" i="51"/>
  <c r="V873" i="51" s="1"/>
  <c r="U921" i="51"/>
  <c r="V123" i="51"/>
  <c r="V122" i="51" s="1"/>
  <c r="X124" i="51"/>
  <c r="X123" i="51" s="1"/>
  <c r="X122" i="51" s="1"/>
  <c r="V870" i="51"/>
  <c r="W870" i="51" s="1"/>
  <c r="V912" i="51"/>
  <c r="V885" i="51"/>
  <c r="W885" i="51" s="1"/>
  <c r="X833" i="51"/>
  <c r="W894" i="51"/>
  <c r="X894" i="51" s="1"/>
  <c r="W969" i="51"/>
  <c r="X969" i="51" s="1"/>
  <c r="W967" i="51"/>
  <c r="X967" i="51" s="1"/>
  <c r="W983" i="51"/>
  <c r="X983" i="51" s="1"/>
  <c r="V845" i="51"/>
  <c r="W845" i="51" s="1"/>
  <c r="W978" i="51"/>
  <c r="X978" i="51" s="1"/>
  <c r="S117" i="56"/>
  <c r="T1004" i="56"/>
  <c r="X117" i="51" l="1"/>
  <c r="X116" i="51" s="1"/>
  <c r="X115" i="51" s="1"/>
  <c r="X114" i="51" s="1"/>
  <c r="V223" i="51"/>
  <c r="X223" i="51"/>
  <c r="W891" i="51"/>
  <c r="X891" i="51" s="1"/>
  <c r="X87" i="51"/>
  <c r="X86" i="51" s="1"/>
  <c r="X75" i="51" s="1"/>
  <c r="X40" i="51" s="1"/>
  <c r="X10" i="51" s="1"/>
  <c r="W914" i="51"/>
  <c r="X914" i="51" s="1"/>
  <c r="V829" i="51"/>
  <c r="W829" i="51" s="1"/>
  <c r="X829" i="51" s="1"/>
  <c r="W828" i="51"/>
  <c r="X828" i="51" s="1"/>
  <c r="V834" i="51"/>
  <c r="W834" i="51" s="1"/>
  <c r="X834" i="51" s="1"/>
  <c r="W827" i="51"/>
  <c r="X827" i="51" s="1"/>
  <c r="U880" i="51"/>
  <c r="V880" i="51" s="1"/>
  <c r="V592" i="51"/>
  <c r="V580" i="51" s="1"/>
  <c r="V548" i="51" s="1"/>
  <c r="V466" i="51" s="1"/>
  <c r="V465" i="51" s="1"/>
  <c r="V990" i="51" s="1"/>
  <c r="V925" i="51"/>
  <c r="W925" i="51" s="1"/>
  <c r="W971" i="51"/>
  <c r="X971" i="51" s="1"/>
  <c r="X870" i="51"/>
  <c r="X882" i="51"/>
  <c r="U192" i="51"/>
  <c r="V114" i="51"/>
  <c r="W982" i="51"/>
  <c r="X982" i="51" s="1"/>
  <c r="W923" i="51"/>
  <c r="X923" i="51" s="1"/>
  <c r="X874" i="51"/>
  <c r="W915" i="51"/>
  <c r="X915" i="51" s="1"/>
  <c r="V872" i="51"/>
  <c r="W872" i="51" s="1"/>
  <c r="X926" i="51"/>
  <c r="W868" i="51"/>
  <c r="X868" i="51" s="1"/>
  <c r="V921" i="51"/>
  <c r="X841" i="51"/>
  <c r="X927" i="51"/>
  <c r="X824" i="51"/>
  <c r="W873" i="51"/>
  <c r="X873" i="51" s="1"/>
  <c r="X845" i="51"/>
  <c r="X885" i="51"/>
  <c r="W594" i="51"/>
  <c r="W592" i="51" s="1"/>
  <c r="W580" i="51" s="1"/>
  <c r="W548" i="51" s="1"/>
  <c r="W466" i="51" s="1"/>
  <c r="W465" i="51" s="1"/>
  <c r="W990" i="51" s="1"/>
  <c r="U592" i="51"/>
  <c r="U580" i="51" s="1"/>
  <c r="U548" i="51" s="1"/>
  <c r="U466" i="51" s="1"/>
  <c r="U465" i="51" s="1"/>
  <c r="U990" i="51" s="1"/>
  <c r="X876" i="51"/>
  <c r="W912" i="51"/>
  <c r="X912" i="51" s="1"/>
  <c r="X871" i="51"/>
  <c r="U919" i="51"/>
  <c r="V918" i="51"/>
  <c r="V193" i="51"/>
  <c r="W193" i="51" s="1"/>
  <c r="W977" i="51"/>
  <c r="X977" i="51" s="1"/>
  <c r="U823" i="51"/>
  <c r="V823" i="51" s="1"/>
  <c r="U924" i="51"/>
  <c r="W852" i="51"/>
  <c r="X852" i="51" s="1"/>
  <c r="W851" i="51"/>
  <c r="X851" i="51" s="1"/>
  <c r="W922" i="51"/>
  <c r="X922" i="51" s="1"/>
  <c r="R1009" i="56"/>
  <c r="R1007" i="56"/>
  <c r="X594" i="51" l="1"/>
  <c r="X592" i="51" s="1"/>
  <c r="X580" i="51" s="1"/>
  <c r="X548" i="51" s="1"/>
  <c r="X466" i="51" s="1"/>
  <c r="X465" i="51" s="1"/>
  <c r="X990" i="51" s="1"/>
  <c r="V924" i="51"/>
  <c r="W924" i="51" s="1"/>
  <c r="V192" i="51"/>
  <c r="W192" i="51" s="1"/>
  <c r="V919" i="51"/>
  <c r="W919" i="51" s="1"/>
  <c r="X872" i="51"/>
  <c r="X925" i="51"/>
  <c r="X193" i="51"/>
  <c r="W823" i="51"/>
  <c r="X823" i="51" s="1"/>
  <c r="W918" i="51"/>
  <c r="X918" i="51" s="1"/>
  <c r="W880" i="51"/>
  <c r="X880" i="51" s="1"/>
  <c r="W921" i="51"/>
  <c r="X921" i="51" s="1"/>
  <c r="D9" i="46"/>
  <c r="F9" i="46"/>
  <c r="G9" i="46"/>
  <c r="H9" i="46"/>
  <c r="I9" i="46"/>
  <c r="J9" i="46"/>
  <c r="K9" i="46"/>
  <c r="E9" i="46"/>
  <c r="D20" i="46"/>
  <c r="X919" i="51" l="1"/>
  <c r="X192" i="51"/>
  <c r="X924" i="51"/>
  <c r="D11" i="49"/>
  <c r="D27" i="54" l="1"/>
  <c r="E21" i="46"/>
  <c r="F21" i="46"/>
  <c r="G21" i="46"/>
  <c r="H21" i="46"/>
  <c r="I21" i="46"/>
  <c r="J21" i="46"/>
  <c r="K21" i="46"/>
  <c r="F32" i="46"/>
  <c r="F33" i="46" s="1"/>
  <c r="G32" i="46"/>
  <c r="G33" i="46" s="1"/>
  <c r="H32" i="46"/>
  <c r="H33" i="46" s="1"/>
  <c r="I32" i="46"/>
  <c r="I33" i="46" s="1"/>
  <c r="J32" i="46"/>
  <c r="J33" i="46" s="1"/>
  <c r="K32" i="46"/>
  <c r="K33" i="46" s="1"/>
  <c r="E32" i="46"/>
  <c r="E33" i="46" s="1"/>
  <c r="F31" i="46"/>
  <c r="G31" i="46"/>
  <c r="H31" i="46"/>
  <c r="I31" i="46"/>
  <c r="J31" i="46"/>
  <c r="K31" i="46"/>
  <c r="E31" i="46"/>
  <c r="D30" i="46"/>
  <c r="D31" i="46" l="1"/>
  <c r="T1001" i="56" l="1"/>
  <c r="U998" i="56"/>
  <c r="T998" i="56"/>
  <c r="U997" i="56"/>
  <c r="U115" i="56"/>
  <c r="S115" i="56"/>
  <c r="U140" i="56"/>
  <c r="T141" i="56"/>
  <c r="T140" i="56"/>
  <c r="S140" i="56"/>
  <c r="R140" i="56"/>
  <c r="S715" i="56"/>
  <c r="T715" i="56"/>
  <c r="U715" i="56"/>
  <c r="R715" i="56"/>
  <c r="T139" i="56"/>
  <c r="T138" i="56"/>
  <c r="T137" i="56" s="1"/>
  <c r="U137" i="56"/>
  <c r="S137" i="56"/>
  <c r="R137" i="56"/>
  <c r="U134" i="56"/>
  <c r="T136" i="56"/>
  <c r="T135" i="56"/>
  <c r="T134" i="56"/>
  <c r="S134" i="56"/>
  <c r="R134" i="56"/>
  <c r="S114" i="56" l="1"/>
  <c r="L11" i="44" l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8" i="44"/>
  <c r="I19" i="44"/>
  <c r="I11" i="44" l="1"/>
  <c r="M11" i="44"/>
  <c r="T1006" i="56" l="1"/>
  <c r="U1006" i="56"/>
  <c r="R1010" i="56"/>
  <c r="R1008" i="56"/>
  <c r="R1006" i="56"/>
  <c r="W418" i="56" l="1"/>
  <c r="W367" i="56"/>
  <c r="V367" i="56"/>
  <c r="T993" i="56"/>
  <c r="U994" i="56"/>
  <c r="U993" i="56" s="1"/>
  <c r="T994" i="56"/>
  <c r="U1001" i="56" l="1"/>
  <c r="T527" i="56"/>
  <c r="T528" i="56"/>
  <c r="T529" i="56"/>
  <c r="T530" i="56"/>
  <c r="T526" i="56"/>
  <c r="S525" i="56"/>
  <c r="W366" i="56"/>
  <c r="W211" i="56"/>
  <c r="W81" i="56"/>
  <c r="W10" i="56"/>
  <c r="T525" i="56" l="1"/>
  <c r="U525" i="56"/>
  <c r="D29" i="50"/>
  <c r="E29" i="50"/>
  <c r="C29" i="50"/>
  <c r="R31" i="56" l="1"/>
  <c r="S50" i="56"/>
  <c r="T50" i="56"/>
  <c r="U50" i="56"/>
  <c r="R50" i="56"/>
  <c r="T52" i="56"/>
  <c r="T51" i="56"/>
  <c r="M52" i="56"/>
  <c r="O52" i="56" s="1"/>
  <c r="L52" i="56"/>
  <c r="J52" i="56"/>
  <c r="O51" i="56"/>
  <c r="M51" i="56"/>
  <c r="L51" i="56"/>
  <c r="J51" i="56"/>
  <c r="Q50" i="56"/>
  <c r="N50" i="56"/>
  <c r="K50" i="56"/>
  <c r="I50" i="56"/>
  <c r="H50" i="56"/>
  <c r="J50" i="56" s="1"/>
  <c r="G50" i="56"/>
  <c r="R604" i="56" l="1"/>
  <c r="T638" i="56"/>
  <c r="S637" i="56"/>
  <c r="U637" i="56"/>
  <c r="R637" i="56"/>
  <c r="U707" i="56"/>
  <c r="S506" i="56"/>
  <c r="W120" i="56"/>
  <c r="W121" i="56" s="1"/>
  <c r="R115" i="56"/>
  <c r="T128" i="56"/>
  <c r="T127" i="56"/>
  <c r="S126" i="56"/>
  <c r="U126" i="56"/>
  <c r="R126" i="56"/>
  <c r="T637" i="56" l="1"/>
  <c r="T126" i="56"/>
  <c r="R66" i="56" l="1"/>
  <c r="S238" i="56"/>
  <c r="R238" i="56"/>
  <c r="S267" i="56"/>
  <c r="U267" i="56"/>
  <c r="U238" i="56" s="1"/>
  <c r="R267" i="56"/>
  <c r="T755" i="56"/>
  <c r="S756" i="56"/>
  <c r="S755" i="56" s="1"/>
  <c r="T756" i="56"/>
  <c r="U756" i="56"/>
  <c r="U755" i="56" s="1"/>
  <c r="S919" i="56"/>
  <c r="T919" i="56"/>
  <c r="U919" i="56"/>
  <c r="R919" i="56"/>
  <c r="R293" i="56"/>
  <c r="R709" i="56"/>
  <c r="R922" i="56"/>
  <c r="S107" i="56"/>
  <c r="R756" i="56"/>
  <c r="T703" i="56"/>
  <c r="T739" i="56" l="1"/>
  <c r="T997" i="56" s="1"/>
  <c r="T742" i="56"/>
  <c r="S466" i="56"/>
  <c r="S405" i="56"/>
  <c r="U70" i="56"/>
  <c r="T33" i="56"/>
  <c r="T34" i="56"/>
  <c r="E9" i="47" l="1"/>
  <c r="F9" i="47"/>
  <c r="G9" i="47"/>
  <c r="H9" i="47"/>
  <c r="I9" i="47"/>
  <c r="J9" i="47"/>
  <c r="K9" i="47"/>
  <c r="T199" i="56" l="1"/>
  <c r="U293" i="56" l="1"/>
  <c r="S293" i="56"/>
  <c r="T294" i="56"/>
  <c r="U179" i="56" l="1"/>
  <c r="S59" i="56"/>
  <c r="U59" i="56"/>
  <c r="T61" i="56"/>
  <c r="O61" i="56"/>
  <c r="J61" i="56"/>
  <c r="I61" i="56"/>
  <c r="T60" i="56"/>
  <c r="O60" i="56"/>
  <c r="J60" i="56"/>
  <c r="I60" i="56"/>
  <c r="S412" i="56"/>
  <c r="U412" i="56"/>
  <c r="S395" i="56"/>
  <c r="S194" i="56"/>
  <c r="U194" i="56"/>
  <c r="T25" i="56"/>
  <c r="D59" i="15" l="1"/>
  <c r="T45" i="56" l="1"/>
  <c r="F9" i="54" l="1"/>
  <c r="G9" i="54"/>
  <c r="H9" i="54"/>
  <c r="I9" i="54"/>
  <c r="J9" i="54"/>
  <c r="K9" i="54"/>
  <c r="E9" i="54"/>
  <c r="D17" i="54"/>
  <c r="D17" i="47"/>
  <c r="E71" i="50"/>
  <c r="C71" i="50"/>
  <c r="D29" i="15"/>
  <c r="S175" i="56" l="1"/>
  <c r="U175" i="56"/>
  <c r="R175" i="56"/>
  <c r="T176" i="56"/>
  <c r="T175" i="56" s="1"/>
  <c r="R131" i="56"/>
  <c r="U131" i="56"/>
  <c r="U114" i="56" s="1"/>
  <c r="T133" i="56"/>
  <c r="T132" i="56"/>
  <c r="S131" i="56"/>
  <c r="T131" i="56" l="1"/>
  <c r="U709" i="56" l="1"/>
  <c r="S709" i="56"/>
  <c r="T152" i="56"/>
  <c r="T118" i="56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S31" i="56" s="1"/>
  <c r="R37" i="56"/>
  <c r="T741" i="56"/>
  <c r="S738" i="56"/>
  <c r="U738" i="56"/>
  <c r="R738" i="56"/>
  <c r="U712" i="56"/>
  <c r="T676" i="56"/>
  <c r="T717" i="56"/>
  <c r="T716" i="56"/>
  <c r="T714" i="56"/>
  <c r="T713" i="56"/>
  <c r="S712" i="56"/>
  <c r="R712" i="56"/>
  <c r="T711" i="56"/>
  <c r="T710" i="56"/>
  <c r="T708" i="56"/>
  <c r="T707" i="56" s="1"/>
  <c r="S687" i="56"/>
  <c r="U687" i="56"/>
  <c r="R687" i="56"/>
  <c r="R603" i="56"/>
  <c r="T603" i="56" s="1"/>
  <c r="O603" i="56"/>
  <c r="J603" i="56"/>
  <c r="R602" i="56"/>
  <c r="T602" i="56" s="1"/>
  <c r="O602" i="56"/>
  <c r="J602" i="56"/>
  <c r="S601" i="56"/>
  <c r="S600" i="56" s="1"/>
  <c r="C26" i="50" s="1"/>
  <c r="Q601" i="56"/>
  <c r="Q600" i="56" s="1"/>
  <c r="P601" i="56"/>
  <c r="P600" i="56" s="1"/>
  <c r="N601" i="56"/>
  <c r="N600" i="56" s="1"/>
  <c r="M601" i="56"/>
  <c r="M600" i="56" s="1"/>
  <c r="L601" i="56"/>
  <c r="L600" i="56" s="1"/>
  <c r="K601" i="56"/>
  <c r="K600" i="56" s="1"/>
  <c r="I601" i="56"/>
  <c r="I600" i="56" s="1"/>
  <c r="H601" i="56"/>
  <c r="H600" i="56" s="1"/>
  <c r="G601" i="56"/>
  <c r="U31" i="56" l="1"/>
  <c r="R682" i="56"/>
  <c r="T709" i="56"/>
  <c r="J47" i="56"/>
  <c r="T712" i="56"/>
  <c r="J601" i="56"/>
  <c r="J600" i="56" s="1"/>
  <c r="O601" i="56"/>
  <c r="O600" i="56" s="1"/>
  <c r="T601" i="56"/>
  <c r="T600" i="56" s="1"/>
  <c r="D26" i="50" s="1"/>
  <c r="J74" i="56"/>
  <c r="T37" i="56"/>
  <c r="T76" i="56"/>
  <c r="T74" i="56" s="1"/>
  <c r="T47" i="56"/>
  <c r="R601" i="56"/>
  <c r="R600" i="56" s="1"/>
  <c r="T921" i="56" l="1"/>
  <c r="T922" i="56"/>
  <c r="T920" i="56"/>
  <c r="U661" i="56"/>
  <c r="S655" i="56"/>
  <c r="U655" i="56"/>
  <c r="R655" i="56"/>
  <c r="T672" i="56"/>
  <c r="O672" i="56"/>
  <c r="O661" i="56" s="1"/>
  <c r="J672" i="56"/>
  <c r="O671" i="56"/>
  <c r="I671" i="56"/>
  <c r="J671" i="56" s="1"/>
  <c r="T670" i="56"/>
  <c r="T669" i="56"/>
  <c r="T668" i="56"/>
  <c r="T667" i="56"/>
  <c r="T666" i="56"/>
  <c r="T665" i="56"/>
  <c r="T664" i="56"/>
  <c r="T663" i="56"/>
  <c r="T662" i="56"/>
  <c r="S661" i="56"/>
  <c r="Q661" i="56"/>
  <c r="P661" i="56"/>
  <c r="N661" i="56"/>
  <c r="M661" i="56"/>
  <c r="L661" i="56"/>
  <c r="K661" i="56"/>
  <c r="I661" i="56"/>
  <c r="H661" i="56"/>
  <c r="U597" i="56"/>
  <c r="T599" i="56"/>
  <c r="T598" i="56"/>
  <c r="S597" i="56"/>
  <c r="R597" i="56"/>
  <c r="T596" i="56"/>
  <c r="T595" i="56"/>
  <c r="O595" i="56"/>
  <c r="J595" i="56"/>
  <c r="O594" i="56"/>
  <c r="J594" i="56"/>
  <c r="T593" i="56"/>
  <c r="O593" i="56"/>
  <c r="J593" i="56"/>
  <c r="T592" i="56"/>
  <c r="T591" i="56"/>
  <c r="T590" i="56"/>
  <c r="O590" i="56"/>
  <c r="I590" i="56"/>
  <c r="T589" i="56"/>
  <c r="O589" i="56"/>
  <c r="I589" i="56"/>
  <c r="J589" i="56" s="1"/>
  <c r="Q588" i="56"/>
  <c r="P588" i="56"/>
  <c r="N588" i="56"/>
  <c r="M588" i="56"/>
  <c r="L588" i="56"/>
  <c r="K588" i="56"/>
  <c r="H588" i="56"/>
  <c r="G588" i="56"/>
  <c r="U543" i="56"/>
  <c r="U532" i="56"/>
  <c r="U523" i="56"/>
  <c r="U520" i="56"/>
  <c r="U518" i="56"/>
  <c r="U515" i="56"/>
  <c r="U512" i="56"/>
  <c r="U503" i="56"/>
  <c r="U506" i="56"/>
  <c r="R506" i="56"/>
  <c r="T511" i="56"/>
  <c r="O511" i="56"/>
  <c r="J511" i="56"/>
  <c r="T510" i="56"/>
  <c r="P510" i="56"/>
  <c r="O510" i="56"/>
  <c r="J510" i="56"/>
  <c r="L510" i="56" s="1"/>
  <c r="J512" i="56"/>
  <c r="J509" i="56" s="1"/>
  <c r="J508" i="56" s="1"/>
  <c r="M512" i="56"/>
  <c r="O512" i="56" s="1"/>
  <c r="Q512" i="56" s="1"/>
  <c r="Q509" i="56" s="1"/>
  <c r="Q508" i="56" s="1"/>
  <c r="R512" i="56"/>
  <c r="S512" i="56"/>
  <c r="T513" i="56"/>
  <c r="T550" i="56"/>
  <c r="O550" i="56"/>
  <c r="T549" i="56"/>
  <c r="O549" i="56"/>
  <c r="J549" i="56"/>
  <c r="O548" i="56"/>
  <c r="T547" i="56"/>
  <c r="O547" i="56"/>
  <c r="J547" i="56"/>
  <c r="T546" i="56"/>
  <c r="O546" i="56"/>
  <c r="J546" i="56"/>
  <c r="J545" i="56"/>
  <c r="M545" i="56" s="1"/>
  <c r="P545" i="56" s="1"/>
  <c r="O544" i="56"/>
  <c r="J544" i="56"/>
  <c r="N543" i="56"/>
  <c r="L543" i="56"/>
  <c r="K543" i="56"/>
  <c r="I543" i="56"/>
  <c r="H543" i="56"/>
  <c r="R542" i="56"/>
  <c r="S532" i="56" s="1"/>
  <c r="T541" i="56"/>
  <c r="O541" i="56"/>
  <c r="J541" i="56"/>
  <c r="T540" i="56"/>
  <c r="O540" i="56"/>
  <c r="J540" i="56"/>
  <c r="T539" i="56"/>
  <c r="O539" i="56"/>
  <c r="J539" i="56"/>
  <c r="T538" i="56"/>
  <c r="T537" i="56"/>
  <c r="T536" i="56"/>
  <c r="J536" i="56"/>
  <c r="M536" i="56" s="1"/>
  <c r="T535" i="56"/>
  <c r="T534" i="56"/>
  <c r="O534" i="56"/>
  <c r="J534" i="56"/>
  <c r="O533" i="56"/>
  <c r="J533" i="56"/>
  <c r="N532" i="56"/>
  <c r="L532" i="56"/>
  <c r="K532" i="56"/>
  <c r="I532" i="56"/>
  <c r="H532" i="56"/>
  <c r="G532" i="56"/>
  <c r="G502" i="56" s="1"/>
  <c r="T524" i="56"/>
  <c r="T523" i="56" s="1"/>
  <c r="O524" i="56"/>
  <c r="O523" i="56" s="1"/>
  <c r="J524" i="56"/>
  <c r="S523" i="56"/>
  <c r="Q523" i="56"/>
  <c r="P523" i="56"/>
  <c r="N523" i="56"/>
  <c r="M523" i="56"/>
  <c r="L523" i="56"/>
  <c r="K523" i="56"/>
  <c r="I523" i="56"/>
  <c r="H523" i="56"/>
  <c r="M522" i="56"/>
  <c r="O522" i="56" s="1"/>
  <c r="Q522" i="56" s="1"/>
  <c r="S522" i="56" s="1"/>
  <c r="J522" i="56"/>
  <c r="T521" i="56"/>
  <c r="M521" i="56"/>
  <c r="O521" i="56" s="1"/>
  <c r="Q521" i="56" s="1"/>
  <c r="J521" i="56"/>
  <c r="L521" i="56" s="1"/>
  <c r="N521" i="56" s="1"/>
  <c r="P521" i="56" s="1"/>
  <c r="R520" i="56"/>
  <c r="M520" i="56"/>
  <c r="O520" i="56" s="1"/>
  <c r="Q520" i="56" s="1"/>
  <c r="J520" i="56"/>
  <c r="L520" i="56" s="1"/>
  <c r="N520" i="56" s="1"/>
  <c r="P520" i="56" s="1"/>
  <c r="M519" i="56"/>
  <c r="O519" i="56" s="1"/>
  <c r="Q519" i="56" s="1"/>
  <c r="J519" i="56"/>
  <c r="L519" i="56" s="1"/>
  <c r="N519" i="56" s="1"/>
  <c r="P519" i="56" s="1"/>
  <c r="R518" i="56"/>
  <c r="M518" i="56"/>
  <c r="O518" i="56" s="1"/>
  <c r="Q518" i="56" s="1"/>
  <c r="J518" i="56"/>
  <c r="T517" i="56"/>
  <c r="M517" i="56"/>
  <c r="O517" i="56" s="1"/>
  <c r="J517" i="56"/>
  <c r="L517" i="56" s="1"/>
  <c r="M516" i="56"/>
  <c r="J516" i="56"/>
  <c r="L516" i="56" s="1"/>
  <c r="R515" i="56"/>
  <c r="M515" i="56"/>
  <c r="O515" i="56" s="1"/>
  <c r="J515" i="56"/>
  <c r="L515" i="56" s="1"/>
  <c r="T514" i="56"/>
  <c r="K514" i="56"/>
  <c r="K513" i="56" s="1"/>
  <c r="I514" i="56"/>
  <c r="I513" i="56" s="1"/>
  <c r="T509" i="56"/>
  <c r="K509" i="56"/>
  <c r="K508" i="56" s="1"/>
  <c r="I509" i="56"/>
  <c r="I508" i="56" s="1"/>
  <c r="T508" i="56"/>
  <c r="T507" i="56"/>
  <c r="M507" i="56"/>
  <c r="O507" i="56" s="1"/>
  <c r="Q507" i="56" s="1"/>
  <c r="Q506" i="56" s="1"/>
  <c r="J507" i="56"/>
  <c r="J506" i="56" s="1"/>
  <c r="K506" i="56"/>
  <c r="I506" i="56"/>
  <c r="T505" i="56"/>
  <c r="T504" i="56"/>
  <c r="S503" i="56"/>
  <c r="R503" i="56"/>
  <c r="Q503" i="56"/>
  <c r="P503" i="56"/>
  <c r="O503" i="56"/>
  <c r="T470" i="56"/>
  <c r="T471" i="56"/>
  <c r="U466" i="56"/>
  <c r="R466" i="56"/>
  <c r="T430" i="56"/>
  <c r="T429" i="56"/>
  <c r="U362" i="56"/>
  <c r="U360" i="56"/>
  <c r="S357" i="56"/>
  <c r="U357" i="56"/>
  <c r="R357" i="56"/>
  <c r="R363" i="56"/>
  <c r="S363" i="56" s="1"/>
  <c r="S362" i="56" s="1"/>
  <c r="O363" i="56"/>
  <c r="O362" i="56" s="1"/>
  <c r="I363" i="56"/>
  <c r="I362" i="56" s="1"/>
  <c r="Q362" i="56"/>
  <c r="P362" i="56"/>
  <c r="N362" i="56"/>
  <c r="M362" i="56"/>
  <c r="L362" i="56"/>
  <c r="K362" i="56"/>
  <c r="H362" i="56"/>
  <c r="R361" i="56"/>
  <c r="O361" i="56"/>
  <c r="O360" i="56" s="1"/>
  <c r="J361" i="56"/>
  <c r="Q360" i="56"/>
  <c r="P360" i="56"/>
  <c r="N360" i="56"/>
  <c r="M360" i="56"/>
  <c r="L360" i="56"/>
  <c r="K360" i="56"/>
  <c r="I360" i="56"/>
  <c r="H360" i="56"/>
  <c r="T310" i="56"/>
  <c r="T295" i="56"/>
  <c r="T293" i="56" s="1"/>
  <c r="O295" i="56"/>
  <c r="O293" i="56" s="1"/>
  <c r="J295" i="56"/>
  <c r="Q293" i="56"/>
  <c r="P293" i="56"/>
  <c r="N293" i="56"/>
  <c r="M293" i="56"/>
  <c r="L293" i="56"/>
  <c r="K293" i="56"/>
  <c r="I293" i="56"/>
  <c r="H293" i="56"/>
  <c r="S279" i="56"/>
  <c r="U279" i="56"/>
  <c r="R279" i="56"/>
  <c r="T282" i="56"/>
  <c r="T283" i="56"/>
  <c r="T285" i="56"/>
  <c r="T270" i="56"/>
  <c r="S227" i="56"/>
  <c r="U227" i="56"/>
  <c r="R227" i="56"/>
  <c r="T231" i="56"/>
  <c r="T230" i="56"/>
  <c r="U183" i="56"/>
  <c r="U178" i="56" s="1"/>
  <c r="U177" i="56" s="1"/>
  <c r="E47" i="50" s="1"/>
  <c r="T198" i="56"/>
  <c r="O198" i="56"/>
  <c r="J198" i="56"/>
  <c r="T197" i="56"/>
  <c r="T196" i="56"/>
  <c r="O196" i="56"/>
  <c r="O194" i="56" s="1"/>
  <c r="J196" i="56"/>
  <c r="J195" i="56"/>
  <c r="L195" i="56" s="1"/>
  <c r="S183" i="56"/>
  <c r="Q194" i="56"/>
  <c r="P194" i="56"/>
  <c r="N194" i="56"/>
  <c r="M194" i="56"/>
  <c r="L194" i="56"/>
  <c r="K194" i="56"/>
  <c r="I194" i="56"/>
  <c r="H194" i="56"/>
  <c r="G194" i="56"/>
  <c r="R193" i="56"/>
  <c r="T192" i="56"/>
  <c r="O192" i="56"/>
  <c r="J192" i="56"/>
  <c r="J191" i="56"/>
  <c r="L191" i="56" s="1"/>
  <c r="T190" i="56"/>
  <c r="O190" i="56"/>
  <c r="J190" i="56"/>
  <c r="T189" i="56"/>
  <c r="O189" i="56"/>
  <c r="J189" i="56"/>
  <c r="T188" i="56"/>
  <c r="O188" i="56"/>
  <c r="J188" i="56"/>
  <c r="T187" i="56"/>
  <c r="T186" i="56"/>
  <c r="T185" i="56"/>
  <c r="O185" i="56"/>
  <c r="J185" i="56"/>
  <c r="T184" i="56"/>
  <c r="O184" i="56"/>
  <c r="J184" i="56"/>
  <c r="T182" i="56"/>
  <c r="O182" i="56"/>
  <c r="J182" i="56"/>
  <c r="T181" i="56"/>
  <c r="T180" i="56"/>
  <c r="O180" i="56"/>
  <c r="O179" i="56" s="1"/>
  <c r="J180" i="56"/>
  <c r="J179" i="56" s="1"/>
  <c r="S179" i="56"/>
  <c r="Q179" i="56"/>
  <c r="P179" i="56"/>
  <c r="N179" i="56"/>
  <c r="N178" i="56" s="1"/>
  <c r="M179" i="56"/>
  <c r="L179" i="56"/>
  <c r="K179" i="56"/>
  <c r="K178" i="56" s="1"/>
  <c r="I179" i="56"/>
  <c r="I178" i="56" s="1"/>
  <c r="H179" i="56"/>
  <c r="H178" i="56" s="1"/>
  <c r="Q178" i="56"/>
  <c r="G178" i="56"/>
  <c r="G201" i="56"/>
  <c r="G200" i="56" s="1"/>
  <c r="G177" i="56" s="1"/>
  <c r="H202" i="56"/>
  <c r="H201" i="56" s="1"/>
  <c r="H200" i="56" s="1"/>
  <c r="H177" i="56" s="1"/>
  <c r="I202" i="56"/>
  <c r="I201" i="56" s="1"/>
  <c r="I200" i="56" s="1"/>
  <c r="I177" i="56" s="1"/>
  <c r="K202" i="56"/>
  <c r="K201" i="56" s="1"/>
  <c r="K200" i="56" s="1"/>
  <c r="L202" i="56"/>
  <c r="L201" i="56" s="1"/>
  <c r="L200" i="56" s="1"/>
  <c r="L177" i="56" s="1"/>
  <c r="M202" i="56"/>
  <c r="M201" i="56" s="1"/>
  <c r="M200" i="56" s="1"/>
  <c r="N202" i="56"/>
  <c r="N201" i="56" s="1"/>
  <c r="N200" i="56" s="1"/>
  <c r="N177" i="56" s="1"/>
  <c r="P202" i="56"/>
  <c r="P201" i="56" s="1"/>
  <c r="P200" i="56" s="1"/>
  <c r="Q202" i="56"/>
  <c r="Q201" i="56" s="1"/>
  <c r="Q200" i="56" s="1"/>
  <c r="Q177" i="56" s="1"/>
  <c r="R202" i="56"/>
  <c r="R201" i="56" s="1"/>
  <c r="R200" i="56" s="1"/>
  <c r="S202" i="56"/>
  <c r="S201" i="56" s="1"/>
  <c r="J203" i="56"/>
  <c r="O203" i="56"/>
  <c r="O202" i="56" s="1"/>
  <c r="O201" i="56" s="1"/>
  <c r="O200" i="56" s="1"/>
  <c r="T203" i="56"/>
  <c r="T202" i="56" s="1"/>
  <c r="T201" i="56" s="1"/>
  <c r="G205" i="56"/>
  <c r="U150" i="56"/>
  <c r="U144" i="56"/>
  <c r="O154" i="56"/>
  <c r="J154" i="56"/>
  <c r="T153" i="56"/>
  <c r="T151" i="56"/>
  <c r="M151" i="56"/>
  <c r="M150" i="56" s="1"/>
  <c r="L151" i="56"/>
  <c r="L150" i="56" s="1"/>
  <c r="J151" i="56"/>
  <c r="S150" i="56"/>
  <c r="Q150" i="56"/>
  <c r="P150" i="56"/>
  <c r="N150" i="56"/>
  <c r="K150" i="56"/>
  <c r="I150" i="56"/>
  <c r="H150" i="56"/>
  <c r="T149" i="56"/>
  <c r="T148" i="56"/>
  <c r="O148" i="56"/>
  <c r="J148" i="56"/>
  <c r="T147" i="56"/>
  <c r="T146" i="56"/>
  <c r="T145" i="56"/>
  <c r="O145" i="56"/>
  <c r="J145" i="56"/>
  <c r="S144" i="56"/>
  <c r="Q144" i="56"/>
  <c r="Q143" i="56" s="1"/>
  <c r="Q142" i="56" s="1"/>
  <c r="P144" i="56"/>
  <c r="P143" i="56" s="1"/>
  <c r="P142" i="56" s="1"/>
  <c r="N144" i="56"/>
  <c r="M144" i="56"/>
  <c r="L144" i="56"/>
  <c r="K144" i="56"/>
  <c r="I144" i="56"/>
  <c r="H144" i="56"/>
  <c r="U123" i="56"/>
  <c r="U120" i="56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T115" i="56" s="1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T66" i="56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G53" i="56" s="1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7" i="56" s="1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120" i="56" l="1"/>
  <c r="V121" i="56" s="1"/>
  <c r="T62" i="56"/>
  <c r="T59" i="56" s="1"/>
  <c r="R59" i="56"/>
  <c r="R661" i="56"/>
  <c r="S200" i="56"/>
  <c r="C55" i="50"/>
  <c r="T671" i="56"/>
  <c r="T661" i="56" s="1"/>
  <c r="T56" i="56"/>
  <c r="T55" i="56" s="1"/>
  <c r="R55" i="56"/>
  <c r="T200" i="56"/>
  <c r="D55" i="50"/>
  <c r="U588" i="56"/>
  <c r="T41" i="56"/>
  <c r="T40" i="56" s="1"/>
  <c r="R40" i="56"/>
  <c r="T32" i="56"/>
  <c r="R32" i="56"/>
  <c r="J661" i="56"/>
  <c r="S588" i="56"/>
  <c r="T512" i="56"/>
  <c r="O588" i="56"/>
  <c r="I588" i="56"/>
  <c r="T597" i="56"/>
  <c r="J590" i="56"/>
  <c r="J588" i="56" s="1"/>
  <c r="R588" i="56"/>
  <c r="T594" i="56"/>
  <c r="U531" i="56"/>
  <c r="U502" i="56" s="1"/>
  <c r="M509" i="56"/>
  <c r="M508" i="56" s="1"/>
  <c r="T506" i="56"/>
  <c r="N502" i="56"/>
  <c r="L512" i="56"/>
  <c r="N512" i="56" s="1"/>
  <c r="P512" i="56" s="1"/>
  <c r="J363" i="56"/>
  <c r="U356" i="56"/>
  <c r="E70" i="50" s="1"/>
  <c r="L507" i="56"/>
  <c r="N507" i="56" s="1"/>
  <c r="P507" i="56" s="1"/>
  <c r="P506" i="56" s="1"/>
  <c r="L536" i="56"/>
  <c r="R179" i="56"/>
  <c r="J543" i="56"/>
  <c r="R362" i="56"/>
  <c r="J514" i="56"/>
  <c r="J513" i="56" s="1"/>
  <c r="T503" i="56"/>
  <c r="N515" i="56"/>
  <c r="P515" i="56" s="1"/>
  <c r="J523" i="56"/>
  <c r="R523" i="56"/>
  <c r="H502" i="56"/>
  <c r="T363" i="56"/>
  <c r="T362" i="56" s="1"/>
  <c r="R532" i="56"/>
  <c r="J293" i="56"/>
  <c r="L522" i="56"/>
  <c r="N522" i="56" s="1"/>
  <c r="P522" i="56" s="1"/>
  <c r="T542" i="56"/>
  <c r="L545" i="56"/>
  <c r="P536" i="56"/>
  <c r="P532" i="56" s="1"/>
  <c r="O536" i="56"/>
  <c r="Q536" i="56" s="1"/>
  <c r="Q532" i="56" s="1"/>
  <c r="M532" i="56"/>
  <c r="R360" i="56"/>
  <c r="R356" i="56" s="1"/>
  <c r="M506" i="56"/>
  <c r="Q517" i="56"/>
  <c r="L502" i="56"/>
  <c r="J362" i="56"/>
  <c r="O509" i="56"/>
  <c r="O508" i="56" s="1"/>
  <c r="N516" i="56"/>
  <c r="P516" i="56" s="1"/>
  <c r="J532" i="56"/>
  <c r="J360" i="56"/>
  <c r="S360" i="56"/>
  <c r="S356" i="56" s="1"/>
  <c r="C70" i="50" s="1"/>
  <c r="O516" i="56"/>
  <c r="Q516" i="56" s="1"/>
  <c r="I502" i="56"/>
  <c r="T533" i="56"/>
  <c r="K502" i="56"/>
  <c r="P543" i="56"/>
  <c r="T522" i="56"/>
  <c r="T520" i="56" s="1"/>
  <c r="S520" i="56"/>
  <c r="Q515" i="56"/>
  <c r="N517" i="56"/>
  <c r="P517" i="56" s="1"/>
  <c r="O506" i="56"/>
  <c r="L518" i="56"/>
  <c r="N518" i="56" s="1"/>
  <c r="P518" i="56" s="1"/>
  <c r="T544" i="56"/>
  <c r="O545" i="56"/>
  <c r="T548" i="56"/>
  <c r="M514" i="56"/>
  <c r="M513" i="56" s="1"/>
  <c r="M543" i="56"/>
  <c r="R123" i="56"/>
  <c r="L178" i="56"/>
  <c r="J194" i="56"/>
  <c r="J178" i="56"/>
  <c r="S178" i="56"/>
  <c r="S177" i="56" s="1"/>
  <c r="C47" i="50" s="1"/>
  <c r="T194" i="56"/>
  <c r="K177" i="56"/>
  <c r="T179" i="56"/>
  <c r="R194" i="56"/>
  <c r="N195" i="56"/>
  <c r="M191" i="56"/>
  <c r="M195" i="56"/>
  <c r="O195" i="56" s="1"/>
  <c r="T193" i="56"/>
  <c r="J202" i="56"/>
  <c r="J201" i="56" s="1"/>
  <c r="J200" i="56" s="1"/>
  <c r="J177" i="56" s="1"/>
  <c r="M177" i="56"/>
  <c r="U143" i="56"/>
  <c r="U142" i="56" s="1"/>
  <c r="M17" i="56"/>
  <c r="S101" i="56"/>
  <c r="S100" i="56" s="1"/>
  <c r="S99" i="56" s="1"/>
  <c r="C43" i="50" s="1"/>
  <c r="J150" i="56"/>
  <c r="O144" i="56"/>
  <c r="I143" i="56"/>
  <c r="H143" i="56"/>
  <c r="J144" i="56"/>
  <c r="H54" i="56"/>
  <c r="H53" i="56" s="1"/>
  <c r="O101" i="56"/>
  <c r="O100" i="56" s="1"/>
  <c r="N115" i="56"/>
  <c r="N114" i="56" s="1"/>
  <c r="N143" i="56"/>
  <c r="N142" i="56" s="1"/>
  <c r="S143" i="56"/>
  <c r="S142" i="56" s="1"/>
  <c r="L143" i="56"/>
  <c r="L142" i="56" s="1"/>
  <c r="R150" i="56"/>
  <c r="T144" i="56"/>
  <c r="K143" i="56"/>
  <c r="M143" i="56"/>
  <c r="M142" i="56" s="1"/>
  <c r="R144" i="56"/>
  <c r="R143" i="56" s="1"/>
  <c r="R142" i="56" s="1"/>
  <c r="O151" i="56"/>
  <c r="O150" i="56" s="1"/>
  <c r="T154" i="56"/>
  <c r="T150" i="56" s="1"/>
  <c r="K54" i="56"/>
  <c r="K53" i="56" s="1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H115" i="56"/>
  <c r="H114" i="56" s="1"/>
  <c r="J40" i="56"/>
  <c r="E49" i="50"/>
  <c r="U54" i="56"/>
  <c r="U53" i="56" s="1"/>
  <c r="E50" i="50" s="1"/>
  <c r="N54" i="56"/>
  <c r="N53" i="56" s="1"/>
  <c r="Q54" i="56"/>
  <c r="Q53" i="56" s="1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114" i="56" l="1"/>
  <c r="V10" i="56"/>
  <c r="T31" i="56"/>
  <c r="D49" i="50" s="1"/>
  <c r="M53" i="56"/>
  <c r="M50" i="56"/>
  <c r="L53" i="56"/>
  <c r="L50" i="56"/>
  <c r="R114" i="56"/>
  <c r="T18" i="56"/>
  <c r="T17" i="56" s="1"/>
  <c r="T588" i="56"/>
  <c r="L506" i="56"/>
  <c r="N506" i="56"/>
  <c r="J143" i="56"/>
  <c r="M502" i="56"/>
  <c r="O514" i="56"/>
  <c r="O513" i="56" s="1"/>
  <c r="P502" i="56"/>
  <c r="T532" i="56"/>
  <c r="J502" i="56"/>
  <c r="Q514" i="56"/>
  <c r="Q513" i="56" s="1"/>
  <c r="L509" i="56"/>
  <c r="L508" i="56" s="1"/>
  <c r="P514" i="56"/>
  <c r="P513" i="56" s="1"/>
  <c r="O532" i="56"/>
  <c r="T361" i="56"/>
  <c r="T519" i="56"/>
  <c r="T518" i="56" s="1"/>
  <c r="S518" i="56"/>
  <c r="Q545" i="56"/>
  <c r="O543" i="56"/>
  <c r="N514" i="56"/>
  <c r="N513" i="56" s="1"/>
  <c r="L514" i="56"/>
  <c r="L513" i="56" s="1"/>
  <c r="P191" i="56"/>
  <c r="O191" i="56"/>
  <c r="O178" i="56" s="1"/>
  <c r="M178" i="56"/>
  <c r="Q195" i="56"/>
  <c r="P195" i="56"/>
  <c r="O177" i="56"/>
  <c r="P177" i="56"/>
  <c r="O143" i="56"/>
  <c r="O142" i="56" s="1"/>
  <c r="T143" i="56"/>
  <c r="T142" i="56" s="1"/>
  <c r="J54" i="56"/>
  <c r="J53" i="56" s="1"/>
  <c r="J115" i="56"/>
  <c r="J114" i="56" s="1"/>
  <c r="I54" i="56"/>
  <c r="I53" i="56" s="1"/>
  <c r="O59" i="56"/>
  <c r="O54" i="56" s="1"/>
  <c r="T101" i="56"/>
  <c r="T100" i="56" s="1"/>
  <c r="T99" i="56" s="1"/>
  <c r="D43" i="50" s="1"/>
  <c r="P59" i="56"/>
  <c r="P54" i="56" s="1"/>
  <c r="P53" i="56" l="1"/>
  <c r="P50" i="56"/>
  <c r="O53" i="56"/>
  <c r="O50" i="56"/>
  <c r="T360" i="56"/>
  <c r="O502" i="56"/>
  <c r="N509" i="56"/>
  <c r="N508" i="56" s="1"/>
  <c r="P509" i="56"/>
  <c r="P508" i="56" s="1"/>
  <c r="T516" i="56"/>
  <c r="T515" i="56" s="1"/>
  <c r="S515" i="56"/>
  <c r="Q543" i="56"/>
  <c r="Q502" i="56" s="1"/>
  <c r="S543" i="56"/>
  <c r="S531" i="56" s="1"/>
  <c r="S502" i="56" s="1"/>
  <c r="T195" i="56"/>
  <c r="P178" i="56"/>
  <c r="S54" i="56"/>
  <c r="S53" i="56" s="1"/>
  <c r="C50" i="50" s="1"/>
  <c r="R54" i="56"/>
  <c r="R53" i="56" s="1"/>
  <c r="T545" i="56" l="1"/>
  <c r="T543" i="56" s="1"/>
  <c r="T531" i="56" s="1"/>
  <c r="T502" i="56" s="1"/>
  <c r="R543" i="56"/>
  <c r="R531" i="56" s="1"/>
  <c r="R502" i="56" s="1"/>
  <c r="R183" i="56"/>
  <c r="R178" i="56" s="1"/>
  <c r="R177" i="56" s="1"/>
  <c r="T191" i="56"/>
  <c r="V81" i="56" s="1"/>
  <c r="T183" i="56" l="1"/>
  <c r="T178" i="56" s="1"/>
  <c r="T177" i="56" s="1"/>
  <c r="D47" i="50" s="1"/>
  <c r="T54" i="56"/>
  <c r="T53" i="56" s="1"/>
  <c r="D50" i="50" s="1"/>
  <c r="D15" i="15"/>
  <c r="T923" i="56"/>
  <c r="T744" i="56"/>
  <c r="T735" i="56"/>
  <c r="T734" i="56"/>
  <c r="T730" i="56"/>
  <c r="T722" i="56"/>
  <c r="T685" i="56"/>
  <c r="T686" i="56"/>
  <c r="T688" i="56"/>
  <c r="T689" i="56"/>
  <c r="T690" i="56"/>
  <c r="T691" i="56"/>
  <c r="T692" i="56"/>
  <c r="T693" i="56"/>
  <c r="T694" i="56"/>
  <c r="T695" i="56"/>
  <c r="T696" i="56"/>
  <c r="T697" i="56"/>
  <c r="T702" i="56"/>
  <c r="T684" i="56"/>
  <c r="T659" i="56"/>
  <c r="T657" i="56"/>
  <c r="T656" i="56"/>
  <c r="T652" i="56"/>
  <c r="T648" i="56"/>
  <c r="V418" i="56" s="1"/>
  <c r="T636" i="56"/>
  <c r="T634" i="56"/>
  <c r="T632" i="56"/>
  <c r="T630" i="56"/>
  <c r="T629" i="56"/>
  <c r="T580" i="56"/>
  <c r="T581" i="56"/>
  <c r="T579" i="56"/>
  <c r="T501" i="56"/>
  <c r="T499" i="56"/>
  <c r="T493" i="56"/>
  <c r="T487" i="56"/>
  <c r="T488" i="56"/>
  <c r="T489" i="56"/>
  <c r="T490" i="56"/>
  <c r="T486" i="56"/>
  <c r="T481" i="56"/>
  <c r="T479" i="56"/>
  <c r="T478" i="56"/>
  <c r="T468" i="56"/>
  <c r="T469" i="56"/>
  <c r="T472" i="56"/>
  <c r="T473" i="56"/>
  <c r="T474" i="56"/>
  <c r="T475" i="56"/>
  <c r="T467" i="56"/>
  <c r="T428" i="56"/>
  <c r="T427" i="56"/>
  <c r="T414" i="56"/>
  <c r="T415" i="56"/>
  <c r="T416" i="56"/>
  <c r="T417" i="56"/>
  <c r="T413" i="56"/>
  <c r="T397" i="56"/>
  <c r="T398" i="56"/>
  <c r="T399" i="56"/>
  <c r="T400" i="56"/>
  <c r="T401" i="56"/>
  <c r="T402" i="56"/>
  <c r="T396" i="56"/>
  <c r="T394" i="56"/>
  <c r="T393" i="56"/>
  <c r="T359" i="56"/>
  <c r="T358" i="56"/>
  <c r="T352" i="56"/>
  <c r="T351" i="56"/>
  <c r="T348" i="56"/>
  <c r="T341" i="56"/>
  <c r="T303" i="56"/>
  <c r="T289" i="56"/>
  <c r="T291" i="56"/>
  <c r="T292" i="56"/>
  <c r="T288" i="56"/>
  <c r="T281" i="56"/>
  <c r="T284" i="56"/>
  <c r="T280" i="56"/>
  <c r="T269" i="56"/>
  <c r="T272" i="56"/>
  <c r="T273" i="56"/>
  <c r="T274" i="56"/>
  <c r="T275" i="56"/>
  <c r="T276" i="56"/>
  <c r="T277" i="56"/>
  <c r="T268" i="56"/>
  <c r="T237" i="56"/>
  <c r="T236" i="56"/>
  <c r="T229" i="56"/>
  <c r="T232" i="56"/>
  <c r="T233" i="56"/>
  <c r="T234" i="56"/>
  <c r="T228" i="56"/>
  <c r="T174" i="56"/>
  <c r="T171" i="56"/>
  <c r="T169" i="56"/>
  <c r="T80" i="56"/>
  <c r="T29" i="56"/>
  <c r="U477" i="56"/>
  <c r="U290" i="56"/>
  <c r="S16" i="56"/>
  <c r="C45" i="50" s="1"/>
  <c r="S28" i="56"/>
  <c r="S27" i="56" s="1"/>
  <c r="S73" i="56"/>
  <c r="S79" i="56"/>
  <c r="S78" i="56" s="1"/>
  <c r="S166" i="56"/>
  <c r="S170" i="56"/>
  <c r="S172" i="56"/>
  <c r="S210" i="56"/>
  <c r="S235" i="56"/>
  <c r="C14" i="50"/>
  <c r="S278" i="56"/>
  <c r="C17" i="50" s="1"/>
  <c r="S287" i="56"/>
  <c r="S286" i="56" s="1"/>
  <c r="S298" i="56"/>
  <c r="S302" i="56"/>
  <c r="S306" i="56"/>
  <c r="S305" i="56" s="1"/>
  <c r="S304" i="56" s="1"/>
  <c r="S309" i="56"/>
  <c r="S308" i="56" s="1"/>
  <c r="S340" i="56"/>
  <c r="S322" i="56" s="1"/>
  <c r="S342" i="56"/>
  <c r="S347" i="56"/>
  <c r="S346" i="56" s="1"/>
  <c r="S350" i="56"/>
  <c r="C68" i="50" s="1"/>
  <c r="S354" i="56"/>
  <c r="S353" i="56" s="1"/>
  <c r="S364" i="56"/>
  <c r="S392" i="56"/>
  <c r="S391" i="56" s="1"/>
  <c r="S426" i="56"/>
  <c r="S420" i="56" s="1"/>
  <c r="C10" i="50" s="1"/>
  <c r="S477" i="56"/>
  <c r="S480" i="56"/>
  <c r="S482" i="56"/>
  <c r="S485" i="56"/>
  <c r="S492" i="56"/>
  <c r="S491" i="56" s="1"/>
  <c r="C13" i="50" s="1"/>
  <c r="S495" i="56"/>
  <c r="S494" i="56" s="1"/>
  <c r="S498" i="56"/>
  <c r="S500" i="56"/>
  <c r="S578" i="56"/>
  <c r="S583" i="56"/>
  <c r="S585" i="56"/>
  <c r="S628" i="56"/>
  <c r="S631" i="56"/>
  <c r="S633" i="56"/>
  <c r="S635" i="56"/>
  <c r="S639" i="56"/>
  <c r="S641" i="56"/>
  <c r="S647" i="56"/>
  <c r="S646" i="56" s="1"/>
  <c r="S651" i="56"/>
  <c r="S653" i="56"/>
  <c r="S658" i="56"/>
  <c r="S675" i="56"/>
  <c r="S677" i="56"/>
  <c r="S679" i="56"/>
  <c r="S683" i="56"/>
  <c r="S682" i="56" s="1"/>
  <c r="S705" i="56"/>
  <c r="S704" i="56" s="1"/>
  <c r="S719" i="56"/>
  <c r="S721" i="56"/>
  <c r="C44" i="50" s="1"/>
  <c r="S725" i="56"/>
  <c r="S729" i="56"/>
  <c r="S728" i="56" s="1"/>
  <c r="C52" i="50" s="1"/>
  <c r="S736" i="56"/>
  <c r="S740" i="56"/>
  <c r="S743" i="56"/>
  <c r="S752" i="56"/>
  <c r="U752" i="56"/>
  <c r="U743" i="56"/>
  <c r="U740" i="56"/>
  <c r="U736" i="56"/>
  <c r="U729" i="56"/>
  <c r="U728" i="56" s="1"/>
  <c r="E52" i="50" s="1"/>
  <c r="U725" i="56"/>
  <c r="U721" i="56"/>
  <c r="E44" i="50" s="1"/>
  <c r="U719" i="56"/>
  <c r="U705" i="56"/>
  <c r="U704" i="56" s="1"/>
  <c r="U683" i="56"/>
  <c r="U682" i="56" s="1"/>
  <c r="U679" i="56"/>
  <c r="U677" i="56"/>
  <c r="U675" i="56"/>
  <c r="U658" i="56"/>
  <c r="U653" i="56"/>
  <c r="U651" i="56"/>
  <c r="U647" i="56"/>
  <c r="U641" i="56"/>
  <c r="U639" i="56"/>
  <c r="U635" i="56"/>
  <c r="U633" i="56"/>
  <c r="U631" i="56"/>
  <c r="U628" i="56"/>
  <c r="U601" i="56"/>
  <c r="U600" i="56" s="1"/>
  <c r="E26" i="50" s="1"/>
  <c r="U585" i="56"/>
  <c r="U583" i="56"/>
  <c r="U578" i="56"/>
  <c r="U500" i="56"/>
  <c r="U498" i="56"/>
  <c r="U495" i="56"/>
  <c r="U494" i="56" s="1"/>
  <c r="U492" i="56"/>
  <c r="U485" i="56"/>
  <c r="U482" i="56"/>
  <c r="U480" i="56"/>
  <c r="U426" i="56"/>
  <c r="U420" i="56" s="1"/>
  <c r="U405" i="56"/>
  <c r="U395" i="56"/>
  <c r="U392" i="56"/>
  <c r="U391" i="56" s="1"/>
  <c r="U364" i="56"/>
  <c r="U354" i="56"/>
  <c r="U353" i="56" s="1"/>
  <c r="U350" i="56"/>
  <c r="U347" i="56"/>
  <c r="U346" i="56" s="1"/>
  <c r="U342" i="56"/>
  <c r="U340" i="56"/>
  <c r="U309" i="56"/>
  <c r="U308" i="56" s="1"/>
  <c r="U306" i="56"/>
  <c r="U305" i="56" s="1"/>
  <c r="U304" i="56" s="1"/>
  <c r="U302" i="56"/>
  <c r="U298" i="56"/>
  <c r="U287" i="56"/>
  <c r="U278" i="56"/>
  <c r="E17" i="50" s="1"/>
  <c r="U235" i="56"/>
  <c r="U210" i="56"/>
  <c r="U202" i="56"/>
  <c r="U201" i="56" s="1"/>
  <c r="U172" i="56"/>
  <c r="U170" i="56"/>
  <c r="U166" i="56"/>
  <c r="U79" i="56"/>
  <c r="U78" i="56" s="1"/>
  <c r="U74" i="56"/>
  <c r="U73" i="56" s="1"/>
  <c r="U72" i="56" s="1"/>
  <c r="U28" i="56"/>
  <c r="U27" i="56" s="1"/>
  <c r="U16" i="56"/>
  <c r="E45" i="50" s="1"/>
  <c r="R755" i="56"/>
  <c r="R752" i="56"/>
  <c r="R743" i="56"/>
  <c r="R736" i="56"/>
  <c r="R729" i="56"/>
  <c r="R728" i="56" s="1"/>
  <c r="R725" i="56"/>
  <c r="R721" i="56"/>
  <c r="R719" i="56"/>
  <c r="R683" i="56"/>
  <c r="R679" i="56"/>
  <c r="R677" i="56"/>
  <c r="R675" i="56"/>
  <c r="R658" i="56"/>
  <c r="R653" i="56"/>
  <c r="R651" i="56"/>
  <c r="R647" i="56"/>
  <c r="R646" i="56" s="1"/>
  <c r="R641" i="56"/>
  <c r="R639" i="56"/>
  <c r="R635" i="56"/>
  <c r="R633" i="56"/>
  <c r="R631" i="56"/>
  <c r="R628" i="56"/>
  <c r="R585" i="56"/>
  <c r="R583" i="56"/>
  <c r="R578" i="56"/>
  <c r="R500" i="56"/>
  <c r="R498" i="56"/>
  <c r="R495" i="56"/>
  <c r="R494" i="56" s="1"/>
  <c r="R492" i="56"/>
  <c r="R491" i="56" s="1"/>
  <c r="R485" i="56"/>
  <c r="R482" i="56"/>
  <c r="R480" i="56"/>
  <c r="R477" i="56"/>
  <c r="R426" i="56"/>
  <c r="R420" i="56" s="1"/>
  <c r="R412" i="56"/>
  <c r="R405" i="56" s="1"/>
  <c r="R395" i="56"/>
  <c r="R392" i="56"/>
  <c r="R391" i="56" s="1"/>
  <c r="R364" i="56"/>
  <c r="R354" i="56"/>
  <c r="R353" i="56" s="1"/>
  <c r="R350" i="56"/>
  <c r="R347" i="56"/>
  <c r="R346" i="56" s="1"/>
  <c r="R345" i="56" s="1"/>
  <c r="R342" i="56"/>
  <c r="R340" i="56"/>
  <c r="R322" i="56" s="1"/>
  <c r="R309" i="56"/>
  <c r="R308" i="56" s="1"/>
  <c r="R306" i="56"/>
  <c r="R305" i="56" s="1"/>
  <c r="R304" i="56" s="1"/>
  <c r="R302" i="56"/>
  <c r="R301" i="56" s="1"/>
  <c r="R300" i="56" s="1"/>
  <c r="R298" i="56"/>
  <c r="R290" i="56"/>
  <c r="T290" i="56" s="1"/>
  <c r="R287" i="56"/>
  <c r="R278" i="56"/>
  <c r="R235" i="56"/>
  <c r="R210" i="56"/>
  <c r="R172" i="56"/>
  <c r="R170" i="56"/>
  <c r="R166" i="56"/>
  <c r="R79" i="56"/>
  <c r="R78" i="56" s="1"/>
  <c r="R77" i="56" s="1"/>
  <c r="R73" i="56"/>
  <c r="R72" i="56" s="1"/>
  <c r="R28" i="56"/>
  <c r="R27" i="56" s="1"/>
  <c r="R16" i="56"/>
  <c r="E68" i="50" l="1"/>
  <c r="U1014" i="56"/>
  <c r="U1015" i="56" s="1"/>
  <c r="U322" i="56"/>
  <c r="U1008" i="56"/>
  <c r="U646" i="56"/>
  <c r="E32" i="50" s="1"/>
  <c r="U1009" i="56"/>
  <c r="E10" i="50"/>
  <c r="U1010" i="56"/>
  <c r="V366" i="56"/>
  <c r="T267" i="56"/>
  <c r="T238" i="56" s="1"/>
  <c r="U491" i="56"/>
  <c r="E13" i="50" s="1"/>
  <c r="U999" i="56"/>
  <c r="V211" i="56"/>
  <c r="C32" i="50"/>
  <c r="S604" i="56"/>
  <c r="D71" i="15"/>
  <c r="C57" i="15"/>
  <c r="R165" i="56"/>
  <c r="T412" i="56"/>
  <c r="U301" i="56"/>
  <c r="U300" i="56" s="1"/>
  <c r="E19" i="50"/>
  <c r="S345" i="56"/>
  <c r="C66" i="50"/>
  <c r="S77" i="56"/>
  <c r="C58" i="50"/>
  <c r="U165" i="56"/>
  <c r="E46" i="50" s="1"/>
  <c r="S165" i="56"/>
  <c r="C46" i="50" s="1"/>
  <c r="C42" i="50" s="1"/>
  <c r="U200" i="56"/>
  <c r="E55" i="50"/>
  <c r="S301" i="56"/>
  <c r="S300" i="56" s="1"/>
  <c r="C19" i="50"/>
  <c r="E64" i="50"/>
  <c r="C64" i="50"/>
  <c r="E14" i="50"/>
  <c r="S72" i="56"/>
  <c r="U345" i="56"/>
  <c r="E66" i="50"/>
  <c r="U77" i="56"/>
  <c r="E58" i="50"/>
  <c r="D71" i="50"/>
  <c r="T738" i="56"/>
  <c r="S681" i="56"/>
  <c r="C37" i="50" s="1"/>
  <c r="S650" i="56"/>
  <c r="C34" i="50" s="1"/>
  <c r="R681" i="56"/>
  <c r="U681" i="56"/>
  <c r="U650" i="56"/>
  <c r="T687" i="56"/>
  <c r="R650" i="56"/>
  <c r="T740" i="56"/>
  <c r="T655" i="56"/>
  <c r="U286" i="56"/>
  <c r="T357" i="56"/>
  <c r="T356" i="56" s="1"/>
  <c r="D70" i="50" s="1"/>
  <c r="R286" i="56"/>
  <c r="T466" i="56"/>
  <c r="T279" i="56"/>
  <c r="T227" i="56"/>
  <c r="U732" i="56"/>
  <c r="U731" i="56" s="1"/>
  <c r="E54" i="50" s="1"/>
  <c r="S559" i="56"/>
  <c r="R497" i="56"/>
  <c r="S311" i="56"/>
  <c r="R431" i="56"/>
  <c r="R605" i="56"/>
  <c r="R732" i="56"/>
  <c r="R731" i="56" s="1"/>
  <c r="D68" i="15"/>
  <c r="D52" i="15"/>
  <c r="D13" i="15"/>
  <c r="R368" i="56"/>
  <c r="R367" i="56" s="1"/>
  <c r="R366" i="56" s="1"/>
  <c r="S497" i="56"/>
  <c r="C16" i="50" s="1"/>
  <c r="S368" i="56"/>
  <c r="U311" i="56"/>
  <c r="R311" i="56"/>
  <c r="U497" i="56"/>
  <c r="E16" i="50" s="1"/>
  <c r="S674" i="56"/>
  <c r="C36" i="50" s="1"/>
  <c r="R15" i="56"/>
  <c r="R213" i="56"/>
  <c r="R212" i="56" s="1"/>
  <c r="R349" i="56"/>
  <c r="U349" i="56"/>
  <c r="R559" i="56"/>
  <c r="R552" i="56" s="1"/>
  <c r="R674" i="56"/>
  <c r="R718" i="56"/>
  <c r="U674" i="56"/>
  <c r="E36" i="50" s="1"/>
  <c r="S605" i="56"/>
  <c r="C28" i="50" s="1"/>
  <c r="U213" i="56"/>
  <c r="S349" i="56"/>
  <c r="U718" i="56"/>
  <c r="U605" i="56"/>
  <c r="U559" i="56"/>
  <c r="U431" i="56"/>
  <c r="U368" i="56"/>
  <c r="S732" i="56"/>
  <c r="S731" i="56" s="1"/>
  <c r="C54" i="50" s="1"/>
  <c r="S718" i="56"/>
  <c r="S431" i="56"/>
  <c r="S213" i="56"/>
  <c r="S15" i="56"/>
  <c r="U15" i="56"/>
  <c r="D64" i="15" l="1"/>
  <c r="D62" i="15" s="1"/>
  <c r="U604" i="56"/>
  <c r="C27" i="50"/>
  <c r="C11" i="15"/>
  <c r="U367" i="56"/>
  <c r="U366" i="56" s="1"/>
  <c r="E11" i="50"/>
  <c r="S367" i="56"/>
  <c r="S366" i="56" s="1"/>
  <c r="C11" i="50"/>
  <c r="E34" i="50"/>
  <c r="U212" i="56"/>
  <c r="E12" i="50"/>
  <c r="S212" i="56"/>
  <c r="C12" i="50"/>
  <c r="S552" i="56"/>
  <c r="C24" i="50"/>
  <c r="U552" i="56"/>
  <c r="E24" i="50"/>
  <c r="E28" i="50"/>
  <c r="E27" i="50" s="1"/>
  <c r="E37" i="50"/>
  <c r="R673" i="56"/>
  <c r="U673" i="56"/>
  <c r="U296" i="56"/>
  <c r="S673" i="56"/>
  <c r="R296" i="56"/>
  <c r="R211" i="56" s="1"/>
  <c r="S296" i="56"/>
  <c r="R98" i="56"/>
  <c r="R81" i="56" s="1"/>
  <c r="S98" i="56"/>
  <c r="S81" i="56" s="1"/>
  <c r="U98" i="56"/>
  <c r="U81" i="56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R25" i="47" s="1"/>
  <c r="Q9" i="47"/>
  <c r="Q25" i="47" s="1"/>
  <c r="P9" i="47"/>
  <c r="P25" i="47" s="1"/>
  <c r="O9" i="47"/>
  <c r="N9" i="47"/>
  <c r="N25" i="47" s="1"/>
  <c r="M9" i="47"/>
  <c r="M25" i="47" s="1"/>
  <c r="L9" i="47"/>
  <c r="L25" i="47" s="1"/>
  <c r="I25" i="47"/>
  <c r="D27" i="46"/>
  <c r="D26" i="46"/>
  <c r="D25" i="46"/>
  <c r="D24" i="46"/>
  <c r="D23" i="46"/>
  <c r="D22" i="46"/>
  <c r="D21" i="46" s="1"/>
  <c r="D18" i="46"/>
  <c r="D17" i="46"/>
  <c r="D16" i="46"/>
  <c r="D15" i="46"/>
  <c r="D14" i="46"/>
  <c r="D13" i="46"/>
  <c r="D12" i="46"/>
  <c r="D11" i="46"/>
  <c r="D10" i="46"/>
  <c r="G28" i="46"/>
  <c r="D12" i="15" l="1"/>
  <c r="D43" i="15"/>
  <c r="D10" i="15"/>
  <c r="D14" i="15"/>
  <c r="D26" i="15"/>
  <c r="D55" i="15"/>
  <c r="D11" i="15"/>
  <c r="D54" i="15"/>
  <c r="D49" i="15"/>
  <c r="W98" i="56"/>
  <c r="K28" i="46"/>
  <c r="C32" i="15"/>
  <c r="O25" i="47"/>
  <c r="L25" i="54"/>
  <c r="P25" i="54"/>
  <c r="H28" i="46"/>
  <c r="E9" i="50"/>
  <c r="U211" i="56"/>
  <c r="W212" i="56" s="1"/>
  <c r="S211" i="56"/>
  <c r="F25" i="54"/>
  <c r="E25" i="54"/>
  <c r="I25" i="54"/>
  <c r="D20" i="54"/>
  <c r="D9" i="54"/>
  <c r="D20" i="47"/>
  <c r="E25" i="47"/>
  <c r="J25" i="47"/>
  <c r="G25" i="47"/>
  <c r="F28" i="46"/>
  <c r="J28" i="46"/>
  <c r="E28" i="46"/>
  <c r="I28" i="46"/>
  <c r="D19" i="46"/>
  <c r="J25" i="54"/>
  <c r="F25" i="47"/>
  <c r="D16" i="15" l="1"/>
  <c r="D28" i="15"/>
  <c r="C70" i="15"/>
  <c r="C67" i="15" s="1"/>
  <c r="D51" i="15"/>
  <c r="D19" i="15"/>
  <c r="D18" i="15" s="1"/>
  <c r="D60" i="15"/>
  <c r="D32" i="15"/>
  <c r="D58" i="15"/>
  <c r="C34" i="15"/>
  <c r="C51" i="15"/>
  <c r="D25" i="47"/>
  <c r="D27" i="47" s="1"/>
  <c r="D28" i="46"/>
  <c r="D25" i="54"/>
  <c r="D44" i="15" l="1"/>
  <c r="D37" i="15"/>
  <c r="D57" i="15"/>
  <c r="C46" i="15"/>
  <c r="C27" i="15"/>
  <c r="J10" i="44"/>
  <c r="K10" i="44"/>
  <c r="L10" i="44"/>
  <c r="C24" i="15" l="1"/>
  <c r="D46" i="15"/>
  <c r="D70" i="15"/>
  <c r="D67" i="15" s="1"/>
  <c r="C45" i="15"/>
  <c r="C42" i="15" s="1"/>
  <c r="D24" i="15" l="1"/>
  <c r="D21" i="15" s="1"/>
  <c r="D47" i="15"/>
  <c r="D34" i="15"/>
  <c r="D27" i="15" s="1"/>
  <c r="D45" i="15"/>
  <c r="C36" i="15"/>
  <c r="C35" i="15" s="1"/>
  <c r="C21" i="15"/>
  <c r="D36" i="15"/>
  <c r="D35" i="15" s="1"/>
  <c r="C50" i="15"/>
  <c r="C48" i="15" s="1"/>
  <c r="D50" i="15"/>
  <c r="D48" i="15" s="1"/>
  <c r="C17" i="15"/>
  <c r="T340" i="56"/>
  <c r="D42" i="15" l="1"/>
  <c r="C9" i="15"/>
  <c r="D17" i="15"/>
  <c r="T322" i="56"/>
  <c r="O652" i="56"/>
  <c r="O651" i="56" s="1"/>
  <c r="J652" i="56"/>
  <c r="T651" i="56"/>
  <c r="Q651" i="56"/>
  <c r="P651" i="56"/>
  <c r="N651" i="56"/>
  <c r="M651" i="56"/>
  <c r="L651" i="56"/>
  <c r="K651" i="56"/>
  <c r="I651" i="56"/>
  <c r="H651" i="56"/>
  <c r="D9" i="15" l="1"/>
  <c r="D72" i="15" s="1"/>
  <c r="J651" i="56"/>
  <c r="C13" i="52" l="1"/>
  <c r="O237" i="56"/>
  <c r="J237" i="56"/>
  <c r="O236" i="56"/>
  <c r="J236" i="56"/>
  <c r="T235" i="56"/>
  <c r="Q235" i="56"/>
  <c r="P235" i="56"/>
  <c r="N235" i="56"/>
  <c r="M235" i="56"/>
  <c r="L235" i="56"/>
  <c r="K235" i="56"/>
  <c r="I235" i="56"/>
  <c r="H235" i="56"/>
  <c r="J235" i="56" l="1"/>
  <c r="O235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66" i="56"/>
  <c r="T166" i="56"/>
  <c r="Q170" i="56"/>
  <c r="T170" i="56"/>
  <c r="Q172" i="56"/>
  <c r="T172" i="56"/>
  <c r="Q210" i="56"/>
  <c r="T210" i="56"/>
  <c r="Q227" i="56"/>
  <c r="Q213" i="56" s="1"/>
  <c r="T213" i="56"/>
  <c r="Q238" i="56"/>
  <c r="Q267" i="56"/>
  <c r="Q279" i="56"/>
  <c r="Q278" i="56" s="1"/>
  <c r="T278" i="56"/>
  <c r="D17" i="50" s="1"/>
  <c r="Q287" i="56"/>
  <c r="Q286" i="56" s="1"/>
  <c r="T287" i="56"/>
  <c r="T286" i="56" s="1"/>
  <c r="Q298" i="56"/>
  <c r="T298" i="56"/>
  <c r="Q302" i="56"/>
  <c r="Q301" i="56" s="1"/>
  <c r="T302" i="56"/>
  <c r="Q306" i="56"/>
  <c r="Q305" i="56" s="1"/>
  <c r="Q304" i="56" s="1"/>
  <c r="T306" i="56"/>
  <c r="T305" i="56" s="1"/>
  <c r="T304" i="56" s="1"/>
  <c r="Q309" i="56"/>
  <c r="Q308" i="56" s="1"/>
  <c r="T309" i="56"/>
  <c r="T308" i="56" s="1"/>
  <c r="Q340" i="56"/>
  <c r="Q322" i="56" s="1"/>
  <c r="Q342" i="56"/>
  <c r="T342" i="56"/>
  <c r="T311" i="56" s="1"/>
  <c r="Q347" i="56"/>
  <c r="Q346" i="56" s="1"/>
  <c r="T347" i="56"/>
  <c r="T346" i="56" s="1"/>
  <c r="D66" i="50" s="1"/>
  <c r="D65" i="50" s="1"/>
  <c r="Q350" i="56"/>
  <c r="T350" i="56"/>
  <c r="Q354" i="56"/>
  <c r="Q353" i="56" s="1"/>
  <c r="T354" i="56"/>
  <c r="T353" i="56" s="1"/>
  <c r="Q357" i="56"/>
  <c r="Q364" i="56"/>
  <c r="T364" i="56"/>
  <c r="Q392" i="56"/>
  <c r="Q391" i="56" s="1"/>
  <c r="T392" i="56"/>
  <c r="T391" i="56" s="1"/>
  <c r="Q395" i="56"/>
  <c r="T395" i="56"/>
  <c r="Q412" i="56"/>
  <c r="Q405" i="56" s="1"/>
  <c r="T405" i="56"/>
  <c r="Q426" i="56"/>
  <c r="Q420" i="56" s="1"/>
  <c r="T426" i="56"/>
  <c r="Q466" i="56"/>
  <c r="Q477" i="56"/>
  <c r="T477" i="56"/>
  <c r="Q480" i="56"/>
  <c r="T480" i="56"/>
  <c r="Q482" i="56"/>
  <c r="T482" i="56"/>
  <c r="Q485" i="56"/>
  <c r="T485" i="56"/>
  <c r="Q492" i="56"/>
  <c r="Q491" i="56" s="1"/>
  <c r="T492" i="56"/>
  <c r="T491" i="56" s="1"/>
  <c r="D13" i="50" s="1"/>
  <c r="Q495" i="56"/>
  <c r="Q494" i="56" s="1"/>
  <c r="T495" i="56"/>
  <c r="T494" i="56" s="1"/>
  <c r="Q498" i="56"/>
  <c r="T498" i="56"/>
  <c r="Q500" i="56"/>
  <c r="T500" i="56"/>
  <c r="Q578" i="56"/>
  <c r="T578" i="56"/>
  <c r="Q583" i="56"/>
  <c r="T583" i="56"/>
  <c r="Q585" i="56"/>
  <c r="T585" i="56"/>
  <c r="Q628" i="56"/>
  <c r="T628" i="56"/>
  <c r="Q631" i="56"/>
  <c r="T631" i="56"/>
  <c r="Q633" i="56"/>
  <c r="T633" i="56"/>
  <c r="Q635" i="56"/>
  <c r="T635" i="56"/>
  <c r="Q639" i="56"/>
  <c r="T639" i="56"/>
  <c r="Q641" i="56"/>
  <c r="T641" i="56"/>
  <c r="Q647" i="56"/>
  <c r="Q646" i="56" s="1"/>
  <c r="T647" i="56"/>
  <c r="Q653" i="56"/>
  <c r="T653" i="56"/>
  <c r="Q655" i="56"/>
  <c r="Q658" i="56"/>
  <c r="T658" i="56"/>
  <c r="Q675" i="56"/>
  <c r="T675" i="56"/>
  <c r="Q677" i="56"/>
  <c r="T677" i="56"/>
  <c r="Q679" i="56"/>
  <c r="T679" i="56"/>
  <c r="Q683" i="56"/>
  <c r="Q682" i="56" s="1"/>
  <c r="Q681" i="56" s="1"/>
  <c r="T683" i="56"/>
  <c r="T682" i="56" s="1"/>
  <c r="Q687" i="56"/>
  <c r="Q705" i="56"/>
  <c r="Q704" i="56" s="1"/>
  <c r="C38" i="50" s="1"/>
  <c r="T705" i="56"/>
  <c r="T704" i="56" s="1"/>
  <c r="E38" i="50" s="1"/>
  <c r="Q719" i="56"/>
  <c r="T719" i="56"/>
  <c r="Q721" i="56"/>
  <c r="T721" i="56"/>
  <c r="D44" i="50" s="1"/>
  <c r="Q725" i="56"/>
  <c r="T725" i="56"/>
  <c r="Q729" i="56"/>
  <c r="Q728" i="56" s="1"/>
  <c r="T729" i="56"/>
  <c r="Q736" i="56"/>
  <c r="T736" i="56"/>
  <c r="Q738" i="56"/>
  <c r="Q740" i="56"/>
  <c r="Q743" i="56"/>
  <c r="T743" i="56"/>
  <c r="Q752" i="56"/>
  <c r="T752" i="56"/>
  <c r="Q756" i="56"/>
  <c r="D64" i="50"/>
  <c r="D62" i="50" s="1"/>
  <c r="J971" i="56"/>
  <c r="J957" i="56"/>
  <c r="G957" i="56"/>
  <c r="G956" i="56"/>
  <c r="N923" i="56"/>
  <c r="O923" i="56" s="1"/>
  <c r="O922" i="56"/>
  <c r="J922" i="56"/>
  <c r="O919" i="56"/>
  <c r="J919" i="56"/>
  <c r="K918" i="56"/>
  <c r="I918" i="56"/>
  <c r="I917" i="56"/>
  <c r="J917" i="56" s="1"/>
  <c r="L917" i="56" s="1"/>
  <c r="I914" i="56"/>
  <c r="J914" i="56" s="1"/>
  <c r="I913" i="56"/>
  <c r="K913" i="56" s="1"/>
  <c r="I912" i="56"/>
  <c r="I911" i="56"/>
  <c r="K911" i="56" s="1"/>
  <c r="I910" i="56"/>
  <c r="I909" i="56"/>
  <c r="K909" i="56" s="1"/>
  <c r="I908" i="56"/>
  <c r="K908" i="56" s="1"/>
  <c r="I907" i="56"/>
  <c r="K907" i="56" s="1"/>
  <c r="I906" i="56"/>
  <c r="I905" i="56"/>
  <c r="K905" i="56" s="1"/>
  <c r="I904" i="56"/>
  <c r="K904" i="56" s="1"/>
  <c r="I903" i="56"/>
  <c r="K903" i="56" s="1"/>
  <c r="I902" i="56"/>
  <c r="K902" i="56" s="1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J776" i="56" s="1"/>
  <c r="I775" i="56"/>
  <c r="J775" i="56" s="1"/>
  <c r="L775" i="56" s="1"/>
  <c r="I774" i="56"/>
  <c r="K774" i="56" s="1"/>
  <c r="I773" i="56"/>
  <c r="J773" i="56" s="1"/>
  <c r="L773" i="56" s="1"/>
  <c r="I772" i="56"/>
  <c r="K772" i="56" s="1"/>
  <c r="I771" i="56"/>
  <c r="J771" i="56" s="1"/>
  <c r="L771" i="56" s="1"/>
  <c r="I770" i="56"/>
  <c r="K770" i="56" s="1"/>
  <c r="I769" i="56"/>
  <c r="J769" i="56" s="1"/>
  <c r="L769" i="56" s="1"/>
  <c r="I768" i="56"/>
  <c r="K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P756" i="56"/>
  <c r="P755" i="56" s="1"/>
  <c r="N756" i="56"/>
  <c r="N755" i="56" s="1"/>
  <c r="M756" i="56"/>
  <c r="M755" i="56" s="1"/>
  <c r="L756" i="56"/>
  <c r="L755" i="56" s="1"/>
  <c r="K756" i="56"/>
  <c r="K755" i="56" s="1"/>
  <c r="I756" i="56"/>
  <c r="I755" i="56" s="1"/>
  <c r="H756" i="56"/>
  <c r="H755" i="56" s="1"/>
  <c r="G756" i="56"/>
  <c r="P752" i="56"/>
  <c r="O752" i="56"/>
  <c r="N752" i="56"/>
  <c r="M752" i="56"/>
  <c r="L752" i="56"/>
  <c r="M751" i="56"/>
  <c r="J751" i="56"/>
  <c r="L751" i="56" s="1"/>
  <c r="K750" i="56"/>
  <c r="I750" i="56"/>
  <c r="M749" i="56"/>
  <c r="J749" i="56"/>
  <c r="K748" i="56"/>
  <c r="I748" i="56"/>
  <c r="J747" i="56"/>
  <c r="N746" i="56"/>
  <c r="N745" i="56" s="1"/>
  <c r="K746" i="56"/>
  <c r="K745" i="56" s="1"/>
  <c r="I746" i="56"/>
  <c r="I745" i="56" s="1"/>
  <c r="H746" i="56"/>
  <c r="G745" i="56"/>
  <c r="O744" i="56"/>
  <c r="O743" i="56" s="1"/>
  <c r="J744" i="56"/>
  <c r="P743" i="56"/>
  <c r="N743" i="56"/>
  <c r="M743" i="56"/>
  <c r="L743" i="56"/>
  <c r="K743" i="56"/>
  <c r="I743" i="56"/>
  <c r="H743" i="56"/>
  <c r="J741" i="56"/>
  <c r="P740" i="56"/>
  <c r="O740" i="56"/>
  <c r="N740" i="56"/>
  <c r="M740" i="56"/>
  <c r="L740" i="56"/>
  <c r="K740" i="56"/>
  <c r="I740" i="56"/>
  <c r="H740" i="56"/>
  <c r="O739" i="56"/>
  <c r="O738" i="56" s="1"/>
  <c r="J739" i="56"/>
  <c r="P738" i="56"/>
  <c r="N738" i="56"/>
  <c r="M738" i="56"/>
  <c r="L738" i="56"/>
  <c r="K738" i="56"/>
  <c r="I738" i="56"/>
  <c r="H738" i="56"/>
  <c r="O737" i="56"/>
  <c r="P736" i="56"/>
  <c r="N736" i="56"/>
  <c r="M736" i="56"/>
  <c r="L736" i="56"/>
  <c r="K736" i="56"/>
  <c r="I736" i="56"/>
  <c r="H736" i="56"/>
  <c r="O735" i="56"/>
  <c r="J735" i="56"/>
  <c r="O734" i="56"/>
  <c r="J734" i="56"/>
  <c r="J733" i="56"/>
  <c r="G732" i="56"/>
  <c r="G731" i="56" s="1"/>
  <c r="O730" i="56"/>
  <c r="O729" i="56" s="1"/>
  <c r="O728" i="56" s="1"/>
  <c r="J730" i="56"/>
  <c r="P729" i="56"/>
  <c r="P728" i="56" s="1"/>
  <c r="N729" i="56"/>
  <c r="N728" i="56" s="1"/>
  <c r="M729" i="56"/>
  <c r="M728" i="56" s="1"/>
  <c r="L729" i="56"/>
  <c r="L728" i="56" s="1"/>
  <c r="K729" i="56"/>
  <c r="K728" i="56" s="1"/>
  <c r="I729" i="56"/>
  <c r="I728" i="56" s="1"/>
  <c r="H729" i="56"/>
  <c r="G728" i="56"/>
  <c r="O726" i="56"/>
  <c r="O725" i="56" s="1"/>
  <c r="J726" i="56"/>
  <c r="P725" i="56"/>
  <c r="N725" i="56"/>
  <c r="N723" i="56" s="1"/>
  <c r="M725" i="56"/>
  <c r="L725" i="56"/>
  <c r="L723" i="56" s="1"/>
  <c r="K725" i="56"/>
  <c r="K723" i="56" s="1"/>
  <c r="I725" i="56"/>
  <c r="I723" i="56" s="1"/>
  <c r="H725" i="56"/>
  <c r="H723" i="56" s="1"/>
  <c r="J724" i="56"/>
  <c r="G723" i="56"/>
  <c r="O722" i="56"/>
  <c r="O721" i="56" s="1"/>
  <c r="J722" i="56"/>
  <c r="J721" i="56" s="1"/>
  <c r="P721" i="56"/>
  <c r="N721" i="56"/>
  <c r="M721" i="56"/>
  <c r="L721" i="56"/>
  <c r="K721" i="56"/>
  <c r="I721" i="56"/>
  <c r="H721" i="56"/>
  <c r="O720" i="56"/>
  <c r="O719" i="56" s="1"/>
  <c r="J720" i="56"/>
  <c r="P719" i="56"/>
  <c r="N719" i="56"/>
  <c r="M719" i="56"/>
  <c r="L719" i="56"/>
  <c r="K719" i="56"/>
  <c r="I719" i="56"/>
  <c r="H719" i="56"/>
  <c r="O706" i="56"/>
  <c r="O705" i="56" s="1"/>
  <c r="O704" i="56" s="1"/>
  <c r="P705" i="56"/>
  <c r="P704" i="56" s="1"/>
  <c r="N705" i="56"/>
  <c r="N704" i="56" s="1"/>
  <c r="M705" i="56"/>
  <c r="M704" i="56" s="1"/>
  <c r="L705" i="56"/>
  <c r="L704" i="56" s="1"/>
  <c r="O703" i="56"/>
  <c r="O702" i="56"/>
  <c r="J702" i="56"/>
  <c r="J701" i="56"/>
  <c r="L701" i="56" s="1"/>
  <c r="N701" i="56" s="1"/>
  <c r="K700" i="56"/>
  <c r="I700" i="56"/>
  <c r="J699" i="56"/>
  <c r="J698" i="56"/>
  <c r="L698" i="56" s="1"/>
  <c r="N698" i="56" s="1"/>
  <c r="O697" i="56"/>
  <c r="O696" i="56"/>
  <c r="O695" i="56"/>
  <c r="O694" i="56"/>
  <c r="O693" i="56"/>
  <c r="K693" i="56"/>
  <c r="K687" i="56" s="1"/>
  <c r="I693" i="56"/>
  <c r="O692" i="56"/>
  <c r="I692" i="56"/>
  <c r="J692" i="56" s="1"/>
  <c r="O691" i="56"/>
  <c r="I691" i="56"/>
  <c r="J691" i="56" s="1"/>
  <c r="O690" i="56"/>
  <c r="J690" i="56"/>
  <c r="O689" i="56"/>
  <c r="O688" i="56"/>
  <c r="J688" i="56"/>
  <c r="P687" i="56"/>
  <c r="N687" i="56"/>
  <c r="M687" i="56"/>
  <c r="L687" i="56"/>
  <c r="H687" i="56"/>
  <c r="O686" i="56"/>
  <c r="J686" i="56"/>
  <c r="O685" i="56"/>
  <c r="O684" i="56"/>
  <c r="O683" i="56" s="1"/>
  <c r="J684" i="56"/>
  <c r="P683" i="56"/>
  <c r="P682" i="56" s="1"/>
  <c r="P681" i="56" s="1"/>
  <c r="N683" i="56"/>
  <c r="N682" i="56" s="1"/>
  <c r="N681" i="56" s="1"/>
  <c r="M683" i="56"/>
  <c r="M682" i="56" s="1"/>
  <c r="M681" i="56" s="1"/>
  <c r="L683" i="56"/>
  <c r="K683" i="56"/>
  <c r="I683" i="56"/>
  <c r="H683" i="56"/>
  <c r="G683" i="56"/>
  <c r="G682" i="56" s="1"/>
  <c r="G681" i="56" s="1"/>
  <c r="O680" i="56"/>
  <c r="O679" i="56" s="1"/>
  <c r="J680" i="56"/>
  <c r="J679" i="56" s="1"/>
  <c r="P679" i="56"/>
  <c r="N679" i="56"/>
  <c r="M679" i="56"/>
  <c r="L679" i="56"/>
  <c r="K679" i="56"/>
  <c r="I679" i="56"/>
  <c r="H679" i="56"/>
  <c r="O678" i="56"/>
  <c r="O677" i="56" s="1"/>
  <c r="J678" i="56"/>
  <c r="P677" i="56"/>
  <c r="N677" i="56"/>
  <c r="M677" i="56"/>
  <c r="L677" i="56"/>
  <c r="K677" i="56"/>
  <c r="I677" i="56"/>
  <c r="H677" i="56"/>
  <c r="O676" i="56"/>
  <c r="O675" i="56" s="1"/>
  <c r="P675" i="56"/>
  <c r="N675" i="56"/>
  <c r="M675" i="56"/>
  <c r="L675" i="56"/>
  <c r="K675" i="56"/>
  <c r="O660" i="56"/>
  <c r="O659" i="56"/>
  <c r="O658" i="56" s="1"/>
  <c r="J659" i="56"/>
  <c r="P658" i="56"/>
  <c r="N658" i="56"/>
  <c r="M658" i="56"/>
  <c r="L658" i="56"/>
  <c r="K658" i="56"/>
  <c r="I658" i="56"/>
  <c r="H658" i="56"/>
  <c r="O657" i="56"/>
  <c r="J657" i="56"/>
  <c r="O656" i="56"/>
  <c r="J656" i="56"/>
  <c r="P655" i="56"/>
  <c r="N655" i="56"/>
  <c r="M655" i="56"/>
  <c r="L655" i="56"/>
  <c r="K655" i="56"/>
  <c r="H655" i="56"/>
  <c r="O654" i="56"/>
  <c r="O653" i="56" s="1"/>
  <c r="P653" i="56"/>
  <c r="N653" i="56"/>
  <c r="M653" i="56"/>
  <c r="L653" i="56"/>
  <c r="G650" i="56"/>
  <c r="J649" i="56"/>
  <c r="O648" i="56"/>
  <c r="O647" i="56" s="1"/>
  <c r="O646" i="56" s="1"/>
  <c r="P647" i="56"/>
  <c r="P646" i="56" s="1"/>
  <c r="N647" i="56"/>
  <c r="N646" i="56" s="1"/>
  <c r="M647" i="56"/>
  <c r="M646" i="56" s="1"/>
  <c r="L647" i="56"/>
  <c r="L646" i="56" s="1"/>
  <c r="K647" i="56"/>
  <c r="K646" i="56" s="1"/>
  <c r="I647" i="56"/>
  <c r="H647" i="56"/>
  <c r="H646" i="56" s="1"/>
  <c r="G646" i="56"/>
  <c r="M645" i="56"/>
  <c r="L645" i="56"/>
  <c r="J644" i="56"/>
  <c r="L644" i="56" s="1"/>
  <c r="N644" i="56" s="1"/>
  <c r="J643" i="56"/>
  <c r="J642" i="56"/>
  <c r="P641" i="56"/>
  <c r="O641" i="56"/>
  <c r="N641" i="56"/>
  <c r="M641" i="56"/>
  <c r="L641" i="56"/>
  <c r="K641" i="56"/>
  <c r="I641" i="56"/>
  <c r="I637" i="56" s="1"/>
  <c r="H641" i="56"/>
  <c r="P639" i="56"/>
  <c r="O639" i="56"/>
  <c r="N639" i="56"/>
  <c r="M639" i="56"/>
  <c r="L639" i="56"/>
  <c r="K639" i="56"/>
  <c r="J638" i="56"/>
  <c r="G637" i="56"/>
  <c r="O636" i="56"/>
  <c r="O635" i="56" s="1"/>
  <c r="J636" i="56"/>
  <c r="P635" i="56"/>
  <c r="N635" i="56"/>
  <c r="M635" i="56"/>
  <c r="L635" i="56"/>
  <c r="K635" i="56"/>
  <c r="I635" i="56"/>
  <c r="H635" i="56"/>
  <c r="N634" i="56"/>
  <c r="J634" i="56"/>
  <c r="P633" i="56"/>
  <c r="M633" i="56"/>
  <c r="L633" i="56"/>
  <c r="K633" i="56"/>
  <c r="I633" i="56"/>
  <c r="H633" i="56"/>
  <c r="O632" i="56"/>
  <c r="O631" i="56" s="1"/>
  <c r="J632" i="56"/>
  <c r="P631" i="56"/>
  <c r="N631" i="56"/>
  <c r="M631" i="56"/>
  <c r="L631" i="56"/>
  <c r="K631" i="56"/>
  <c r="I631" i="56"/>
  <c r="H631" i="56"/>
  <c r="O630" i="56"/>
  <c r="J630" i="56"/>
  <c r="O629" i="56"/>
  <c r="J629" i="56"/>
  <c r="P628" i="56"/>
  <c r="N628" i="56"/>
  <c r="M628" i="56"/>
  <c r="L628" i="56"/>
  <c r="K628" i="56"/>
  <c r="I628" i="56"/>
  <c r="H628" i="56"/>
  <c r="M627" i="56"/>
  <c r="J627" i="56"/>
  <c r="K626" i="56"/>
  <c r="K621" i="56" s="1"/>
  <c r="I626" i="56"/>
  <c r="I621" i="56" s="1"/>
  <c r="I625" i="56"/>
  <c r="I624" i="56"/>
  <c r="I623" i="56"/>
  <c r="M618" i="56"/>
  <c r="J618" i="56"/>
  <c r="K617" i="56"/>
  <c r="I617" i="56"/>
  <c r="M616" i="56"/>
  <c r="M615" i="56" s="1"/>
  <c r="J616" i="56"/>
  <c r="K615" i="56"/>
  <c r="I615" i="56"/>
  <c r="M613" i="56"/>
  <c r="J613" i="56"/>
  <c r="J612" i="56" s="1"/>
  <c r="K612" i="56"/>
  <c r="I612" i="56"/>
  <c r="M611" i="56"/>
  <c r="O611" i="56" s="1"/>
  <c r="S611" i="56" s="1"/>
  <c r="S610" i="56" s="1"/>
  <c r="J611" i="56"/>
  <c r="K610" i="56"/>
  <c r="I610" i="56"/>
  <c r="G609" i="56"/>
  <c r="G605" i="56" s="1"/>
  <c r="M608" i="56"/>
  <c r="J608" i="56"/>
  <c r="L608" i="56" s="1"/>
  <c r="K607" i="56"/>
  <c r="K606" i="56" s="1"/>
  <c r="I607" i="56"/>
  <c r="I606" i="56" s="1"/>
  <c r="P585" i="56"/>
  <c r="O585" i="56"/>
  <c r="N585" i="56"/>
  <c r="M585" i="56"/>
  <c r="L585" i="56"/>
  <c r="K585" i="56"/>
  <c r="O584" i="56"/>
  <c r="O583" i="56" s="1"/>
  <c r="I584" i="56"/>
  <c r="J584" i="56" s="1"/>
  <c r="P583" i="56"/>
  <c r="N583" i="56"/>
  <c r="M583" i="56"/>
  <c r="L583" i="56"/>
  <c r="K583" i="56"/>
  <c r="H583" i="56"/>
  <c r="O582" i="56"/>
  <c r="J582" i="56"/>
  <c r="O581" i="56"/>
  <c r="J581" i="56"/>
  <c r="O580" i="56"/>
  <c r="J580" i="56"/>
  <c r="O579" i="56"/>
  <c r="J579" i="56"/>
  <c r="P578" i="56"/>
  <c r="N578" i="56"/>
  <c r="M578" i="56"/>
  <c r="L578" i="56"/>
  <c r="K578" i="56"/>
  <c r="I578" i="56"/>
  <c r="H578" i="56"/>
  <c r="G578" i="56"/>
  <c r="M577" i="56"/>
  <c r="O577" i="56" s="1"/>
  <c r="S577" i="56" s="1"/>
  <c r="S576" i="56" s="1"/>
  <c r="J577" i="56"/>
  <c r="L577" i="56" s="1"/>
  <c r="L576" i="56" s="1"/>
  <c r="K576" i="56"/>
  <c r="I576" i="56"/>
  <c r="M575" i="56"/>
  <c r="J575" i="56"/>
  <c r="L575" i="56" s="1"/>
  <c r="K574" i="56"/>
  <c r="I574" i="56"/>
  <c r="M573" i="56"/>
  <c r="J573" i="56"/>
  <c r="L573" i="56" s="1"/>
  <c r="K572" i="56"/>
  <c r="I572" i="56"/>
  <c r="M571" i="56"/>
  <c r="J571" i="56"/>
  <c r="K570" i="56"/>
  <c r="I570" i="56"/>
  <c r="M569" i="56"/>
  <c r="O569" i="56" s="1"/>
  <c r="J569" i="56"/>
  <c r="M567" i="56"/>
  <c r="J567" i="56"/>
  <c r="M566" i="56"/>
  <c r="J566" i="56"/>
  <c r="L566" i="56" s="1"/>
  <c r="M563" i="56"/>
  <c r="O563" i="56" s="1"/>
  <c r="J563" i="56"/>
  <c r="L563" i="56" s="1"/>
  <c r="N563" i="56" s="1"/>
  <c r="M562" i="56"/>
  <c r="O562" i="56" s="1"/>
  <c r="J562" i="56"/>
  <c r="L562" i="56" s="1"/>
  <c r="N562" i="56" s="1"/>
  <c r="R562" i="56" s="1"/>
  <c r="M561" i="56"/>
  <c r="O561" i="56" s="1"/>
  <c r="S561" i="56" s="1"/>
  <c r="J561" i="56"/>
  <c r="L561" i="56" s="1"/>
  <c r="K560" i="56"/>
  <c r="I560" i="56"/>
  <c r="I558" i="56"/>
  <c r="J558" i="56" s="1"/>
  <c r="I556" i="56"/>
  <c r="J556" i="56" s="1"/>
  <c r="J551" i="56"/>
  <c r="O501" i="56"/>
  <c r="O500" i="56" s="1"/>
  <c r="J501" i="56"/>
  <c r="P500" i="56"/>
  <c r="N500" i="56"/>
  <c r="M500" i="56"/>
  <c r="L500" i="56"/>
  <c r="L497" i="56" s="1"/>
  <c r="K500" i="56"/>
  <c r="K497" i="56" s="1"/>
  <c r="I500" i="56"/>
  <c r="I497" i="56" s="1"/>
  <c r="H500" i="56"/>
  <c r="H497" i="56" s="1"/>
  <c r="O499" i="56"/>
  <c r="O498" i="56" s="1"/>
  <c r="J499" i="56"/>
  <c r="P498" i="56"/>
  <c r="N498" i="56"/>
  <c r="M498" i="56"/>
  <c r="K498" i="56"/>
  <c r="I498" i="56"/>
  <c r="G497" i="56"/>
  <c r="J496" i="56"/>
  <c r="P495" i="56"/>
  <c r="O495" i="56"/>
  <c r="O494" i="56" s="1"/>
  <c r="N495" i="56"/>
  <c r="N494" i="56" s="1"/>
  <c r="M495" i="56"/>
  <c r="M494" i="56" s="1"/>
  <c r="L495" i="56"/>
  <c r="L494" i="56" s="1"/>
  <c r="K495" i="56"/>
  <c r="K494" i="56" s="1"/>
  <c r="I495" i="56"/>
  <c r="I494" i="56" s="1"/>
  <c r="H495" i="56"/>
  <c r="O493" i="56"/>
  <c r="O492" i="56" s="1"/>
  <c r="O491" i="56" s="1"/>
  <c r="P492" i="56"/>
  <c r="N492" i="56"/>
  <c r="M492" i="56"/>
  <c r="M491" i="56" s="1"/>
  <c r="L492" i="56"/>
  <c r="L491" i="56" s="1"/>
  <c r="K492" i="56"/>
  <c r="K491" i="56" s="1"/>
  <c r="J492" i="56"/>
  <c r="J491" i="56" s="1"/>
  <c r="I492" i="56"/>
  <c r="I491" i="56" s="1"/>
  <c r="H492" i="56"/>
  <c r="H491" i="56" s="1"/>
  <c r="P491" i="56"/>
  <c r="N491" i="56"/>
  <c r="O490" i="56"/>
  <c r="J490" i="56"/>
  <c r="J489" i="56"/>
  <c r="O488" i="56"/>
  <c r="J488" i="56"/>
  <c r="J487" i="56"/>
  <c r="O486" i="56"/>
  <c r="J486" i="56"/>
  <c r="P485" i="56"/>
  <c r="N485" i="56"/>
  <c r="K485" i="56"/>
  <c r="I485" i="56"/>
  <c r="H485" i="56"/>
  <c r="G485" i="56"/>
  <c r="O484" i="56"/>
  <c r="J484" i="56"/>
  <c r="O483" i="56"/>
  <c r="J483" i="56"/>
  <c r="P482" i="56"/>
  <c r="N482" i="56"/>
  <c r="M482" i="56"/>
  <c r="L482" i="56"/>
  <c r="K482" i="56"/>
  <c r="I482" i="56"/>
  <c r="H482" i="56"/>
  <c r="O481" i="56"/>
  <c r="O480" i="56" s="1"/>
  <c r="J481" i="56"/>
  <c r="J480" i="56" s="1"/>
  <c r="P480" i="56"/>
  <c r="N480" i="56"/>
  <c r="M480" i="56"/>
  <c r="L480" i="56"/>
  <c r="K480" i="56"/>
  <c r="I480" i="56"/>
  <c r="H480" i="56"/>
  <c r="M479" i="56"/>
  <c r="O479" i="56" s="1"/>
  <c r="L479" i="56"/>
  <c r="J479" i="56"/>
  <c r="M478" i="56"/>
  <c r="L478" i="56"/>
  <c r="J478" i="56"/>
  <c r="P477" i="56"/>
  <c r="N477" i="56"/>
  <c r="K477" i="56"/>
  <c r="I477" i="56"/>
  <c r="H477" i="56"/>
  <c r="J476" i="56"/>
  <c r="O475" i="56"/>
  <c r="J475" i="56"/>
  <c r="O474" i="56"/>
  <c r="J474" i="56"/>
  <c r="O473" i="56"/>
  <c r="J473" i="56"/>
  <c r="O472" i="56"/>
  <c r="J472" i="56"/>
  <c r="M469" i="56"/>
  <c r="O469" i="56" s="1"/>
  <c r="L469" i="56"/>
  <c r="J469" i="56"/>
  <c r="O468" i="56"/>
  <c r="J468" i="56"/>
  <c r="M467" i="56"/>
  <c r="L467" i="56"/>
  <c r="J467" i="56"/>
  <c r="P466" i="56"/>
  <c r="N466" i="56"/>
  <c r="K466" i="56"/>
  <c r="I466" i="56"/>
  <c r="H466" i="56"/>
  <c r="G466" i="56"/>
  <c r="M465" i="56"/>
  <c r="O465" i="56" s="1"/>
  <c r="J465" i="56"/>
  <c r="L465" i="56" s="1"/>
  <c r="N465" i="56" s="1"/>
  <c r="M464" i="56"/>
  <c r="J464" i="56"/>
  <c r="L464" i="56" s="1"/>
  <c r="N464" i="56" s="1"/>
  <c r="M463" i="56"/>
  <c r="O463" i="56" s="1"/>
  <c r="J463" i="56"/>
  <c r="L463" i="56" s="1"/>
  <c r="N463" i="56" s="1"/>
  <c r="M462" i="56"/>
  <c r="O462" i="56" s="1"/>
  <c r="J462" i="56"/>
  <c r="L462" i="56" s="1"/>
  <c r="N462" i="56" s="1"/>
  <c r="M461" i="56"/>
  <c r="O461" i="56" s="1"/>
  <c r="J461" i="56"/>
  <c r="L461" i="56" s="1"/>
  <c r="N461" i="56" s="1"/>
  <c r="M460" i="56"/>
  <c r="O460" i="56" s="1"/>
  <c r="J460" i="56"/>
  <c r="K459" i="56"/>
  <c r="K458" i="56" s="1"/>
  <c r="I459" i="56"/>
  <c r="I458" i="56" s="1"/>
  <c r="M457" i="56"/>
  <c r="J457" i="56"/>
  <c r="M456" i="56"/>
  <c r="J456" i="56"/>
  <c r="M455" i="56"/>
  <c r="J455" i="56"/>
  <c r="K454" i="56"/>
  <c r="I454" i="56"/>
  <c r="M453" i="56"/>
  <c r="O453" i="56" s="1"/>
  <c r="J453" i="56"/>
  <c r="L453" i="56" s="1"/>
  <c r="N453" i="56" s="1"/>
  <c r="M452" i="56"/>
  <c r="O452" i="56" s="1"/>
  <c r="J452" i="56"/>
  <c r="L452" i="56" s="1"/>
  <c r="N452" i="56" s="1"/>
  <c r="M451" i="56"/>
  <c r="O451" i="56" s="1"/>
  <c r="J451" i="56"/>
  <c r="K450" i="56"/>
  <c r="K449" i="56" s="1"/>
  <c r="I450" i="56"/>
  <c r="I449" i="56" s="1"/>
  <c r="M448" i="56"/>
  <c r="J448" i="56"/>
  <c r="M447" i="56"/>
  <c r="J447" i="56"/>
  <c r="M446" i="56"/>
  <c r="J446" i="56"/>
  <c r="M445" i="56"/>
  <c r="J445" i="56"/>
  <c r="M444" i="56"/>
  <c r="J444" i="56"/>
  <c r="L444" i="56" s="1"/>
  <c r="K443" i="56"/>
  <c r="I443" i="56"/>
  <c r="M442" i="56"/>
  <c r="J442" i="56"/>
  <c r="L442" i="56" s="1"/>
  <c r="M441" i="56"/>
  <c r="J441" i="56"/>
  <c r="L441" i="56" s="1"/>
  <c r="M440" i="56"/>
  <c r="J440" i="56"/>
  <c r="M439" i="56"/>
  <c r="J439" i="56"/>
  <c r="L439" i="56" s="1"/>
  <c r="M438" i="56"/>
  <c r="J438" i="56"/>
  <c r="L438" i="56" s="1"/>
  <c r="M437" i="56"/>
  <c r="J437" i="56"/>
  <c r="L437" i="56" s="1"/>
  <c r="M436" i="56"/>
  <c r="J436" i="56"/>
  <c r="L436" i="56" s="1"/>
  <c r="M435" i="56"/>
  <c r="J435" i="56"/>
  <c r="L435" i="56" s="1"/>
  <c r="M434" i="56"/>
  <c r="J434" i="56"/>
  <c r="L434" i="56" s="1"/>
  <c r="K433" i="56"/>
  <c r="K432" i="56" s="1"/>
  <c r="I433" i="56"/>
  <c r="I432" i="56" s="1"/>
  <c r="O428" i="56"/>
  <c r="J428" i="56"/>
  <c r="O427" i="56"/>
  <c r="J427" i="56"/>
  <c r="P426" i="56"/>
  <c r="P420" i="56" s="1"/>
  <c r="N426" i="56"/>
  <c r="N420" i="56" s="1"/>
  <c r="M426" i="56"/>
  <c r="M420" i="56" s="1"/>
  <c r="L426" i="56"/>
  <c r="L420" i="56" s="1"/>
  <c r="K426" i="56"/>
  <c r="K420" i="56" s="1"/>
  <c r="I426" i="56"/>
  <c r="I420" i="56" s="1"/>
  <c r="H426" i="56"/>
  <c r="H420" i="56" s="1"/>
  <c r="M425" i="56"/>
  <c r="M424" i="56" s="1"/>
  <c r="J425" i="56"/>
  <c r="L425" i="56" s="1"/>
  <c r="K424" i="56"/>
  <c r="I424" i="56"/>
  <c r="M423" i="56"/>
  <c r="J423" i="56"/>
  <c r="L423" i="56" s="1"/>
  <c r="K422" i="56"/>
  <c r="K421" i="56" s="1"/>
  <c r="I422" i="56"/>
  <c r="I421" i="56" s="1"/>
  <c r="G420" i="56"/>
  <c r="O417" i="56"/>
  <c r="J417" i="56"/>
  <c r="O416" i="56"/>
  <c r="O415" i="56"/>
  <c r="J415" i="56"/>
  <c r="O414" i="56"/>
  <c r="J414" i="56"/>
  <c r="O413" i="56"/>
  <c r="J413" i="56"/>
  <c r="P412" i="56"/>
  <c r="P405" i="56" s="1"/>
  <c r="N412" i="56"/>
  <c r="N405" i="56" s="1"/>
  <c r="M412" i="56"/>
  <c r="M405" i="56" s="1"/>
  <c r="L412" i="56"/>
  <c r="L405" i="56" s="1"/>
  <c r="K412" i="56"/>
  <c r="K405" i="56" s="1"/>
  <c r="I412" i="56"/>
  <c r="I405" i="56" s="1"/>
  <c r="H412" i="56"/>
  <c r="H405" i="56" s="1"/>
  <c r="G412" i="56"/>
  <c r="G405" i="56" s="1"/>
  <c r="M411" i="56"/>
  <c r="J411" i="56"/>
  <c r="M410" i="56"/>
  <c r="O410" i="56" s="1"/>
  <c r="J410" i="56"/>
  <c r="L410" i="56" s="1"/>
  <c r="N410" i="56" s="1"/>
  <c r="M409" i="56"/>
  <c r="O409" i="56" s="1"/>
  <c r="J409" i="56"/>
  <c r="L409" i="56" s="1"/>
  <c r="N409" i="56" s="1"/>
  <c r="M408" i="56"/>
  <c r="O408" i="56" s="1"/>
  <c r="J408" i="56"/>
  <c r="L408" i="56" s="1"/>
  <c r="N408" i="56" s="1"/>
  <c r="M407" i="56"/>
  <c r="J407" i="56"/>
  <c r="L407" i="56" s="1"/>
  <c r="K406" i="56"/>
  <c r="I406" i="56"/>
  <c r="J403" i="56"/>
  <c r="O402" i="56"/>
  <c r="J402" i="56"/>
  <c r="O401" i="56"/>
  <c r="J401" i="56"/>
  <c r="O400" i="56"/>
  <c r="J400" i="56"/>
  <c r="O399" i="56"/>
  <c r="J399" i="56"/>
  <c r="O398" i="56"/>
  <c r="J398" i="56"/>
  <c r="O397" i="56"/>
  <c r="J397" i="56"/>
  <c r="O396" i="56"/>
  <c r="J396" i="56"/>
  <c r="P395" i="56"/>
  <c r="N395" i="56"/>
  <c r="M395" i="56"/>
  <c r="L395" i="56"/>
  <c r="K395" i="56"/>
  <c r="I395" i="56"/>
  <c r="H395" i="56"/>
  <c r="G395" i="56"/>
  <c r="G391" i="56" s="1"/>
  <c r="O394" i="56"/>
  <c r="J394" i="56"/>
  <c r="O393" i="56"/>
  <c r="J393" i="56"/>
  <c r="P392" i="56"/>
  <c r="P391" i="56" s="1"/>
  <c r="P368" i="56" s="1"/>
  <c r="N392" i="56"/>
  <c r="N391" i="56" s="1"/>
  <c r="N368" i="56" s="1"/>
  <c r="M392" i="56"/>
  <c r="M391" i="56" s="1"/>
  <c r="M368" i="56" s="1"/>
  <c r="L392" i="56"/>
  <c r="L391" i="56" s="1"/>
  <c r="L368" i="56" s="1"/>
  <c r="K392" i="56"/>
  <c r="K391" i="56" s="1"/>
  <c r="K368" i="56" s="1"/>
  <c r="I392" i="56"/>
  <c r="I391" i="56" s="1"/>
  <c r="I368" i="56" s="1"/>
  <c r="H392" i="56"/>
  <c r="H391" i="56" s="1"/>
  <c r="M390" i="56"/>
  <c r="O390" i="56" s="1"/>
  <c r="J390" i="56"/>
  <c r="L390" i="56" s="1"/>
  <c r="N390" i="56" s="1"/>
  <c r="M389" i="56"/>
  <c r="O389" i="56" s="1"/>
  <c r="J389" i="56"/>
  <c r="L389" i="56" s="1"/>
  <c r="N389" i="56" s="1"/>
  <c r="M388" i="56"/>
  <c r="O388" i="56" s="1"/>
  <c r="J388" i="56"/>
  <c r="L388" i="56" s="1"/>
  <c r="N388" i="56" s="1"/>
  <c r="M387" i="56"/>
  <c r="O387" i="56" s="1"/>
  <c r="J387" i="56"/>
  <c r="L387" i="56" s="1"/>
  <c r="N387" i="56" s="1"/>
  <c r="M386" i="56"/>
  <c r="J386" i="56"/>
  <c r="L386" i="56" s="1"/>
  <c r="K385" i="56"/>
  <c r="I385" i="56"/>
  <c r="M384" i="56"/>
  <c r="M383" i="56" s="1"/>
  <c r="J384" i="56"/>
  <c r="K383" i="56"/>
  <c r="I383" i="56"/>
  <c r="I382" i="56" s="1"/>
  <c r="G382" i="56"/>
  <c r="M381" i="56"/>
  <c r="J381" i="56"/>
  <c r="L381" i="56" s="1"/>
  <c r="K380" i="56"/>
  <c r="I380" i="56"/>
  <c r="I379" i="56"/>
  <c r="J379" i="56" s="1"/>
  <c r="M378" i="56"/>
  <c r="J378" i="56"/>
  <c r="L378" i="56" s="1"/>
  <c r="I377" i="56"/>
  <c r="K377" i="56" s="1"/>
  <c r="I376" i="56"/>
  <c r="K376" i="56" s="1"/>
  <c r="M375" i="56"/>
  <c r="J375" i="56"/>
  <c r="L375" i="56" s="1"/>
  <c r="I374" i="56"/>
  <c r="K374" i="56" s="1"/>
  <c r="M373" i="56"/>
  <c r="J373" i="56"/>
  <c r="M372" i="56"/>
  <c r="J372" i="56"/>
  <c r="L372" i="56" s="1"/>
  <c r="M371" i="56"/>
  <c r="J371" i="56"/>
  <c r="L371" i="56" s="1"/>
  <c r="K370" i="56"/>
  <c r="K369" i="56" s="1"/>
  <c r="I370" i="56"/>
  <c r="I369" i="56" s="1"/>
  <c r="O365" i="56"/>
  <c r="O364" i="56" s="1"/>
  <c r="I365" i="56"/>
  <c r="I364" i="56" s="1"/>
  <c r="P364" i="56"/>
  <c r="N364" i="56"/>
  <c r="M364" i="56"/>
  <c r="L364" i="56"/>
  <c r="K364" i="56"/>
  <c r="H364" i="56"/>
  <c r="O359" i="56"/>
  <c r="J359" i="56"/>
  <c r="O358" i="56"/>
  <c r="O357" i="56" s="1"/>
  <c r="J358" i="56"/>
  <c r="J357" i="56" s="1"/>
  <c r="P357" i="56"/>
  <c r="N357" i="56"/>
  <c r="M357" i="56"/>
  <c r="L357" i="56"/>
  <c r="K357" i="56"/>
  <c r="I357" i="56"/>
  <c r="H357" i="56"/>
  <c r="G356" i="56"/>
  <c r="G349" i="56" s="1"/>
  <c r="O355" i="56"/>
  <c r="O354" i="56" s="1"/>
  <c r="O353" i="56" s="1"/>
  <c r="J355" i="56"/>
  <c r="P354" i="56"/>
  <c r="P353" i="56" s="1"/>
  <c r="N354" i="56"/>
  <c r="N353" i="56" s="1"/>
  <c r="M354" i="56"/>
  <c r="M353" i="56" s="1"/>
  <c r="L354" i="56"/>
  <c r="L353" i="56" s="1"/>
  <c r="K354" i="56"/>
  <c r="K353" i="56" s="1"/>
  <c r="I354" i="56"/>
  <c r="I353" i="56" s="1"/>
  <c r="H354" i="56"/>
  <c r="H353" i="56" s="1"/>
  <c r="O352" i="56"/>
  <c r="J352" i="56"/>
  <c r="O351" i="56"/>
  <c r="J351" i="56"/>
  <c r="P350" i="56"/>
  <c r="N350" i="56"/>
  <c r="M350" i="56"/>
  <c r="L350" i="56"/>
  <c r="K350" i="56"/>
  <c r="I350" i="56"/>
  <c r="H350" i="56"/>
  <c r="O348" i="56"/>
  <c r="O347" i="56" s="1"/>
  <c r="O346" i="56" s="1"/>
  <c r="O345" i="56" s="1"/>
  <c r="J348" i="56"/>
  <c r="P347" i="56"/>
  <c r="P346" i="56" s="1"/>
  <c r="P345" i="56" s="1"/>
  <c r="N347" i="56"/>
  <c r="N346" i="56" s="1"/>
  <c r="N345" i="56" s="1"/>
  <c r="M347" i="56"/>
  <c r="M346" i="56" s="1"/>
  <c r="M345" i="56" s="1"/>
  <c r="L347" i="56"/>
  <c r="L346" i="56" s="1"/>
  <c r="L345" i="56" s="1"/>
  <c r="K347" i="56"/>
  <c r="K346" i="56" s="1"/>
  <c r="K345" i="56" s="1"/>
  <c r="I347" i="56"/>
  <c r="I346" i="56" s="1"/>
  <c r="I345" i="56" s="1"/>
  <c r="H347" i="56"/>
  <c r="H346" i="56" s="1"/>
  <c r="G346" i="56"/>
  <c r="P342" i="56"/>
  <c r="O342" i="56"/>
  <c r="N342" i="56"/>
  <c r="M342" i="56"/>
  <c r="L342" i="56"/>
  <c r="K342" i="56"/>
  <c r="O341" i="56"/>
  <c r="O340" i="56" s="1"/>
  <c r="O322" i="56" s="1"/>
  <c r="J341" i="56"/>
  <c r="P340" i="56"/>
  <c r="P322" i="56" s="1"/>
  <c r="P311" i="56" s="1"/>
  <c r="N340" i="56"/>
  <c r="N322" i="56" s="1"/>
  <c r="M340" i="56"/>
  <c r="M322" i="56" s="1"/>
  <c r="L340" i="56"/>
  <c r="L322" i="56" s="1"/>
  <c r="K340" i="56"/>
  <c r="K322" i="56" s="1"/>
  <c r="I340" i="56"/>
  <c r="I322" i="56" s="1"/>
  <c r="H340" i="56"/>
  <c r="J339" i="56"/>
  <c r="M339" i="56" s="1"/>
  <c r="K338" i="56"/>
  <c r="I338" i="56"/>
  <c r="J338" i="56" s="1"/>
  <c r="I337" i="56"/>
  <c r="J337" i="56" s="1"/>
  <c r="I333" i="56"/>
  <c r="J333" i="56" s="1"/>
  <c r="I330" i="56"/>
  <c r="J330" i="56" s="1"/>
  <c r="I329" i="56"/>
  <c r="J329" i="56" s="1"/>
  <c r="J326" i="56"/>
  <c r="L326" i="56" s="1"/>
  <c r="K325" i="56"/>
  <c r="I325" i="56"/>
  <c r="J325" i="56" s="1"/>
  <c r="J324" i="56"/>
  <c r="M324" i="56" s="1"/>
  <c r="K323" i="56"/>
  <c r="I323" i="56"/>
  <c r="G322" i="56"/>
  <c r="I321" i="56"/>
  <c r="J321" i="56" s="1"/>
  <c r="M319" i="56"/>
  <c r="J319" i="56"/>
  <c r="K318" i="56"/>
  <c r="I318" i="56"/>
  <c r="M317" i="56"/>
  <c r="J317" i="56"/>
  <c r="K316" i="56"/>
  <c r="I316" i="56"/>
  <c r="I315" i="56"/>
  <c r="K315" i="56" s="1"/>
  <c r="G312" i="56"/>
  <c r="I310" i="56"/>
  <c r="J310" i="56" s="1"/>
  <c r="P309" i="56"/>
  <c r="O309" i="56"/>
  <c r="O308" i="56" s="1"/>
  <c r="N309" i="56"/>
  <c r="N308" i="56" s="1"/>
  <c r="M309" i="56"/>
  <c r="M308" i="56" s="1"/>
  <c r="L309" i="56"/>
  <c r="L308" i="56" s="1"/>
  <c r="K309" i="56"/>
  <c r="K308" i="56" s="1"/>
  <c r="H309" i="56"/>
  <c r="J307" i="56"/>
  <c r="J306" i="56" s="1"/>
  <c r="J305" i="56" s="1"/>
  <c r="J304" i="56" s="1"/>
  <c r="P306" i="56"/>
  <c r="O306" i="56"/>
  <c r="O305" i="56" s="1"/>
  <c r="O304" i="56" s="1"/>
  <c r="N306" i="56"/>
  <c r="N305" i="56" s="1"/>
  <c r="N304" i="56" s="1"/>
  <c r="M306" i="56"/>
  <c r="M305" i="56" s="1"/>
  <c r="M304" i="56" s="1"/>
  <c r="L306" i="56"/>
  <c r="K306" i="56"/>
  <c r="K305" i="56" s="1"/>
  <c r="K304" i="56" s="1"/>
  <c r="I306" i="56"/>
  <c r="I305" i="56" s="1"/>
  <c r="I304" i="56" s="1"/>
  <c r="H306" i="56"/>
  <c r="H305" i="56" s="1"/>
  <c r="H304" i="56" s="1"/>
  <c r="L305" i="56"/>
  <c r="L304" i="56" s="1"/>
  <c r="O303" i="56"/>
  <c r="O302" i="56" s="1"/>
  <c r="O301" i="56" s="1"/>
  <c r="O300" i="56" s="1"/>
  <c r="J303" i="56"/>
  <c r="P302" i="56"/>
  <c r="P301" i="56" s="1"/>
  <c r="P300" i="56" s="1"/>
  <c r="N302" i="56"/>
  <c r="N301" i="56" s="1"/>
  <c r="N300" i="56" s="1"/>
  <c r="M302" i="56"/>
  <c r="M301" i="56" s="1"/>
  <c r="M300" i="56" s="1"/>
  <c r="L302" i="56"/>
  <c r="L301" i="56" s="1"/>
  <c r="L300" i="56" s="1"/>
  <c r="K302" i="56"/>
  <c r="K301" i="56" s="1"/>
  <c r="K300" i="56" s="1"/>
  <c r="I302" i="56"/>
  <c r="I301" i="56" s="1"/>
  <c r="I300" i="56" s="1"/>
  <c r="H302" i="56"/>
  <c r="G301" i="56"/>
  <c r="J299" i="56"/>
  <c r="J298" i="56" s="1"/>
  <c r="P298" i="56"/>
  <c r="O298" i="56"/>
  <c r="N298" i="56"/>
  <c r="M298" i="56"/>
  <c r="L298" i="56"/>
  <c r="K298" i="56"/>
  <c r="K297" i="56" s="1"/>
  <c r="I298" i="56"/>
  <c r="I297" i="56" s="1"/>
  <c r="H298" i="56"/>
  <c r="H297" i="56" s="1"/>
  <c r="O292" i="56"/>
  <c r="J292" i="56"/>
  <c r="O291" i="56"/>
  <c r="J291" i="56"/>
  <c r="P290" i="56"/>
  <c r="N290" i="56"/>
  <c r="M290" i="56"/>
  <c r="L290" i="56"/>
  <c r="K290" i="56"/>
  <c r="I290" i="56"/>
  <c r="H290" i="56"/>
  <c r="O289" i="56"/>
  <c r="J289" i="56"/>
  <c r="O288" i="56"/>
  <c r="J288" i="56"/>
  <c r="J287" i="56" s="1"/>
  <c r="P287" i="56"/>
  <c r="N287" i="56"/>
  <c r="M287" i="56"/>
  <c r="L287" i="56"/>
  <c r="K287" i="56"/>
  <c r="I287" i="56"/>
  <c r="H287" i="56"/>
  <c r="G286" i="56"/>
  <c r="O284" i="56"/>
  <c r="J284" i="56"/>
  <c r="O281" i="56"/>
  <c r="J281" i="56"/>
  <c r="O280" i="56"/>
  <c r="J280" i="56"/>
  <c r="P279" i="56"/>
  <c r="P278" i="56" s="1"/>
  <c r="N279" i="56"/>
  <c r="N278" i="56" s="1"/>
  <c r="M279" i="56"/>
  <c r="M278" i="56" s="1"/>
  <c r="L279" i="56"/>
  <c r="L278" i="56" s="1"/>
  <c r="K279" i="56"/>
  <c r="K278" i="56" s="1"/>
  <c r="I279" i="56"/>
  <c r="I278" i="56" s="1"/>
  <c r="H279" i="56"/>
  <c r="H278" i="56" s="1"/>
  <c r="G279" i="56"/>
  <c r="O277" i="56"/>
  <c r="O276" i="56"/>
  <c r="J276" i="56"/>
  <c r="O275" i="56"/>
  <c r="J275" i="56"/>
  <c r="O274" i="56"/>
  <c r="J274" i="56"/>
  <c r="O273" i="56"/>
  <c r="J273" i="56"/>
  <c r="O272" i="56"/>
  <c r="J272" i="56"/>
  <c r="O269" i="56"/>
  <c r="J269" i="56"/>
  <c r="O268" i="56"/>
  <c r="J268" i="56"/>
  <c r="P267" i="56"/>
  <c r="N267" i="56"/>
  <c r="M267" i="56"/>
  <c r="L267" i="56"/>
  <c r="K267" i="56"/>
  <c r="K238" i="56" s="1"/>
  <c r="I267" i="56"/>
  <c r="I238" i="56" s="1"/>
  <c r="H267" i="56"/>
  <c r="H238" i="56" s="1"/>
  <c r="G267" i="56"/>
  <c r="G238" i="56" s="1"/>
  <c r="M266" i="56"/>
  <c r="O266" i="56" s="1"/>
  <c r="J266" i="56"/>
  <c r="L266" i="56" s="1"/>
  <c r="N266" i="56" s="1"/>
  <c r="M265" i="56"/>
  <c r="O265" i="56" s="1"/>
  <c r="J265" i="56"/>
  <c r="L265" i="56" s="1"/>
  <c r="N265" i="56" s="1"/>
  <c r="M264" i="56"/>
  <c r="O264" i="56" s="1"/>
  <c r="J264" i="56"/>
  <c r="L264" i="56" s="1"/>
  <c r="N264" i="56" s="1"/>
  <c r="M263" i="56"/>
  <c r="O263" i="56" s="1"/>
  <c r="J263" i="56"/>
  <c r="L263" i="56" s="1"/>
  <c r="N263" i="56" s="1"/>
  <c r="M262" i="56"/>
  <c r="O262" i="56" s="1"/>
  <c r="J262" i="56"/>
  <c r="M261" i="56"/>
  <c r="J261" i="56"/>
  <c r="L261" i="56" s="1"/>
  <c r="N261" i="56" s="1"/>
  <c r="R261" i="56" s="1"/>
  <c r="K260" i="56"/>
  <c r="K259" i="56" s="1"/>
  <c r="K258" i="56" s="1"/>
  <c r="I260" i="56"/>
  <c r="I259" i="56" s="1"/>
  <c r="I258" i="56" s="1"/>
  <c r="M257" i="56"/>
  <c r="J257" i="56"/>
  <c r="L257" i="56" s="1"/>
  <c r="I256" i="56"/>
  <c r="K256" i="56" s="1"/>
  <c r="I255" i="56"/>
  <c r="K255" i="56" s="1"/>
  <c r="I254" i="56"/>
  <c r="K254" i="56" s="1"/>
  <c r="I253" i="56"/>
  <c r="K253" i="56" s="1"/>
  <c r="I252" i="56"/>
  <c r="K252" i="56" s="1"/>
  <c r="I251" i="56"/>
  <c r="K251" i="56" s="1"/>
  <c r="I250" i="56"/>
  <c r="K250" i="56" s="1"/>
  <c r="I249" i="56"/>
  <c r="K249" i="56" s="1"/>
  <c r="I248" i="56"/>
  <c r="K248" i="56" s="1"/>
  <c r="I247" i="56"/>
  <c r="K247" i="56" s="1"/>
  <c r="M246" i="56"/>
  <c r="J246" i="56"/>
  <c r="L246" i="56" s="1"/>
  <c r="M245" i="56"/>
  <c r="J245" i="56"/>
  <c r="L245" i="56" s="1"/>
  <c r="I244" i="56"/>
  <c r="K244" i="56" s="1"/>
  <c r="I243" i="56"/>
  <c r="K243" i="56" s="1"/>
  <c r="M242" i="56"/>
  <c r="J242" i="56"/>
  <c r="L242" i="56" s="1"/>
  <c r="M241" i="56"/>
  <c r="J241" i="56"/>
  <c r="L241" i="56" s="1"/>
  <c r="K240" i="56"/>
  <c r="K239" i="56" s="1"/>
  <c r="I240" i="56"/>
  <c r="I239" i="56" s="1"/>
  <c r="P238" i="56"/>
  <c r="N238" i="56"/>
  <c r="M238" i="56"/>
  <c r="L238" i="56"/>
  <c r="O234" i="56"/>
  <c r="J234" i="56"/>
  <c r="O233" i="56"/>
  <c r="J233" i="56"/>
  <c r="O232" i="56"/>
  <c r="J232" i="56"/>
  <c r="O229" i="56"/>
  <c r="J229" i="56"/>
  <c r="O228" i="56"/>
  <c r="J228" i="56"/>
  <c r="P227" i="56"/>
  <c r="P213" i="56" s="1"/>
  <c r="N227" i="56"/>
  <c r="N213" i="56" s="1"/>
  <c r="M227" i="56"/>
  <c r="M213" i="56" s="1"/>
  <c r="L227" i="56"/>
  <c r="L213" i="56" s="1"/>
  <c r="K227" i="56"/>
  <c r="K213" i="56" s="1"/>
  <c r="I227" i="56"/>
  <c r="I213" i="56" s="1"/>
  <c r="H227" i="56"/>
  <c r="H213" i="56" s="1"/>
  <c r="G227" i="56"/>
  <c r="G213" i="56" s="1"/>
  <c r="M226" i="56"/>
  <c r="O226" i="56" s="1"/>
  <c r="J226" i="56"/>
  <c r="L226" i="56" s="1"/>
  <c r="N226" i="56" s="1"/>
  <c r="M225" i="56"/>
  <c r="O225" i="56" s="1"/>
  <c r="J225" i="56"/>
  <c r="L225" i="56" s="1"/>
  <c r="N225" i="56" s="1"/>
  <c r="M224" i="56"/>
  <c r="O224" i="56" s="1"/>
  <c r="J224" i="56"/>
  <c r="M223" i="56"/>
  <c r="J223" i="56"/>
  <c r="L223" i="56" s="1"/>
  <c r="N223" i="56" s="1"/>
  <c r="R223" i="56" s="1"/>
  <c r="K222" i="56"/>
  <c r="K221" i="56" s="1"/>
  <c r="K220" i="56" s="1"/>
  <c r="I222" i="56"/>
  <c r="I221" i="56" s="1"/>
  <c r="I220" i="56" s="1"/>
  <c r="M219" i="56"/>
  <c r="J219" i="56"/>
  <c r="M218" i="56"/>
  <c r="J218" i="56"/>
  <c r="L218" i="56" s="1"/>
  <c r="M217" i="56"/>
  <c r="J217" i="56"/>
  <c r="L217" i="56" s="1"/>
  <c r="M216" i="56"/>
  <c r="J216" i="56"/>
  <c r="L216" i="56" s="1"/>
  <c r="K215" i="56"/>
  <c r="K214" i="56" s="1"/>
  <c r="I215" i="56"/>
  <c r="I214" i="56" s="1"/>
  <c r="P210" i="56"/>
  <c r="O210" i="56"/>
  <c r="N210" i="56"/>
  <c r="M210" i="56"/>
  <c r="L210" i="56"/>
  <c r="K210" i="56"/>
  <c r="J210" i="56"/>
  <c r="I210" i="56"/>
  <c r="M209" i="56"/>
  <c r="O209" i="56" s="1"/>
  <c r="J209" i="56"/>
  <c r="L209" i="56" s="1"/>
  <c r="N209" i="56" s="1"/>
  <c r="M208" i="56"/>
  <c r="O208" i="56" s="1"/>
  <c r="J208" i="56"/>
  <c r="K207" i="56"/>
  <c r="K206" i="56" s="1"/>
  <c r="K205" i="56" s="1"/>
  <c r="K204" i="56" s="1"/>
  <c r="I207" i="56"/>
  <c r="I206" i="56" s="1"/>
  <c r="I205" i="56" s="1"/>
  <c r="I204" i="56" s="1"/>
  <c r="O174" i="56"/>
  <c r="O172" i="56" s="1"/>
  <c r="J174" i="56"/>
  <c r="P172" i="56"/>
  <c r="N172" i="56"/>
  <c r="M172" i="56"/>
  <c r="L172" i="56"/>
  <c r="K172" i="56"/>
  <c r="I172" i="56"/>
  <c r="H172" i="56"/>
  <c r="G172" i="56"/>
  <c r="O171" i="56"/>
  <c r="O170" i="56" s="1"/>
  <c r="J171" i="56"/>
  <c r="P170" i="56"/>
  <c r="N170" i="56"/>
  <c r="M170" i="56"/>
  <c r="L170" i="56"/>
  <c r="K170" i="56"/>
  <c r="I170" i="56"/>
  <c r="H170" i="56"/>
  <c r="G170" i="56"/>
  <c r="O169" i="56"/>
  <c r="O166" i="56" s="1"/>
  <c r="J169" i="56"/>
  <c r="P166" i="56"/>
  <c r="N166" i="56"/>
  <c r="M166" i="56"/>
  <c r="L166" i="56"/>
  <c r="K166" i="56"/>
  <c r="I166" i="56"/>
  <c r="H166" i="56"/>
  <c r="J162" i="56"/>
  <c r="L162" i="56" s="1"/>
  <c r="J161" i="56"/>
  <c r="M161" i="56" s="1"/>
  <c r="J160" i="56"/>
  <c r="L160" i="56" s="1"/>
  <c r="N160" i="56" s="1"/>
  <c r="K159" i="56"/>
  <c r="I159" i="56"/>
  <c r="H159" i="56"/>
  <c r="G159" i="56"/>
  <c r="J158" i="56"/>
  <c r="L158" i="56" s="1"/>
  <c r="J157" i="56"/>
  <c r="K156" i="56"/>
  <c r="I156" i="56"/>
  <c r="H156" i="56"/>
  <c r="G156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8" i="50" l="1"/>
  <c r="D67" i="50" s="1"/>
  <c r="T1014" i="56"/>
  <c r="T1015" i="56" s="1"/>
  <c r="T646" i="56"/>
  <c r="T1009" i="56"/>
  <c r="T999" i="56"/>
  <c r="D32" i="50"/>
  <c r="T604" i="56"/>
  <c r="T165" i="56"/>
  <c r="D46" i="50" s="1"/>
  <c r="T301" i="56"/>
  <c r="T300" i="56" s="1"/>
  <c r="D19" i="50"/>
  <c r="D18" i="50" s="1"/>
  <c r="D14" i="50"/>
  <c r="T72" i="56"/>
  <c r="T681" i="56"/>
  <c r="T650" i="56"/>
  <c r="D34" i="50" s="1"/>
  <c r="T420" i="56"/>
  <c r="J380" i="56"/>
  <c r="J774" i="56"/>
  <c r="L774" i="56" s="1"/>
  <c r="N774" i="56" s="1"/>
  <c r="M311" i="56"/>
  <c r="J760" i="56"/>
  <c r="L760" i="56" s="1"/>
  <c r="N760" i="56" s="1"/>
  <c r="H31" i="56"/>
  <c r="H30" i="56" s="1"/>
  <c r="N497" i="56"/>
  <c r="K776" i="56"/>
  <c r="M776" i="56" s="1"/>
  <c r="O756" i="56"/>
  <c r="O755" i="56" s="1"/>
  <c r="O227" i="56"/>
  <c r="O213" i="56" s="1"/>
  <c r="J256" i="56"/>
  <c r="L256" i="56" s="1"/>
  <c r="M367" i="56"/>
  <c r="M366" i="56" s="1"/>
  <c r="L732" i="56"/>
  <c r="L731" i="56" s="1"/>
  <c r="L727" i="56" s="1"/>
  <c r="I564" i="56"/>
  <c r="P408" i="56"/>
  <c r="T408" i="56" s="1"/>
  <c r="R408" i="56"/>
  <c r="J96" i="56"/>
  <c r="J95" i="56" s="1"/>
  <c r="J94" i="56" s="1"/>
  <c r="J93" i="56" s="1"/>
  <c r="O207" i="56"/>
  <c r="O206" i="56" s="1"/>
  <c r="O205" i="56" s="1"/>
  <c r="O204" i="56" s="1"/>
  <c r="S208" i="56"/>
  <c r="S207" i="56" s="1"/>
  <c r="O241" i="56"/>
  <c r="P263" i="56"/>
  <c r="T263" i="56" s="1"/>
  <c r="R263" i="56"/>
  <c r="J316" i="56"/>
  <c r="Q388" i="56"/>
  <c r="U388" i="56" s="1"/>
  <c r="S388" i="56"/>
  <c r="Q409" i="56"/>
  <c r="U409" i="56" s="1"/>
  <c r="L446" i="56"/>
  <c r="N446" i="56" s="1"/>
  <c r="Q452" i="56"/>
  <c r="U452" i="56" s="1"/>
  <c r="S452" i="56"/>
  <c r="O456" i="56"/>
  <c r="S456" i="56" s="1"/>
  <c r="Q461" i="56"/>
  <c r="U461" i="56" s="1"/>
  <c r="S461" i="56"/>
  <c r="Q562" i="56"/>
  <c r="U562" i="56" s="1"/>
  <c r="S562" i="56"/>
  <c r="L13" i="56"/>
  <c r="L12" i="56" s="1"/>
  <c r="L11" i="56" s="1"/>
  <c r="R14" i="56"/>
  <c r="R13" i="56" s="1"/>
  <c r="R12" i="56" s="1"/>
  <c r="R11" i="56" s="1"/>
  <c r="O87" i="56"/>
  <c r="O217" i="56"/>
  <c r="S217" i="56" s="1"/>
  <c r="Q225" i="56"/>
  <c r="U225" i="56" s="1"/>
  <c r="S225" i="56"/>
  <c r="Q264" i="56"/>
  <c r="U264" i="56" s="1"/>
  <c r="S264" i="56"/>
  <c r="J320" i="56"/>
  <c r="P388" i="56"/>
  <c r="T388" i="56" s="1"/>
  <c r="R388" i="56"/>
  <c r="O445" i="56"/>
  <c r="P463" i="56"/>
  <c r="T463" i="56" s="1"/>
  <c r="R463" i="56"/>
  <c r="O568" i="56"/>
  <c r="L87" i="56"/>
  <c r="N87" i="56" s="1"/>
  <c r="Q209" i="56"/>
  <c r="U209" i="56" s="1"/>
  <c r="S209" i="56"/>
  <c r="P225" i="56"/>
  <c r="T225" i="56" s="1"/>
  <c r="R225" i="56"/>
  <c r="O245" i="56"/>
  <c r="Q245" i="56" s="1"/>
  <c r="P264" i="56"/>
  <c r="T264" i="56" s="1"/>
  <c r="R264" i="56"/>
  <c r="P266" i="56"/>
  <c r="T266" i="56" s="1"/>
  <c r="R266" i="56"/>
  <c r="O319" i="56"/>
  <c r="S319" i="56" s="1"/>
  <c r="S318" i="56" s="1"/>
  <c r="O371" i="56"/>
  <c r="Q371" i="56" s="1"/>
  <c r="O373" i="56"/>
  <c r="S373" i="56" s="1"/>
  <c r="L379" i="56"/>
  <c r="N379" i="56" s="1"/>
  <c r="P379" i="56" s="1"/>
  <c r="N381" i="56"/>
  <c r="R381" i="56" s="1"/>
  <c r="R380" i="56" s="1"/>
  <c r="Q387" i="56"/>
  <c r="U387" i="56" s="1"/>
  <c r="S387" i="56"/>
  <c r="Q389" i="56"/>
  <c r="U389" i="56" s="1"/>
  <c r="S389" i="56"/>
  <c r="Q410" i="56"/>
  <c r="U410" i="56" s="1"/>
  <c r="Q451" i="56"/>
  <c r="U451" i="56" s="1"/>
  <c r="S451" i="56"/>
  <c r="Q453" i="56"/>
  <c r="U453" i="56" s="1"/>
  <c r="S453" i="56"/>
  <c r="O455" i="56"/>
  <c r="S455" i="56" s="1"/>
  <c r="Q460" i="56"/>
  <c r="U460" i="56" s="1"/>
  <c r="S460" i="56"/>
  <c r="Q462" i="56"/>
  <c r="U462" i="56" s="1"/>
  <c r="S462" i="56"/>
  <c r="Q563" i="56"/>
  <c r="U563" i="56" s="1"/>
  <c r="S563" i="56"/>
  <c r="O566" i="56"/>
  <c r="M568" i="56"/>
  <c r="S569" i="56"/>
  <c r="S568" i="56" s="1"/>
  <c r="L574" i="56"/>
  <c r="L572" i="56" s="1"/>
  <c r="J227" i="56"/>
  <c r="K682" i="56"/>
  <c r="K681" i="56" s="1"/>
  <c r="K759" i="56"/>
  <c r="N759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26" i="56"/>
  <c r="T226" i="56" s="1"/>
  <c r="R226" i="56"/>
  <c r="P265" i="56"/>
  <c r="T265" i="56" s="1"/>
  <c r="R265" i="56"/>
  <c r="Q390" i="56"/>
  <c r="U390" i="56" s="1"/>
  <c r="S390" i="56"/>
  <c r="L448" i="56"/>
  <c r="N448" i="56" s="1"/>
  <c r="Q463" i="56"/>
  <c r="U463" i="56" s="1"/>
  <c r="S463" i="56"/>
  <c r="Q465" i="56"/>
  <c r="U465" i="56" s="1"/>
  <c r="S465" i="56"/>
  <c r="O92" i="56"/>
  <c r="S92" i="56" s="1"/>
  <c r="S91" i="56" s="1"/>
  <c r="S90" i="56" s="1"/>
  <c r="O219" i="56"/>
  <c r="Q219" i="56" s="1"/>
  <c r="Q262" i="56"/>
  <c r="U262" i="56" s="1"/>
  <c r="S262" i="56"/>
  <c r="Q266" i="56"/>
  <c r="U266" i="56" s="1"/>
  <c r="S266" i="56"/>
  <c r="P390" i="56"/>
  <c r="T390" i="56" s="1"/>
  <c r="R390" i="56"/>
  <c r="P409" i="56"/>
  <c r="T409" i="56" s="1"/>
  <c r="R409" i="56"/>
  <c r="O447" i="56"/>
  <c r="P452" i="56"/>
  <c r="T452" i="56" s="1"/>
  <c r="R452" i="56"/>
  <c r="P461" i="56"/>
  <c r="T461" i="56" s="1"/>
  <c r="R461" i="56"/>
  <c r="P465" i="56"/>
  <c r="T465" i="56" s="1"/>
  <c r="R465" i="56"/>
  <c r="O571" i="56"/>
  <c r="S571" i="56" s="1"/>
  <c r="S570" i="56" s="1"/>
  <c r="O573" i="56"/>
  <c r="N608" i="56"/>
  <c r="R608" i="56" s="1"/>
  <c r="R607" i="56" s="1"/>
  <c r="R606" i="56" s="1"/>
  <c r="O13" i="56"/>
  <c r="O12" i="56" s="1"/>
  <c r="O11" i="56" s="1"/>
  <c r="U14" i="56"/>
  <c r="U13" i="56" s="1"/>
  <c r="U12" i="56" s="1"/>
  <c r="U11" i="56" s="1"/>
  <c r="O86" i="56"/>
  <c r="P209" i="56"/>
  <c r="T209" i="56" s="1"/>
  <c r="R209" i="56"/>
  <c r="Q224" i="56"/>
  <c r="U224" i="56" s="1"/>
  <c r="S224" i="56"/>
  <c r="Q226" i="56"/>
  <c r="U226" i="56" s="1"/>
  <c r="S226" i="56"/>
  <c r="O257" i="56"/>
  <c r="S257" i="56" s="1"/>
  <c r="Q263" i="56"/>
  <c r="U263" i="56" s="1"/>
  <c r="S263" i="56"/>
  <c r="Q265" i="56"/>
  <c r="U265" i="56" s="1"/>
  <c r="S265" i="56"/>
  <c r="M315" i="56"/>
  <c r="J318" i="56"/>
  <c r="O375" i="56"/>
  <c r="Q375" i="56" s="1"/>
  <c r="O378" i="56"/>
  <c r="S378" i="56" s="1"/>
  <c r="P387" i="56"/>
  <c r="T387" i="56" s="1"/>
  <c r="R387" i="56"/>
  <c r="P389" i="56"/>
  <c r="T389" i="56" s="1"/>
  <c r="R389" i="56"/>
  <c r="Q408" i="56"/>
  <c r="U408" i="56" s="1"/>
  <c r="P410" i="56"/>
  <c r="T410" i="56" s="1"/>
  <c r="R410" i="56"/>
  <c r="L422" i="56"/>
  <c r="L421" i="56" s="1"/>
  <c r="O436" i="56"/>
  <c r="S436" i="56" s="1"/>
  <c r="O446" i="56"/>
  <c r="O448" i="56"/>
  <c r="P453" i="56"/>
  <c r="T453" i="56" s="1"/>
  <c r="R453" i="56"/>
  <c r="P462" i="56"/>
  <c r="T462" i="56" s="1"/>
  <c r="R462" i="56"/>
  <c r="P464" i="56"/>
  <c r="T464" i="56" s="1"/>
  <c r="R464" i="56"/>
  <c r="P563" i="56"/>
  <c r="T563" i="56" s="1"/>
  <c r="R563" i="56"/>
  <c r="M626" i="56"/>
  <c r="M621" i="56" s="1"/>
  <c r="H165" i="56"/>
  <c r="H212" i="56"/>
  <c r="J340" i="56"/>
  <c r="O311" i="56"/>
  <c r="J565" i="56"/>
  <c r="J166" i="56"/>
  <c r="N165" i="56"/>
  <c r="L317" i="56"/>
  <c r="N317" i="56" s="1"/>
  <c r="N316" i="56" s="1"/>
  <c r="K311" i="56"/>
  <c r="L367" i="56"/>
  <c r="L366" i="56" s="1"/>
  <c r="L466" i="56"/>
  <c r="J477" i="56"/>
  <c r="L477" i="56"/>
  <c r="J607" i="56"/>
  <c r="J606" i="56" s="1"/>
  <c r="K775" i="56"/>
  <c r="N775" i="56" s="1"/>
  <c r="P165" i="56"/>
  <c r="M450" i="56"/>
  <c r="M449" i="56" s="1"/>
  <c r="O578" i="56"/>
  <c r="I583" i="56"/>
  <c r="J583" i="56" s="1"/>
  <c r="O628" i="56"/>
  <c r="J172" i="56"/>
  <c r="J248" i="56"/>
  <c r="L248" i="56" s="1"/>
  <c r="P286" i="56"/>
  <c r="K286" i="56"/>
  <c r="L286" i="56"/>
  <c r="J297" i="56"/>
  <c r="M297" i="56" s="1"/>
  <c r="I336" i="56"/>
  <c r="I335" i="56" s="1"/>
  <c r="I334" i="56" s="1"/>
  <c r="J334" i="56" s="1"/>
  <c r="M376" i="56"/>
  <c r="M565" i="56"/>
  <c r="L605" i="56"/>
  <c r="J738" i="56"/>
  <c r="K767" i="56"/>
  <c r="N767" i="56" s="1"/>
  <c r="O165" i="56"/>
  <c r="O287" i="56"/>
  <c r="M338" i="56"/>
  <c r="M377" i="56"/>
  <c r="O377" i="56" s="1"/>
  <c r="K379" i="56"/>
  <c r="M379" i="56" s="1"/>
  <c r="O392" i="56"/>
  <c r="O391" i="56" s="1"/>
  <c r="O395" i="56"/>
  <c r="J426" i="56"/>
  <c r="J420" i="56" s="1"/>
  <c r="J443" i="56"/>
  <c r="M610" i="56"/>
  <c r="I674" i="56"/>
  <c r="J766" i="56"/>
  <c r="L766" i="56" s="1"/>
  <c r="N766" i="56" s="1"/>
  <c r="J768" i="56"/>
  <c r="L768" i="56" s="1"/>
  <c r="N768" i="56" s="1"/>
  <c r="T368" i="56"/>
  <c r="D11" i="50" s="1"/>
  <c r="M16" i="56"/>
  <c r="M15" i="56" s="1"/>
  <c r="L89" i="56"/>
  <c r="N89" i="56" s="1"/>
  <c r="R89" i="56" s="1"/>
  <c r="R88" i="56" s="1"/>
  <c r="H155" i="56"/>
  <c r="M162" i="56"/>
  <c r="O162" i="56" s="1"/>
  <c r="M165" i="56"/>
  <c r="J170" i="56"/>
  <c r="M207" i="56"/>
  <c r="M206" i="56" s="1"/>
  <c r="M205" i="56" s="1"/>
  <c r="M204" i="56" s="1"/>
  <c r="I328" i="56"/>
  <c r="I327" i="56" s="1"/>
  <c r="J327" i="56" s="1"/>
  <c r="I332" i="56"/>
  <c r="J347" i="56"/>
  <c r="J385" i="56"/>
  <c r="O425" i="56"/>
  <c r="K556" i="56"/>
  <c r="K555" i="56" s="1"/>
  <c r="J574" i="56"/>
  <c r="J572" i="56" s="1"/>
  <c r="G559" i="56"/>
  <c r="G552" i="56" s="1"/>
  <c r="P718" i="56"/>
  <c r="J729" i="56"/>
  <c r="P732" i="56"/>
  <c r="P731" i="56" s="1"/>
  <c r="K763" i="56"/>
  <c r="M763" i="56" s="1"/>
  <c r="J770" i="56"/>
  <c r="L770" i="56" s="1"/>
  <c r="N770" i="56" s="1"/>
  <c r="J772" i="56"/>
  <c r="L772" i="56" s="1"/>
  <c r="N772" i="56" s="1"/>
  <c r="J911" i="56"/>
  <c r="M911" i="56" s="1"/>
  <c r="I916" i="56"/>
  <c r="J916" i="56" s="1"/>
  <c r="Q311" i="56"/>
  <c r="G155" i="56"/>
  <c r="L165" i="56"/>
  <c r="M240" i="56"/>
  <c r="M239" i="56" s="1"/>
  <c r="J267" i="56"/>
  <c r="J238" i="56" s="1"/>
  <c r="I431" i="56"/>
  <c r="O482" i="56"/>
  <c r="G15" i="56"/>
  <c r="J16" i="56"/>
  <c r="I165" i="56"/>
  <c r="K165" i="56"/>
  <c r="G165" i="56"/>
  <c r="J252" i="56"/>
  <c r="L252" i="56" s="1"/>
  <c r="J260" i="56"/>
  <c r="J259" i="56" s="1"/>
  <c r="J258" i="56" s="1"/>
  <c r="J315" i="56"/>
  <c r="K321" i="56"/>
  <c r="N367" i="56"/>
  <c r="N366" i="56" s="1"/>
  <c r="J412" i="56"/>
  <c r="J405" i="56" s="1"/>
  <c r="I555" i="56"/>
  <c r="K559" i="56"/>
  <c r="K552" i="56" s="1"/>
  <c r="M650" i="56"/>
  <c r="J658" i="56"/>
  <c r="L682" i="56"/>
  <c r="L681" i="56" s="1"/>
  <c r="H718" i="56"/>
  <c r="M718" i="56"/>
  <c r="J762" i="56"/>
  <c r="L762" i="56" s="1"/>
  <c r="N762" i="56" s="1"/>
  <c r="J764" i="56"/>
  <c r="L764" i="56" s="1"/>
  <c r="N764" i="56" s="1"/>
  <c r="K771" i="56"/>
  <c r="N771" i="56" s="1"/>
  <c r="K917" i="56"/>
  <c r="K916" i="56" s="1"/>
  <c r="L718" i="56"/>
  <c r="J677" i="56"/>
  <c r="J674" i="56" s="1"/>
  <c r="H674" i="56"/>
  <c r="I286" i="56"/>
  <c r="J28" i="56"/>
  <c r="O73" i="56"/>
  <c r="O72" i="56" s="1"/>
  <c r="K155" i="56"/>
  <c r="J159" i="56"/>
  <c r="L159" i="56" s="1"/>
  <c r="M160" i="56"/>
  <c r="P160" i="56" s="1"/>
  <c r="P212" i="56"/>
  <c r="J243" i="56"/>
  <c r="L243" i="56" s="1"/>
  <c r="J250" i="56"/>
  <c r="L250" i="56" s="1"/>
  <c r="J290" i="56"/>
  <c r="M286" i="56"/>
  <c r="O290" i="56"/>
  <c r="I314" i="56"/>
  <c r="L325" i="56"/>
  <c r="N325" i="56" s="1"/>
  <c r="M326" i="56"/>
  <c r="L339" i="56"/>
  <c r="O339" i="56" s="1"/>
  <c r="L311" i="56"/>
  <c r="N356" i="56"/>
  <c r="N349" i="56" s="1"/>
  <c r="I356" i="56"/>
  <c r="I349" i="56" s="1"/>
  <c r="H431" i="56"/>
  <c r="N431" i="56"/>
  <c r="P497" i="56"/>
  <c r="L567" i="56"/>
  <c r="H559" i="56"/>
  <c r="H552" i="56" s="1"/>
  <c r="K650" i="56"/>
  <c r="N674" i="56"/>
  <c r="N673" i="56" s="1"/>
  <c r="N718" i="56"/>
  <c r="L776" i="56"/>
  <c r="Q356" i="56"/>
  <c r="K312" i="56"/>
  <c r="N372" i="56"/>
  <c r="P372" i="56" s="1"/>
  <c r="T372" i="56" s="1"/>
  <c r="N375" i="56"/>
  <c r="P375" i="56" s="1"/>
  <c r="T375" i="56" s="1"/>
  <c r="J406" i="56"/>
  <c r="P367" i="56"/>
  <c r="P366" i="56" s="1"/>
  <c r="J424" i="56"/>
  <c r="J576" i="56"/>
  <c r="G604" i="56"/>
  <c r="O674" i="56"/>
  <c r="I687" i="56"/>
  <c r="I682" i="56" s="1"/>
  <c r="I681" i="56" s="1"/>
  <c r="J750" i="56"/>
  <c r="K761" i="56"/>
  <c r="N761" i="56" s="1"/>
  <c r="K765" i="56"/>
  <c r="M765" i="56" s="1"/>
  <c r="K769" i="56"/>
  <c r="N769" i="56" s="1"/>
  <c r="K773" i="56"/>
  <c r="N773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54" i="56"/>
  <c r="L254" i="56" s="1"/>
  <c r="J354" i="56"/>
  <c r="J353" i="56" s="1"/>
  <c r="K382" i="56"/>
  <c r="I367" i="56"/>
  <c r="I366" i="56" s="1"/>
  <c r="P431" i="56"/>
  <c r="J560" i="56"/>
  <c r="I609" i="56"/>
  <c r="I614" i="56"/>
  <c r="O616" i="56"/>
  <c r="I622" i="56"/>
  <c r="I605" i="56"/>
  <c r="K605" i="56"/>
  <c r="P605" i="56"/>
  <c r="L650" i="56"/>
  <c r="M674" i="56"/>
  <c r="M673" i="56" s="1"/>
  <c r="K718" i="56"/>
  <c r="J743" i="56"/>
  <c r="K914" i="56"/>
  <c r="M914" i="56" s="1"/>
  <c r="L411" i="56"/>
  <c r="O435" i="56"/>
  <c r="O576" i="56"/>
  <c r="Q577" i="56"/>
  <c r="J802" i="56"/>
  <c r="L802" i="56" s="1"/>
  <c r="J818" i="56"/>
  <c r="J826" i="56"/>
  <c r="J850" i="56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J906" i="56"/>
  <c r="L906" i="56" s="1"/>
  <c r="Q755" i="56"/>
  <c r="P305" i="56"/>
  <c r="O438" i="56"/>
  <c r="K558" i="56"/>
  <c r="M558" i="56" s="1"/>
  <c r="L569" i="56"/>
  <c r="J568" i="56"/>
  <c r="L618" i="56"/>
  <c r="L617" i="56" s="1"/>
  <c r="J617" i="56"/>
  <c r="M724" i="56"/>
  <c r="J780" i="56"/>
  <c r="L780" i="56" s="1"/>
  <c r="N780" i="56" s="1"/>
  <c r="J788" i="56"/>
  <c r="L788" i="56" s="1"/>
  <c r="N788" i="56" s="1"/>
  <c r="J796" i="56"/>
  <c r="L796" i="56" s="1"/>
  <c r="N796" i="56" s="1"/>
  <c r="J804" i="56"/>
  <c r="L804" i="56" s="1"/>
  <c r="N804" i="56" s="1"/>
  <c r="J820" i="56"/>
  <c r="L820" i="56" s="1"/>
  <c r="N820" i="56" s="1"/>
  <c r="J828" i="56"/>
  <c r="L828" i="56" s="1"/>
  <c r="N828" i="56" s="1"/>
  <c r="J836" i="56"/>
  <c r="L836" i="56" s="1"/>
  <c r="N836" i="56" s="1"/>
  <c r="J844" i="56"/>
  <c r="L844" i="56" s="1"/>
  <c r="N844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J908" i="56"/>
  <c r="L908" i="56" s="1"/>
  <c r="N908" i="56" s="1"/>
  <c r="O218" i="56"/>
  <c r="S218" i="56" s="1"/>
  <c r="O242" i="56"/>
  <c r="O372" i="56"/>
  <c r="O439" i="56"/>
  <c r="S439" i="56" s="1"/>
  <c r="O610" i="56"/>
  <c r="Q611" i="56"/>
  <c r="J641" i="56"/>
  <c r="H637" i="56"/>
  <c r="J637" i="56" s="1"/>
  <c r="I655" i="56"/>
  <c r="I650" i="56" s="1"/>
  <c r="J700" i="56"/>
  <c r="M700" i="56" s="1"/>
  <c r="L749" i="56"/>
  <c r="J748" i="56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L830" i="56" s="1"/>
  <c r="N830" i="56" s="1"/>
  <c r="J838" i="56"/>
  <c r="M838" i="56" s="1"/>
  <c r="J846" i="56"/>
  <c r="M846" i="56" s="1"/>
  <c r="J854" i="56"/>
  <c r="L854" i="56" s="1"/>
  <c r="N854" i="56" s="1"/>
  <c r="J862" i="56"/>
  <c r="M862" i="56" s="1"/>
  <c r="J870" i="56"/>
  <c r="L870" i="56" s="1"/>
  <c r="N870" i="56" s="1"/>
  <c r="J878" i="56"/>
  <c r="M878" i="56" s="1"/>
  <c r="J886" i="56"/>
  <c r="L886" i="56" s="1"/>
  <c r="N886" i="56" s="1"/>
  <c r="J894" i="56"/>
  <c r="M894" i="56" s="1"/>
  <c r="J902" i="56"/>
  <c r="L902" i="56" s="1"/>
  <c r="N902" i="56" s="1"/>
  <c r="K910" i="56"/>
  <c r="J910" i="56"/>
  <c r="L910" i="56" s="1"/>
  <c r="K912" i="56"/>
  <c r="J912" i="56"/>
  <c r="L912" i="56" s="1"/>
  <c r="L559" i="56"/>
  <c r="L552" i="56" s="1"/>
  <c r="N732" i="56"/>
  <c r="N731" i="56" s="1"/>
  <c r="N727" i="56" s="1"/>
  <c r="N216" i="56"/>
  <c r="R216" i="56" s="1"/>
  <c r="M212" i="56"/>
  <c r="N423" i="56"/>
  <c r="P423" i="56" s="1"/>
  <c r="P422" i="56" s="1"/>
  <c r="P421" i="56" s="1"/>
  <c r="M433" i="56"/>
  <c r="M432" i="56" s="1"/>
  <c r="M605" i="56"/>
  <c r="I758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56" i="56"/>
  <c r="L156" i="56" s="1"/>
  <c r="M158" i="56"/>
  <c r="J244" i="56"/>
  <c r="L244" i="56" s="1"/>
  <c r="J247" i="56"/>
  <c r="L247" i="56" s="1"/>
  <c r="J249" i="56"/>
  <c r="L249" i="56" s="1"/>
  <c r="J251" i="56"/>
  <c r="L251" i="56" s="1"/>
  <c r="J253" i="56"/>
  <c r="L253" i="56" s="1"/>
  <c r="J255" i="56"/>
  <c r="L255" i="56" s="1"/>
  <c r="I212" i="56"/>
  <c r="O279" i="56"/>
  <c r="O278" i="56" s="1"/>
  <c r="H286" i="56"/>
  <c r="I309" i="56"/>
  <c r="I308" i="56" s="1"/>
  <c r="G311" i="56"/>
  <c r="G296" i="56" s="1"/>
  <c r="G211" i="56" s="1"/>
  <c r="M318" i="56"/>
  <c r="I320" i="56"/>
  <c r="H322" i="56"/>
  <c r="N311" i="56"/>
  <c r="J350" i="56"/>
  <c r="O356" i="56"/>
  <c r="L380" i="56"/>
  <c r="K367" i="56"/>
  <c r="K366" i="56" s="1"/>
  <c r="J395" i="56"/>
  <c r="K431" i="56"/>
  <c r="I557" i="56"/>
  <c r="L613" i="56"/>
  <c r="L612" i="56" s="1"/>
  <c r="K614" i="56"/>
  <c r="H650" i="56"/>
  <c r="K674" i="56"/>
  <c r="J725" i="56"/>
  <c r="J723" i="56" s="1"/>
  <c r="O246" i="56"/>
  <c r="S246" i="56" s="1"/>
  <c r="P308" i="56"/>
  <c r="J557" i="56"/>
  <c r="L558" i="56"/>
  <c r="N575" i="56"/>
  <c r="R575" i="56" s="1"/>
  <c r="R574" i="56" s="1"/>
  <c r="R572" i="56" s="1"/>
  <c r="P559" i="56"/>
  <c r="P552" i="56" s="1"/>
  <c r="J778" i="56"/>
  <c r="L778" i="56" s="1"/>
  <c r="J786" i="56"/>
  <c r="L786" i="56" s="1"/>
  <c r="J794" i="56"/>
  <c r="L794" i="56" s="1"/>
  <c r="J810" i="56"/>
  <c r="L810" i="56" s="1"/>
  <c r="J834" i="56"/>
  <c r="L834" i="56" s="1"/>
  <c r="J842" i="56"/>
  <c r="L842" i="56" s="1"/>
  <c r="O441" i="56"/>
  <c r="L560" i="56"/>
  <c r="N561" i="56"/>
  <c r="N560" i="56" s="1"/>
  <c r="J812" i="56"/>
  <c r="L812" i="56" s="1"/>
  <c r="N812" i="56" s="1"/>
  <c r="J852" i="56"/>
  <c r="L852" i="56" s="1"/>
  <c r="N852" i="56" s="1"/>
  <c r="J860" i="56"/>
  <c r="L860" i="56" s="1"/>
  <c r="N860" i="56" s="1"/>
  <c r="J868" i="56"/>
  <c r="L868" i="56" s="1"/>
  <c r="N868" i="56" s="1"/>
  <c r="O411" i="56"/>
  <c r="O434" i="56"/>
  <c r="S434" i="56" s="1"/>
  <c r="O437" i="56"/>
  <c r="S437" i="56" s="1"/>
  <c r="O442" i="56"/>
  <c r="S442" i="56" s="1"/>
  <c r="O457" i="56"/>
  <c r="S457" i="56" s="1"/>
  <c r="P494" i="56"/>
  <c r="N566" i="56"/>
  <c r="R566" i="56" s="1"/>
  <c r="O567" i="56"/>
  <c r="S567" i="56" s="1"/>
  <c r="L571" i="56"/>
  <c r="L570" i="56" s="1"/>
  <c r="J570" i="56"/>
  <c r="O575" i="56"/>
  <c r="O751" i="56"/>
  <c r="S751" i="56" s="1"/>
  <c r="S750" i="56" s="1"/>
  <c r="M750" i="56"/>
  <c r="J784" i="56"/>
  <c r="L784" i="56" s="1"/>
  <c r="N784" i="56" s="1"/>
  <c r="J792" i="56"/>
  <c r="L792" i="56" s="1"/>
  <c r="N792" i="56" s="1"/>
  <c r="J800" i="56"/>
  <c r="M800" i="56" s="1"/>
  <c r="J808" i="56"/>
  <c r="L808" i="56" s="1"/>
  <c r="N808" i="56" s="1"/>
  <c r="J816" i="56"/>
  <c r="L816" i="56" s="1"/>
  <c r="N816" i="56" s="1"/>
  <c r="J824" i="56"/>
  <c r="M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L896" i="56" s="1"/>
  <c r="N896" i="56" s="1"/>
  <c r="J904" i="56"/>
  <c r="M904" i="56" s="1"/>
  <c r="Q345" i="56"/>
  <c r="N212" i="56"/>
  <c r="N31" i="56"/>
  <c r="N218" i="56"/>
  <c r="R218" i="56" s="1"/>
  <c r="M374" i="56"/>
  <c r="G431" i="56"/>
  <c r="O497" i="56"/>
  <c r="J578" i="56"/>
  <c r="J628" i="56"/>
  <c r="M13" i="56"/>
  <c r="M12" i="56" s="1"/>
  <c r="M11" i="56" s="1"/>
  <c r="K15" i="56"/>
  <c r="N162" i="56"/>
  <c r="K212" i="56"/>
  <c r="J240" i="56"/>
  <c r="J239" i="56" s="1"/>
  <c r="L262" i="56"/>
  <c r="J279" i="56"/>
  <c r="J278" i="56" s="1"/>
  <c r="K314" i="56"/>
  <c r="O350" i="56"/>
  <c r="O384" i="56"/>
  <c r="S384" i="56" s="1"/>
  <c r="S383" i="56" s="1"/>
  <c r="J392" i="56"/>
  <c r="J391" i="56" s="1"/>
  <c r="O412" i="56"/>
  <c r="O405" i="56" s="1"/>
  <c r="J422" i="56"/>
  <c r="J421" i="56" s="1"/>
  <c r="O426" i="56"/>
  <c r="O420" i="56" s="1"/>
  <c r="O440" i="56"/>
  <c r="M454" i="56"/>
  <c r="N573" i="56"/>
  <c r="R573" i="56" s="1"/>
  <c r="K564" i="56"/>
  <c r="M576" i="56"/>
  <c r="N577" i="56"/>
  <c r="R577" i="56" s="1"/>
  <c r="R576" i="56" s="1"/>
  <c r="M644" i="56"/>
  <c r="P674" i="56"/>
  <c r="P673" i="56" s="1"/>
  <c r="M701" i="56"/>
  <c r="P701" i="56" s="1"/>
  <c r="O718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K906" i="56"/>
  <c r="Q208" i="56"/>
  <c r="J918" i="56"/>
  <c r="M918" i="56" s="1"/>
  <c r="I915" i="56"/>
  <c r="Q300" i="56"/>
  <c r="M497" i="56"/>
  <c r="M560" i="56"/>
  <c r="Q569" i="56"/>
  <c r="Q568" i="56" s="1"/>
  <c r="M559" i="56"/>
  <c r="M552" i="56" s="1"/>
  <c r="N559" i="56"/>
  <c r="N552" i="56" s="1"/>
  <c r="K609" i="56"/>
  <c r="O627" i="56"/>
  <c r="S627" i="56" s="1"/>
  <c r="S626" i="56" s="1"/>
  <c r="S621" i="56" s="1"/>
  <c r="K637" i="56"/>
  <c r="N637" i="56"/>
  <c r="P650" i="56"/>
  <c r="M698" i="56"/>
  <c r="P698" i="56" s="1"/>
  <c r="O736" i="56"/>
  <c r="M732" i="56"/>
  <c r="M731" i="56" s="1"/>
  <c r="J756" i="56"/>
  <c r="J755" i="56" s="1"/>
  <c r="O560" i="56"/>
  <c r="Q561" i="56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J903" i="56"/>
  <c r="L903" i="56" s="1"/>
  <c r="N903" i="56" s="1"/>
  <c r="J905" i="56"/>
  <c r="L905" i="56" s="1"/>
  <c r="N905" i="56" s="1"/>
  <c r="J907" i="56"/>
  <c r="L907" i="56" s="1"/>
  <c r="N907" i="56" s="1"/>
  <c r="J909" i="56"/>
  <c r="L909" i="56" s="1"/>
  <c r="N909" i="56" s="1"/>
  <c r="Q77" i="56"/>
  <c r="Q74" i="56" s="1"/>
  <c r="Q73" i="56" s="1"/>
  <c r="Q72" i="56" s="1"/>
  <c r="D57" i="50"/>
  <c r="J633" i="56"/>
  <c r="J635" i="56"/>
  <c r="O655" i="56"/>
  <c r="O650" i="56" s="1"/>
  <c r="N650" i="56"/>
  <c r="E18" i="50"/>
  <c r="G959" i="56"/>
  <c r="G966" i="56" s="1"/>
  <c r="J913" i="56"/>
  <c r="M913" i="56" s="1"/>
  <c r="E62" i="50"/>
  <c r="Q650" i="56"/>
  <c r="T15" i="56"/>
  <c r="T77" i="56"/>
  <c r="E57" i="50"/>
  <c r="T345" i="56"/>
  <c r="E65" i="50"/>
  <c r="T497" i="56"/>
  <c r="D16" i="50" s="1"/>
  <c r="T728" i="56"/>
  <c r="D52" i="50" s="1"/>
  <c r="T559" i="56"/>
  <c r="T718" i="56"/>
  <c r="T674" i="56"/>
  <c r="D36" i="50" s="1"/>
  <c r="T732" i="56"/>
  <c r="T731" i="56" s="1"/>
  <c r="D54" i="50" s="1"/>
  <c r="T605" i="56"/>
  <c r="D28" i="50" s="1"/>
  <c r="T431" i="56"/>
  <c r="D12" i="50" s="1"/>
  <c r="H356" i="56"/>
  <c r="H349" i="56" s="1"/>
  <c r="M356" i="56"/>
  <c r="M349" i="56" s="1"/>
  <c r="L356" i="56"/>
  <c r="L349" i="56" s="1"/>
  <c r="P356" i="56"/>
  <c r="P349" i="56" s="1"/>
  <c r="P296" i="56" s="1"/>
  <c r="Q732" i="56"/>
  <c r="Q731" i="56" s="1"/>
  <c r="Q718" i="56"/>
  <c r="Q674" i="56"/>
  <c r="Q605" i="56"/>
  <c r="Q559" i="56"/>
  <c r="Q497" i="56"/>
  <c r="Q431" i="56"/>
  <c r="Q368" i="56"/>
  <c r="Q165" i="56"/>
  <c r="Q31" i="56"/>
  <c r="Q15" i="56"/>
  <c r="Q212" i="56"/>
  <c r="T212" i="56"/>
  <c r="N158" i="56"/>
  <c r="L219" i="56"/>
  <c r="P261" i="56"/>
  <c r="I312" i="56"/>
  <c r="I311" i="56" s="1"/>
  <c r="O381" i="56"/>
  <c r="M380" i="56"/>
  <c r="L384" i="56"/>
  <c r="J383" i="56"/>
  <c r="L447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57" i="56"/>
  <c r="L157" i="56"/>
  <c r="N246" i="56"/>
  <c r="R246" i="56" s="1"/>
  <c r="J323" i="56"/>
  <c r="M323" i="56" s="1"/>
  <c r="O464" i="56"/>
  <c r="M459" i="56"/>
  <c r="M458" i="56" s="1"/>
  <c r="P15" i="56"/>
  <c r="J222" i="56"/>
  <c r="J221" i="56" s="1"/>
  <c r="J220" i="56" s="1"/>
  <c r="L224" i="56"/>
  <c r="L240" i="56"/>
  <c r="L239" i="56" s="1"/>
  <c r="N425" i="56"/>
  <c r="R425" i="56" s="1"/>
  <c r="R424" i="56" s="1"/>
  <c r="L424" i="56"/>
  <c r="L747" i="56"/>
  <c r="M747" i="56"/>
  <c r="R747" i="56" s="1"/>
  <c r="J13" i="56"/>
  <c r="J12" i="56" s="1"/>
  <c r="J11" i="56" s="1"/>
  <c r="N14" i="56"/>
  <c r="N242" i="56"/>
  <c r="R242" i="56" s="1"/>
  <c r="O261" i="56"/>
  <c r="S261" i="56" s="1"/>
  <c r="M260" i="56"/>
  <c r="M259" i="56" s="1"/>
  <c r="M258" i="56" s="1"/>
  <c r="L373" i="56"/>
  <c r="J370" i="56"/>
  <c r="J369" i="56" s="1"/>
  <c r="L445" i="56"/>
  <c r="L457" i="56"/>
  <c r="P14" i="56"/>
  <c r="P13" i="56" s="1"/>
  <c r="P12" i="56" s="1"/>
  <c r="P11" i="56" s="1"/>
  <c r="L15" i="56"/>
  <c r="K356" i="56"/>
  <c r="K349" i="56" s="1"/>
  <c r="I155" i="56"/>
  <c r="L440" i="56"/>
  <c r="J433" i="56"/>
  <c r="J432" i="56" s="1"/>
  <c r="O478" i="56"/>
  <c r="O477" i="56" s="1"/>
  <c r="M477" i="56"/>
  <c r="O89" i="56"/>
  <c r="S89" i="56" s="1"/>
  <c r="S88" i="56" s="1"/>
  <c r="M88" i="56"/>
  <c r="M85" i="56" s="1"/>
  <c r="M84" i="56" s="1"/>
  <c r="M83" i="56" s="1"/>
  <c r="L92" i="56"/>
  <c r="J91" i="56"/>
  <c r="J90" i="56" s="1"/>
  <c r="L208" i="56"/>
  <c r="J207" i="56"/>
  <c r="J206" i="56" s="1"/>
  <c r="J205" i="56" s="1"/>
  <c r="J204" i="56" s="1"/>
  <c r="O223" i="56"/>
  <c r="S223" i="56" s="1"/>
  <c r="M222" i="56"/>
  <c r="M221" i="56" s="1"/>
  <c r="M220" i="56" s="1"/>
  <c r="J302" i="56"/>
  <c r="H301" i="56"/>
  <c r="O317" i="56"/>
  <c r="S317" i="56" s="1"/>
  <c r="S316" i="56" s="1"/>
  <c r="M316" i="56"/>
  <c r="K329" i="56"/>
  <c r="L329" i="56"/>
  <c r="K330" i="56"/>
  <c r="L330" i="56"/>
  <c r="K333" i="56"/>
  <c r="L333" i="56"/>
  <c r="K337" i="56"/>
  <c r="L337" i="56"/>
  <c r="N386" i="56"/>
  <c r="R386" i="56" s="1"/>
  <c r="L385" i="56"/>
  <c r="N407" i="56"/>
  <c r="R407" i="56" s="1"/>
  <c r="O423" i="56"/>
  <c r="S423" i="56" s="1"/>
  <c r="S422" i="56" s="1"/>
  <c r="S421" i="56" s="1"/>
  <c r="M422" i="56"/>
  <c r="M421" i="56" s="1"/>
  <c r="O444" i="56"/>
  <c r="S444" i="56" s="1"/>
  <c r="S443" i="56" s="1"/>
  <c r="M443" i="56"/>
  <c r="L451" i="56"/>
  <c r="J450" i="56"/>
  <c r="J449" i="56" s="1"/>
  <c r="L487" i="56"/>
  <c r="M487" i="56"/>
  <c r="L499" i="56"/>
  <c r="L498" i="56" s="1"/>
  <c r="J498" i="56"/>
  <c r="N371" i="56"/>
  <c r="R371" i="56" s="1"/>
  <c r="N435" i="56"/>
  <c r="R435" i="56" s="1"/>
  <c r="N441" i="56"/>
  <c r="P441" i="56" s="1"/>
  <c r="L161" i="56"/>
  <c r="L212" i="56"/>
  <c r="N286" i="56"/>
  <c r="L319" i="56"/>
  <c r="L324" i="56"/>
  <c r="M325" i="56"/>
  <c r="L338" i="56"/>
  <c r="J376" i="56"/>
  <c r="J377" i="56"/>
  <c r="G368" i="56"/>
  <c r="H368" i="56"/>
  <c r="H367" i="56" s="1"/>
  <c r="H366" i="56" s="1"/>
  <c r="O450" i="56"/>
  <c r="O449" i="56" s="1"/>
  <c r="J79" i="56"/>
  <c r="H78" i="56"/>
  <c r="N217" i="56"/>
  <c r="R217" i="56" s="1"/>
  <c r="J215" i="56"/>
  <c r="J214" i="56" s="1"/>
  <c r="P223" i="56"/>
  <c r="H308" i="56"/>
  <c r="O386" i="56"/>
  <c r="S386" i="56" s="1"/>
  <c r="M385" i="56"/>
  <c r="M382" i="56" s="1"/>
  <c r="O407" i="56"/>
  <c r="M406" i="56"/>
  <c r="O467" i="56"/>
  <c r="O466" i="56" s="1"/>
  <c r="M466" i="56"/>
  <c r="H494" i="56"/>
  <c r="J495" i="56"/>
  <c r="J494" i="56" s="1"/>
  <c r="L556" i="56"/>
  <c r="J555" i="56"/>
  <c r="P562" i="56"/>
  <c r="L86" i="56"/>
  <c r="O216" i="56"/>
  <c r="S216" i="56" s="1"/>
  <c r="M215" i="56"/>
  <c r="M214" i="56" s="1"/>
  <c r="O267" i="56"/>
  <c r="O238" i="56"/>
  <c r="J346" i="56"/>
  <c r="H345" i="56"/>
  <c r="J345" i="56" s="1"/>
  <c r="N444" i="56"/>
  <c r="R444" i="56" s="1"/>
  <c r="R443" i="56" s="1"/>
  <c r="L443" i="56"/>
  <c r="L456" i="56"/>
  <c r="L489" i="56"/>
  <c r="M489" i="56"/>
  <c r="O489" i="56" s="1"/>
  <c r="O613" i="56"/>
  <c r="S613" i="56" s="1"/>
  <c r="S612" i="56" s="1"/>
  <c r="S609" i="56" s="1"/>
  <c r="M612" i="56"/>
  <c r="N241" i="56"/>
  <c r="R241" i="56" s="1"/>
  <c r="N245" i="56"/>
  <c r="R245" i="56" s="1"/>
  <c r="N257" i="56"/>
  <c r="R257" i="56" s="1"/>
  <c r="N437" i="56"/>
  <c r="R437" i="56" s="1"/>
  <c r="N439" i="56"/>
  <c r="R439" i="56" s="1"/>
  <c r="U30" i="56"/>
  <c r="U10" i="56" s="1"/>
  <c r="M243" i="56"/>
  <c r="M244" i="56"/>
  <c r="M247" i="56"/>
  <c r="M248" i="56"/>
  <c r="M249" i="56"/>
  <c r="M250" i="56"/>
  <c r="M251" i="56"/>
  <c r="M252" i="56"/>
  <c r="M253" i="56"/>
  <c r="M254" i="56"/>
  <c r="M255" i="56"/>
  <c r="M256" i="56"/>
  <c r="L321" i="56"/>
  <c r="N326" i="56"/>
  <c r="M370" i="56"/>
  <c r="M369" i="56" s="1"/>
  <c r="N378" i="56"/>
  <c r="R378" i="56" s="1"/>
  <c r="N434" i="56"/>
  <c r="R434" i="56" s="1"/>
  <c r="N436" i="56"/>
  <c r="P436" i="56" s="1"/>
  <c r="N438" i="56"/>
  <c r="R438" i="56" s="1"/>
  <c r="N442" i="56"/>
  <c r="R442" i="56" s="1"/>
  <c r="L460" i="56"/>
  <c r="J459" i="56"/>
  <c r="J458" i="56" s="1"/>
  <c r="O749" i="56"/>
  <c r="M748" i="56"/>
  <c r="J374" i="56"/>
  <c r="J482" i="56"/>
  <c r="J485" i="56"/>
  <c r="J500" i="56"/>
  <c r="J497" i="56" s="1"/>
  <c r="L674" i="56"/>
  <c r="L455" i="56"/>
  <c r="J454" i="56"/>
  <c r="L551" i="56"/>
  <c r="M551" i="56"/>
  <c r="R551" i="56" s="1"/>
  <c r="L607" i="56"/>
  <c r="L606" i="56" s="1"/>
  <c r="I718" i="56"/>
  <c r="J719" i="56"/>
  <c r="J466" i="56"/>
  <c r="O618" i="56"/>
  <c r="S618" i="56" s="1"/>
  <c r="S617" i="56" s="1"/>
  <c r="M617" i="56"/>
  <c r="M614" i="56" s="1"/>
  <c r="L627" i="56"/>
  <c r="J626" i="56"/>
  <c r="J621" i="56" s="1"/>
  <c r="J631" i="56"/>
  <c r="H605" i="56"/>
  <c r="O634" i="56"/>
  <c r="O633" i="56" s="1"/>
  <c r="N633" i="56"/>
  <c r="N605" i="56" s="1"/>
  <c r="N645" i="56"/>
  <c r="R645" i="56" s="1"/>
  <c r="O645" i="56"/>
  <c r="M699" i="56"/>
  <c r="L699" i="56"/>
  <c r="N699" i="56" s="1"/>
  <c r="L750" i="56"/>
  <c r="K915" i="56"/>
  <c r="O682" i="56"/>
  <c r="O681" i="56" s="1"/>
  <c r="I646" i="56"/>
  <c r="J647" i="56"/>
  <c r="J646" i="56" s="1"/>
  <c r="J683" i="56"/>
  <c r="H682" i="56"/>
  <c r="H681" i="56" s="1"/>
  <c r="J740" i="56"/>
  <c r="H732" i="56"/>
  <c r="H731" i="56" s="1"/>
  <c r="I732" i="56"/>
  <c r="I731" i="56" s="1"/>
  <c r="I727" i="56" s="1"/>
  <c r="O732" i="56"/>
  <c r="O731" i="56" s="1"/>
  <c r="K732" i="56"/>
  <c r="K731" i="56" s="1"/>
  <c r="K727" i="56" s="1"/>
  <c r="L616" i="56"/>
  <c r="J615" i="56"/>
  <c r="L637" i="56"/>
  <c r="J746" i="56"/>
  <c r="L746" i="56" s="1"/>
  <c r="L745" i="56" s="1"/>
  <c r="H745" i="56"/>
  <c r="M570" i="56"/>
  <c r="M574" i="56"/>
  <c r="M572" i="56" s="1"/>
  <c r="O687" i="56"/>
  <c r="N751" i="56"/>
  <c r="R751" i="56" s="1"/>
  <c r="R750" i="56" s="1"/>
  <c r="O608" i="56"/>
  <c r="M607" i="56"/>
  <c r="M606" i="56" s="1"/>
  <c r="L611" i="56"/>
  <c r="J610" i="56"/>
  <c r="J609" i="56" s="1"/>
  <c r="J623" i="56"/>
  <c r="K623" i="56"/>
  <c r="J624" i="56"/>
  <c r="K624" i="56"/>
  <c r="J625" i="56"/>
  <c r="L625" i="56" s="1"/>
  <c r="N625" i="56" s="1"/>
  <c r="K625" i="56"/>
  <c r="M625" i="56" s="1"/>
  <c r="O625" i="56" s="1"/>
  <c r="H728" i="56"/>
  <c r="L914" i="56"/>
  <c r="M188" i="22"/>
  <c r="M187" i="22"/>
  <c r="M129" i="22"/>
  <c r="M125" i="22"/>
  <c r="M19" i="22"/>
  <c r="M18" i="22"/>
  <c r="W15" i="56" l="1"/>
  <c r="U1007" i="56"/>
  <c r="U1011" i="56" s="1"/>
  <c r="D10" i="50"/>
  <c r="D9" i="50" s="1"/>
  <c r="T1010" i="56"/>
  <c r="D27" i="50"/>
  <c r="E21" i="50"/>
  <c r="D24" i="50"/>
  <c r="D21" i="50" s="1"/>
  <c r="D37" i="50"/>
  <c r="D35" i="50" s="1"/>
  <c r="M759" i="56"/>
  <c r="P759" i="56" s="1"/>
  <c r="M774" i="56"/>
  <c r="O774" i="56" s="1"/>
  <c r="S774" i="56" s="1"/>
  <c r="M771" i="56"/>
  <c r="R771" i="56" s="1"/>
  <c r="P218" i="56"/>
  <c r="T218" i="56" s="1"/>
  <c r="Q455" i="56"/>
  <c r="U455" i="56" s="1"/>
  <c r="O605" i="56"/>
  <c r="O604" i="56" s="1"/>
  <c r="N296" i="56"/>
  <c r="N211" i="56" s="1"/>
  <c r="J382" i="56"/>
  <c r="O368" i="56"/>
  <c r="O367" i="56" s="1"/>
  <c r="O366" i="56" s="1"/>
  <c r="N765" i="56"/>
  <c r="R765" i="56" s="1"/>
  <c r="N776" i="56"/>
  <c r="R776" i="56" s="1"/>
  <c r="M760" i="56"/>
  <c r="O760" i="56" s="1"/>
  <c r="S760" i="56" s="1"/>
  <c r="M766" i="56"/>
  <c r="R766" i="56" s="1"/>
  <c r="O286" i="56"/>
  <c r="Q436" i="56"/>
  <c r="U436" i="56" s="1"/>
  <c r="J335" i="56"/>
  <c r="L335" i="56" s="1"/>
  <c r="J336" i="56"/>
  <c r="L336" i="56" s="1"/>
  <c r="N607" i="56"/>
  <c r="N606" i="56" s="1"/>
  <c r="P381" i="56"/>
  <c r="P380" i="56" s="1"/>
  <c r="Q217" i="56"/>
  <c r="U217" i="56" s="1"/>
  <c r="M861" i="56"/>
  <c r="R861" i="56" s="1"/>
  <c r="N380" i="56"/>
  <c r="M784" i="56"/>
  <c r="R784" i="56" s="1"/>
  <c r="L96" i="56"/>
  <c r="L95" i="56" s="1"/>
  <c r="L94" i="56" s="1"/>
  <c r="L93" i="56" s="1"/>
  <c r="H98" i="56"/>
  <c r="H81" i="56" s="1"/>
  <c r="O318" i="56"/>
  <c r="I673" i="56"/>
  <c r="M828" i="56"/>
  <c r="R828" i="56" s="1"/>
  <c r="N763" i="56"/>
  <c r="R763" i="56" s="1"/>
  <c r="M817" i="56"/>
  <c r="R817" i="56" s="1"/>
  <c r="Q450" i="56"/>
  <c r="Q449" i="56" s="1"/>
  <c r="G10" i="56"/>
  <c r="J165" i="56"/>
  <c r="Q373" i="56"/>
  <c r="U373" i="56" s="1"/>
  <c r="G98" i="56"/>
  <c r="G81" i="56" s="1"/>
  <c r="M854" i="56"/>
  <c r="O854" i="56" s="1"/>
  <c r="M886" i="56"/>
  <c r="R886" i="56" s="1"/>
  <c r="R699" i="56"/>
  <c r="M156" i="56"/>
  <c r="M296" i="56"/>
  <c r="M211" i="56" s="1"/>
  <c r="L911" i="56"/>
  <c r="N911" i="56" s="1"/>
  <c r="R911" i="56" s="1"/>
  <c r="Q378" i="56"/>
  <c r="U378" i="56" s="1"/>
  <c r="M901" i="56"/>
  <c r="R901" i="56" s="1"/>
  <c r="M797" i="56"/>
  <c r="R797" i="56" s="1"/>
  <c r="O212" i="56"/>
  <c r="Q442" i="56"/>
  <c r="U442" i="56" s="1"/>
  <c r="P98" i="56"/>
  <c r="P81" i="56" s="1"/>
  <c r="O914" i="56"/>
  <c r="M820" i="56"/>
  <c r="R820" i="56" s="1"/>
  <c r="M837" i="56"/>
  <c r="R837" i="56" s="1"/>
  <c r="M761" i="56"/>
  <c r="R761" i="56" s="1"/>
  <c r="L88" i="56"/>
  <c r="L85" i="56" s="1"/>
  <c r="L84" i="56" s="1"/>
  <c r="L83" i="56" s="1"/>
  <c r="L334" i="56"/>
  <c r="P317" i="56"/>
  <c r="P316" i="56" s="1"/>
  <c r="Q257" i="56"/>
  <c r="U257" i="56" s="1"/>
  <c r="J312" i="56"/>
  <c r="P446" i="56"/>
  <c r="T446" i="56" s="1"/>
  <c r="R446" i="56"/>
  <c r="S312" i="56"/>
  <c r="S219" i="56"/>
  <c r="S215" i="56" s="1"/>
  <c r="S214" i="56" s="1"/>
  <c r="M790" i="56"/>
  <c r="R790" i="56" s="1"/>
  <c r="M888" i="56"/>
  <c r="R888" i="56" s="1"/>
  <c r="M840" i="56"/>
  <c r="P840" i="56" s="1"/>
  <c r="M806" i="56"/>
  <c r="R806" i="56" s="1"/>
  <c r="R759" i="56"/>
  <c r="R385" i="56"/>
  <c r="J213" i="56"/>
  <c r="J212" i="56" s="1"/>
  <c r="Q456" i="56"/>
  <c r="U456" i="56" s="1"/>
  <c r="Q751" i="56"/>
  <c r="Q750" i="56" s="1"/>
  <c r="R436" i="56"/>
  <c r="S385" i="56"/>
  <c r="S382" i="56" s="1"/>
  <c r="S206" i="56"/>
  <c r="S205" i="56" s="1"/>
  <c r="S204" i="56" s="1"/>
  <c r="M860" i="56"/>
  <c r="R860" i="56" s="1"/>
  <c r="Q319" i="56"/>
  <c r="S222" i="56"/>
  <c r="S221" i="56" s="1"/>
  <c r="S220" i="56" s="1"/>
  <c r="M836" i="56"/>
  <c r="R836" i="56" s="1"/>
  <c r="M768" i="56"/>
  <c r="R768" i="56" s="1"/>
  <c r="M773" i="56"/>
  <c r="R773" i="56" s="1"/>
  <c r="P608" i="56"/>
  <c r="P607" i="56" s="1"/>
  <c r="P606" i="56" s="1"/>
  <c r="L327" i="56"/>
  <c r="I559" i="56"/>
  <c r="I552" i="56" s="1"/>
  <c r="K296" i="56"/>
  <c r="K211" i="56" s="1"/>
  <c r="M866" i="56"/>
  <c r="O866" i="56" s="1"/>
  <c r="I419" i="56"/>
  <c r="Q571" i="56"/>
  <c r="Q570" i="56" s="1"/>
  <c r="J564" i="56"/>
  <c r="O565" i="56"/>
  <c r="U569" i="56"/>
  <c r="U568" i="56" s="1"/>
  <c r="S560" i="56"/>
  <c r="K673" i="56"/>
  <c r="M604" i="56"/>
  <c r="R448" i="56"/>
  <c r="P448" i="56"/>
  <c r="T448" i="56" s="1"/>
  <c r="P87" i="56"/>
  <c r="T87" i="56" s="1"/>
  <c r="R87" i="56"/>
  <c r="N255" i="56"/>
  <c r="R255" i="56" s="1"/>
  <c r="N247" i="56"/>
  <c r="P247" i="56" s="1"/>
  <c r="T247" i="56" s="1"/>
  <c r="R240" i="56"/>
  <c r="R239" i="56" s="1"/>
  <c r="N627" i="56"/>
  <c r="R627" i="56" s="1"/>
  <c r="R626" i="56" s="1"/>
  <c r="R621" i="56" s="1"/>
  <c r="Q377" i="56"/>
  <c r="U377" i="56" s="1"/>
  <c r="N373" i="56"/>
  <c r="R373" i="56" s="1"/>
  <c r="P644" i="56"/>
  <c r="R644" i="56"/>
  <c r="Q441" i="56"/>
  <c r="U441" i="56" s="1"/>
  <c r="Q576" i="56"/>
  <c r="U577" i="56"/>
  <c r="U576" i="56" s="1"/>
  <c r="O424" i="56"/>
  <c r="S425" i="56"/>
  <c r="S424" i="56" s="1"/>
  <c r="Q446" i="56"/>
  <c r="U446" i="56" s="1"/>
  <c r="S446" i="56"/>
  <c r="M314" i="56"/>
  <c r="Q447" i="56"/>
  <c r="U447" i="56" s="1"/>
  <c r="S447" i="56"/>
  <c r="O253" i="56"/>
  <c r="S253" i="56" s="1"/>
  <c r="Q207" i="56"/>
  <c r="Q206" i="56" s="1"/>
  <c r="Q205" i="56" s="1"/>
  <c r="Q204" i="56" s="1"/>
  <c r="U208" i="56"/>
  <c r="U207" i="56" s="1"/>
  <c r="U206" i="56" s="1"/>
  <c r="U205" i="56" s="1"/>
  <c r="U204" i="56" s="1"/>
  <c r="P561" i="56"/>
  <c r="P560" i="56" s="1"/>
  <c r="R561" i="56"/>
  <c r="R560" i="56" s="1"/>
  <c r="Q439" i="56"/>
  <c r="U439" i="56" s="1"/>
  <c r="Q242" i="56"/>
  <c r="U242" i="56" s="1"/>
  <c r="O724" i="56"/>
  <c r="S724" i="56" s="1"/>
  <c r="S723" i="56" s="1"/>
  <c r="R724" i="56"/>
  <c r="R723" i="56" s="1"/>
  <c r="O615" i="56"/>
  <c r="S616" i="56"/>
  <c r="S615" i="56" s="1"/>
  <c r="S614" i="56" s="1"/>
  <c r="Q445" i="56"/>
  <c r="U445" i="56" s="1"/>
  <c r="S445" i="56"/>
  <c r="P625" i="56"/>
  <c r="T625" i="56" s="1"/>
  <c r="R625" i="56"/>
  <c r="O607" i="56"/>
  <c r="O606" i="56" s="1"/>
  <c r="N456" i="56"/>
  <c r="R456" i="56" s="1"/>
  <c r="N556" i="56"/>
  <c r="R556" i="56" s="1"/>
  <c r="R555" i="56" s="1"/>
  <c r="Q464" i="56"/>
  <c r="S464" i="56"/>
  <c r="S459" i="56" s="1"/>
  <c r="S458" i="56" s="1"/>
  <c r="O380" i="56"/>
  <c r="O701" i="56"/>
  <c r="S701" i="56" s="1"/>
  <c r="R701" i="56"/>
  <c r="O750" i="56"/>
  <c r="N571" i="56"/>
  <c r="R571" i="56" s="1"/>
  <c r="R570" i="56" s="1"/>
  <c r="Q457" i="56"/>
  <c r="U457" i="56" s="1"/>
  <c r="Q434" i="56"/>
  <c r="U434" i="56" s="1"/>
  <c r="N251" i="56"/>
  <c r="P251" i="56" s="1"/>
  <c r="T251" i="56" s="1"/>
  <c r="Q438" i="56"/>
  <c r="U438" i="56" s="1"/>
  <c r="Q435" i="56"/>
  <c r="U435" i="56" s="1"/>
  <c r="O160" i="56"/>
  <c r="R160" i="56"/>
  <c r="O376" i="56"/>
  <c r="Q448" i="56"/>
  <c r="U448" i="56" s="1"/>
  <c r="S448" i="56"/>
  <c r="Q86" i="56"/>
  <c r="U86" i="56" s="1"/>
  <c r="S86" i="56"/>
  <c r="O570" i="56"/>
  <c r="M812" i="56"/>
  <c r="R812" i="56" s="1"/>
  <c r="M772" i="56"/>
  <c r="R772" i="56" s="1"/>
  <c r="K604" i="56"/>
  <c r="I554" i="56"/>
  <c r="I553" i="56" s="1"/>
  <c r="S441" i="56"/>
  <c r="R375" i="56"/>
  <c r="R423" i="56"/>
  <c r="R422" i="56" s="1"/>
  <c r="R421" i="56" s="1"/>
  <c r="S260" i="56"/>
  <c r="S259" i="56" s="1"/>
  <c r="S258" i="56" s="1"/>
  <c r="U371" i="56"/>
  <c r="U245" i="56"/>
  <c r="M892" i="56"/>
  <c r="R892" i="56" s="1"/>
  <c r="M872" i="56"/>
  <c r="R872" i="56" s="1"/>
  <c r="M848" i="56"/>
  <c r="R848" i="56" s="1"/>
  <c r="M796" i="56"/>
  <c r="R796" i="56" s="1"/>
  <c r="M764" i="56"/>
  <c r="R764" i="56" s="1"/>
  <c r="M775" i="56"/>
  <c r="R775" i="56" s="1"/>
  <c r="J732" i="56"/>
  <c r="J731" i="56" s="1"/>
  <c r="I604" i="56"/>
  <c r="S645" i="56"/>
  <c r="M98" i="56"/>
  <c r="M81" i="56" s="1"/>
  <c r="M637" i="56"/>
  <c r="M874" i="56"/>
  <c r="O874" i="56" s="1"/>
  <c r="S162" i="56"/>
  <c r="L316" i="56"/>
  <c r="M818" i="56"/>
  <c r="O91" i="56"/>
  <c r="O90" i="56" s="1"/>
  <c r="O315" i="56"/>
  <c r="I313" i="56"/>
  <c r="S438" i="56"/>
  <c r="S608" i="56"/>
  <c r="S607" i="56" s="1"/>
  <c r="S606" i="56" s="1"/>
  <c r="U219" i="56"/>
  <c r="R441" i="56"/>
  <c r="R372" i="56"/>
  <c r="S566" i="56"/>
  <c r="S565" i="56" s="1"/>
  <c r="S450" i="56"/>
  <c r="S449" i="56" s="1"/>
  <c r="R379" i="56"/>
  <c r="S371" i="56"/>
  <c r="S245" i="56"/>
  <c r="R317" i="56"/>
  <c r="R316" i="56" s="1"/>
  <c r="S241" i="56"/>
  <c r="O748" i="56"/>
  <c r="Q560" i="56"/>
  <c r="U561" i="56"/>
  <c r="U560" i="56" s="1"/>
  <c r="O698" i="56"/>
  <c r="S698" i="56" s="1"/>
  <c r="R698" i="56"/>
  <c r="O626" i="56"/>
  <c r="O621" i="56" s="1"/>
  <c r="O574" i="56"/>
  <c r="O572" i="56" s="1"/>
  <c r="N558" i="56"/>
  <c r="N557" i="56" s="1"/>
  <c r="Q246" i="56"/>
  <c r="U246" i="56" s="1"/>
  <c r="Q218" i="56"/>
  <c r="U218" i="56" s="1"/>
  <c r="O379" i="56"/>
  <c r="Q379" i="56" s="1"/>
  <c r="U379" i="56" s="1"/>
  <c r="O326" i="56"/>
  <c r="S326" i="56" s="1"/>
  <c r="R326" i="56"/>
  <c r="N455" i="56"/>
  <c r="R455" i="56" s="1"/>
  <c r="O215" i="56"/>
  <c r="O214" i="56" s="1"/>
  <c r="Q440" i="56"/>
  <c r="Q567" i="56"/>
  <c r="U567" i="56" s="1"/>
  <c r="Q411" i="56"/>
  <c r="U411" i="56" s="1"/>
  <c r="N249" i="56"/>
  <c r="R249" i="56" s="1"/>
  <c r="Q610" i="56"/>
  <c r="U611" i="56"/>
  <c r="U610" i="56" s="1"/>
  <c r="L568" i="56"/>
  <c r="N411" i="56"/>
  <c r="P411" i="56" s="1"/>
  <c r="T411" i="56" s="1"/>
  <c r="Q625" i="56"/>
  <c r="U625" i="56" s="1"/>
  <c r="S625" i="56"/>
  <c r="O422" i="56"/>
  <c r="O421" i="56" s="1"/>
  <c r="N219" i="56"/>
  <c r="P219" i="56" s="1"/>
  <c r="T219" i="56" s="1"/>
  <c r="Q437" i="56"/>
  <c r="U437" i="56" s="1"/>
  <c r="O158" i="56"/>
  <c r="S158" i="56" s="1"/>
  <c r="R158" i="56"/>
  <c r="L748" i="56"/>
  <c r="Q372" i="56"/>
  <c r="U372" i="56" s="1"/>
  <c r="N567" i="56"/>
  <c r="P567" i="56" s="1"/>
  <c r="M321" i="56"/>
  <c r="O321" i="56" s="1"/>
  <c r="S321" i="56" s="1"/>
  <c r="S320" i="56" s="1"/>
  <c r="Q87" i="56"/>
  <c r="U87" i="56" s="1"/>
  <c r="S87" i="56"/>
  <c r="S377" i="56"/>
  <c r="U375" i="56"/>
  <c r="M609" i="56"/>
  <c r="L904" i="56"/>
  <c r="N904" i="56" s="1"/>
  <c r="R904" i="56" s="1"/>
  <c r="S375" i="56"/>
  <c r="S573" i="56"/>
  <c r="S454" i="56"/>
  <c r="M880" i="56"/>
  <c r="R880" i="56" s="1"/>
  <c r="M852" i="56"/>
  <c r="R852" i="56" s="1"/>
  <c r="M802" i="56"/>
  <c r="O802" i="56" s="1"/>
  <c r="M881" i="56"/>
  <c r="R881" i="56" s="1"/>
  <c r="J614" i="56"/>
  <c r="L673" i="56"/>
  <c r="R325" i="56"/>
  <c r="J27" i="56"/>
  <c r="J15" i="56" s="1"/>
  <c r="T367" i="56"/>
  <c r="T366" i="56" s="1"/>
  <c r="Q573" i="56"/>
  <c r="U573" i="56" s="1"/>
  <c r="Q566" i="56"/>
  <c r="U566" i="56" s="1"/>
  <c r="Q241" i="56"/>
  <c r="U241" i="56" s="1"/>
  <c r="J286" i="56"/>
  <c r="Q92" i="56"/>
  <c r="J328" i="56"/>
  <c r="L328" i="56" s="1"/>
  <c r="G419" i="56"/>
  <c r="G418" i="56" s="1"/>
  <c r="R162" i="56"/>
  <c r="S440" i="56"/>
  <c r="S575" i="56"/>
  <c r="S574" i="56" s="1"/>
  <c r="S572" i="56" s="1"/>
  <c r="S381" i="56"/>
  <c r="S380" i="56" s="1"/>
  <c r="S749" i="56"/>
  <c r="S748" i="56" s="1"/>
  <c r="S242" i="56"/>
  <c r="S435" i="56"/>
  <c r="S372" i="56"/>
  <c r="U450" i="56"/>
  <c r="U449" i="56" s="1"/>
  <c r="M906" i="56"/>
  <c r="O906" i="56" s="1"/>
  <c r="M856" i="56"/>
  <c r="R856" i="56" s="1"/>
  <c r="M822" i="56"/>
  <c r="M808" i="56"/>
  <c r="R808" i="56" s="1"/>
  <c r="M792" i="56"/>
  <c r="P792" i="56" s="1"/>
  <c r="M869" i="56"/>
  <c r="R869" i="56" s="1"/>
  <c r="M829" i="56"/>
  <c r="M785" i="56"/>
  <c r="R785" i="56" s="1"/>
  <c r="M767" i="56"/>
  <c r="P767" i="56" s="1"/>
  <c r="O559" i="56"/>
  <c r="O552" i="56" s="1"/>
  <c r="J366" i="56"/>
  <c r="P211" i="56"/>
  <c r="Q162" i="56"/>
  <c r="Q627" i="56"/>
  <c r="Q626" i="56" s="1"/>
  <c r="Q621" i="56" s="1"/>
  <c r="N98" i="56"/>
  <c r="N81" i="56" s="1"/>
  <c r="L818" i="56"/>
  <c r="N818" i="56" s="1"/>
  <c r="M916" i="56"/>
  <c r="K758" i="56"/>
  <c r="K757" i="56" s="1"/>
  <c r="I296" i="56"/>
  <c r="I211" i="56" s="1"/>
  <c r="M900" i="56"/>
  <c r="R900" i="56" s="1"/>
  <c r="M882" i="56"/>
  <c r="M870" i="56"/>
  <c r="R870" i="56" s="1"/>
  <c r="M830" i="56"/>
  <c r="P830" i="56" s="1"/>
  <c r="M770" i="56"/>
  <c r="R770" i="56" s="1"/>
  <c r="N917" i="56"/>
  <c r="M893" i="56"/>
  <c r="R893" i="56" s="1"/>
  <c r="M849" i="56"/>
  <c r="P849" i="56" s="1"/>
  <c r="M805" i="56"/>
  <c r="R805" i="56" s="1"/>
  <c r="L297" i="56"/>
  <c r="N297" i="56" s="1"/>
  <c r="P724" i="56"/>
  <c r="K320" i="56"/>
  <c r="K313" i="56" s="1"/>
  <c r="P604" i="56"/>
  <c r="M898" i="56"/>
  <c r="O898" i="56" s="1"/>
  <c r="Q423" i="56"/>
  <c r="Q422" i="56" s="1"/>
  <c r="Q421" i="56" s="1"/>
  <c r="M850" i="56"/>
  <c r="L604" i="56"/>
  <c r="I331" i="56"/>
  <c r="J332" i="56"/>
  <c r="L332" i="56" s="1"/>
  <c r="I98" i="56"/>
  <c r="I81" i="56" s="1"/>
  <c r="M902" i="56"/>
  <c r="O902" i="56" s="1"/>
  <c r="S902" i="56" s="1"/>
  <c r="M890" i="56"/>
  <c r="O890" i="56" s="1"/>
  <c r="M864" i="56"/>
  <c r="M844" i="56"/>
  <c r="P844" i="56" s="1"/>
  <c r="M782" i="56"/>
  <c r="P782" i="56" s="1"/>
  <c r="M762" i="56"/>
  <c r="M897" i="56"/>
  <c r="P897" i="56" s="1"/>
  <c r="M877" i="56"/>
  <c r="O877" i="56" s="1"/>
  <c r="S877" i="56" s="1"/>
  <c r="M853" i="56"/>
  <c r="P853" i="56" s="1"/>
  <c r="M833" i="56"/>
  <c r="M813" i="56"/>
  <c r="M789" i="56"/>
  <c r="P789" i="56" s="1"/>
  <c r="G960" i="56"/>
  <c r="L824" i="56"/>
  <c r="N824" i="56" s="1"/>
  <c r="P824" i="56" s="1"/>
  <c r="L838" i="56"/>
  <c r="N838" i="56" s="1"/>
  <c r="P838" i="56" s="1"/>
  <c r="L850" i="56"/>
  <c r="N850" i="56" s="1"/>
  <c r="L315" i="56"/>
  <c r="J314" i="56"/>
  <c r="J313" i="56" s="1"/>
  <c r="M896" i="56"/>
  <c r="P896" i="56" s="1"/>
  <c r="M858" i="56"/>
  <c r="O858" i="56" s="1"/>
  <c r="M814" i="56"/>
  <c r="P814" i="56" s="1"/>
  <c r="M804" i="56"/>
  <c r="P804" i="56" s="1"/>
  <c r="N749" i="56"/>
  <c r="N748" i="56" s="1"/>
  <c r="N618" i="56"/>
  <c r="P618" i="56" s="1"/>
  <c r="M909" i="56"/>
  <c r="P909" i="56" s="1"/>
  <c r="M885" i="56"/>
  <c r="M865" i="56"/>
  <c r="O865" i="56" s="1"/>
  <c r="Q865" i="56" s="1"/>
  <c r="M845" i="56"/>
  <c r="P845" i="56" s="1"/>
  <c r="M821" i="56"/>
  <c r="O821" i="56" s="1"/>
  <c r="M801" i="56"/>
  <c r="M781" i="56"/>
  <c r="P781" i="56" s="1"/>
  <c r="N613" i="56"/>
  <c r="P613" i="56" s="1"/>
  <c r="N419" i="56"/>
  <c r="J687" i="56"/>
  <c r="J682" i="56" s="1"/>
  <c r="J681" i="56" s="1"/>
  <c r="J673" i="56" s="1"/>
  <c r="J718" i="56"/>
  <c r="M723" i="56"/>
  <c r="L557" i="56"/>
  <c r="L296" i="56"/>
  <c r="L211" i="56" s="1"/>
  <c r="M917" i="56"/>
  <c r="M556" i="56"/>
  <c r="O556" i="56" s="1"/>
  <c r="L916" i="56"/>
  <c r="N916" i="56" s="1"/>
  <c r="N569" i="56"/>
  <c r="R569" i="56" s="1"/>
  <c r="R568" i="56" s="1"/>
  <c r="Q425" i="56"/>
  <c r="J356" i="56"/>
  <c r="J349" i="56" s="1"/>
  <c r="M826" i="56"/>
  <c r="H673" i="56"/>
  <c r="O673" i="56"/>
  <c r="N604" i="56"/>
  <c r="L30" i="56"/>
  <c r="L10" i="56" s="1"/>
  <c r="K10" i="56"/>
  <c r="L565" i="56"/>
  <c r="L918" i="56"/>
  <c r="O918" i="56" s="1"/>
  <c r="M908" i="56"/>
  <c r="O908" i="56" s="1"/>
  <c r="M884" i="56"/>
  <c r="M876" i="56"/>
  <c r="O876" i="56" s="1"/>
  <c r="S876" i="56" s="1"/>
  <c r="M868" i="56"/>
  <c r="P868" i="56" s="1"/>
  <c r="M832" i="56"/>
  <c r="M816" i="56"/>
  <c r="M798" i="56"/>
  <c r="P798" i="56" s="1"/>
  <c r="M788" i="56"/>
  <c r="P788" i="56" s="1"/>
  <c r="M905" i="56"/>
  <c r="M889" i="56"/>
  <c r="M873" i="56"/>
  <c r="O873" i="56" s="1"/>
  <c r="Q873" i="56" s="1"/>
  <c r="M857" i="56"/>
  <c r="O857" i="56" s="1"/>
  <c r="S857" i="56" s="1"/>
  <c r="M841" i="56"/>
  <c r="M825" i="56"/>
  <c r="M809" i="56"/>
  <c r="P809" i="56" s="1"/>
  <c r="M793" i="56"/>
  <c r="P793" i="56" s="1"/>
  <c r="M777" i="56"/>
  <c r="M769" i="56"/>
  <c r="J309" i="56"/>
  <c r="J308" i="56" s="1"/>
  <c r="K419" i="56"/>
  <c r="P325" i="56"/>
  <c r="O240" i="56"/>
  <c r="O239" i="56" s="1"/>
  <c r="L406" i="56"/>
  <c r="M312" i="56"/>
  <c r="M82" i="56"/>
  <c r="K98" i="56"/>
  <c r="K81" i="56" s="1"/>
  <c r="N339" i="56"/>
  <c r="M159" i="56"/>
  <c r="O159" i="56" s="1"/>
  <c r="P158" i="56"/>
  <c r="L800" i="56"/>
  <c r="N800" i="56" s="1"/>
  <c r="R800" i="56" s="1"/>
  <c r="Q616" i="56"/>
  <c r="O349" i="56"/>
  <c r="O296" i="56" s="1"/>
  <c r="L894" i="56"/>
  <c r="N894" i="56" s="1"/>
  <c r="L878" i="56"/>
  <c r="N878" i="56" s="1"/>
  <c r="L862" i="56"/>
  <c r="N862" i="56" s="1"/>
  <c r="R862" i="56" s="1"/>
  <c r="L846" i="56"/>
  <c r="N846" i="56" s="1"/>
  <c r="R846" i="56" s="1"/>
  <c r="L700" i="56"/>
  <c r="N700" i="56" s="1"/>
  <c r="O700" i="56" s="1"/>
  <c r="Q700" i="56" s="1"/>
  <c r="L826" i="56"/>
  <c r="N826" i="56" s="1"/>
  <c r="Q749" i="56"/>
  <c r="Q748" i="56" s="1"/>
  <c r="M912" i="56"/>
  <c r="O912" i="56" s="1"/>
  <c r="M780" i="56"/>
  <c r="O780" i="56" s="1"/>
  <c r="S780" i="56" s="1"/>
  <c r="O644" i="56"/>
  <c r="H604" i="56"/>
  <c r="L98" i="56"/>
  <c r="L81" i="56" s="1"/>
  <c r="Q349" i="56"/>
  <c r="Q296" i="56" s="1"/>
  <c r="Q211" i="56" s="1"/>
  <c r="N30" i="56"/>
  <c r="N10" i="56" s="1"/>
  <c r="J155" i="56"/>
  <c r="J655" i="56"/>
  <c r="J650" i="56" s="1"/>
  <c r="M31" i="56"/>
  <c r="T379" i="56"/>
  <c r="N750" i="56"/>
  <c r="P434" i="56"/>
  <c r="O250" i="56"/>
  <c r="S250" i="56" s="1"/>
  <c r="P246" i="56"/>
  <c r="T246" i="56" s="1"/>
  <c r="O96" i="56"/>
  <c r="O95" i="56" s="1"/>
  <c r="O94" i="56" s="1"/>
  <c r="O93" i="56" s="1"/>
  <c r="Q97" i="56"/>
  <c r="P438" i="56"/>
  <c r="T438" i="56" s="1"/>
  <c r="P378" i="56"/>
  <c r="O256" i="56"/>
  <c r="S256" i="56" s="1"/>
  <c r="O252" i="56"/>
  <c r="S252" i="56" s="1"/>
  <c r="O248" i="56"/>
  <c r="S248" i="56" s="1"/>
  <c r="P439" i="56"/>
  <c r="T439" i="56" s="1"/>
  <c r="P245" i="56"/>
  <c r="T245" i="56" s="1"/>
  <c r="P217" i="56"/>
  <c r="O260" i="56"/>
  <c r="O259" i="56" s="1"/>
  <c r="O258" i="56" s="1"/>
  <c r="Q261" i="56"/>
  <c r="T261" i="56"/>
  <c r="Q367" i="56"/>
  <c r="Q366" i="56" s="1"/>
  <c r="Q552" i="56"/>
  <c r="T673" i="56"/>
  <c r="E35" i="50"/>
  <c r="P577" i="56"/>
  <c r="N576" i="56"/>
  <c r="H311" i="56"/>
  <c r="J322" i="56"/>
  <c r="I757" i="56"/>
  <c r="J758" i="56"/>
  <c r="P442" i="56"/>
  <c r="T442" i="56" s="1"/>
  <c r="P326" i="56"/>
  <c r="O243" i="56"/>
  <c r="O385" i="56"/>
  <c r="Q386" i="56"/>
  <c r="P371" i="56"/>
  <c r="T371" i="56" s="1"/>
  <c r="O443" i="56"/>
  <c r="Q444" i="56"/>
  <c r="O316" i="56"/>
  <c r="Q317" i="56"/>
  <c r="O222" i="56"/>
  <c r="O221" i="56" s="1"/>
  <c r="O220" i="56" s="1"/>
  <c r="Q223" i="56"/>
  <c r="O88" i="56"/>
  <c r="O85" i="56" s="1"/>
  <c r="O84" i="56" s="1"/>
  <c r="O83" i="56" s="1"/>
  <c r="Q89" i="56"/>
  <c r="N445" i="56"/>
  <c r="N447" i="56"/>
  <c r="T349" i="56"/>
  <c r="T1008" i="56" s="1"/>
  <c r="E67" i="50"/>
  <c r="J915" i="56"/>
  <c r="M915" i="56" s="1"/>
  <c r="J73" i="56"/>
  <c r="H72" i="56"/>
  <c r="J72" i="56" s="1"/>
  <c r="N422" i="56"/>
  <c r="N421" i="56" s="1"/>
  <c r="T423" i="56"/>
  <c r="T422" i="56" s="1"/>
  <c r="T421" i="56" s="1"/>
  <c r="N253" i="56"/>
  <c r="P253" i="56" s="1"/>
  <c r="N244" i="56"/>
  <c r="R244" i="56" s="1"/>
  <c r="Q216" i="56"/>
  <c r="P216" i="56"/>
  <c r="T216" i="56" s="1"/>
  <c r="M842" i="56"/>
  <c r="M834" i="56"/>
  <c r="M810" i="56"/>
  <c r="M794" i="56"/>
  <c r="M786" i="56"/>
  <c r="M778" i="56"/>
  <c r="O778" i="56" s="1"/>
  <c r="M907" i="56"/>
  <c r="M899" i="56"/>
  <c r="M891" i="56"/>
  <c r="M883" i="56"/>
  <c r="M875" i="56"/>
  <c r="O875" i="56" s="1"/>
  <c r="Q875" i="56" s="1"/>
  <c r="M867" i="56"/>
  <c r="O867" i="56" s="1"/>
  <c r="Q867" i="56" s="1"/>
  <c r="M859" i="56"/>
  <c r="P859" i="56" s="1"/>
  <c r="M851" i="56"/>
  <c r="M843" i="56"/>
  <c r="M835" i="56"/>
  <c r="M827" i="56"/>
  <c r="M819" i="56"/>
  <c r="M811" i="56"/>
  <c r="O811" i="56" s="1"/>
  <c r="Q811" i="56" s="1"/>
  <c r="M803" i="56"/>
  <c r="O803" i="56" s="1"/>
  <c r="Q803" i="56" s="1"/>
  <c r="M795" i="56"/>
  <c r="P795" i="56" s="1"/>
  <c r="M787" i="56"/>
  <c r="M779" i="56"/>
  <c r="O249" i="56"/>
  <c r="J82" i="56"/>
  <c r="J554" i="56"/>
  <c r="J553" i="56" s="1"/>
  <c r="O370" i="56"/>
  <c r="O369" i="56" s="1"/>
  <c r="P162" i="56"/>
  <c r="E51" i="50"/>
  <c r="Q608" i="56"/>
  <c r="Q607" i="56" s="1"/>
  <c r="Q606" i="56" s="1"/>
  <c r="N906" i="56"/>
  <c r="N890" i="56"/>
  <c r="N874" i="56"/>
  <c r="N858" i="56"/>
  <c r="N842" i="56"/>
  <c r="N810" i="56"/>
  <c r="N794" i="56"/>
  <c r="N778" i="56"/>
  <c r="Q381" i="56"/>
  <c r="Q380" i="56" s="1"/>
  <c r="P566" i="56"/>
  <c r="T566" i="56" s="1"/>
  <c r="J31" i="56"/>
  <c r="O454" i="56"/>
  <c r="N910" i="56"/>
  <c r="O254" i="56"/>
  <c r="O244" i="56"/>
  <c r="S244" i="56" s="1"/>
  <c r="O612" i="56"/>
  <c r="O609" i="56" s="1"/>
  <c r="Q613" i="56"/>
  <c r="T562" i="56"/>
  <c r="T223" i="56"/>
  <c r="P435" i="56"/>
  <c r="T435" i="56" s="1"/>
  <c r="Q673" i="56"/>
  <c r="D51" i="50"/>
  <c r="O383" i="56"/>
  <c r="Q384" i="56"/>
  <c r="N262" i="56"/>
  <c r="R262" i="56" s="1"/>
  <c r="R260" i="56" s="1"/>
  <c r="R259" i="56" s="1"/>
  <c r="R258" i="56" s="1"/>
  <c r="L260" i="56"/>
  <c r="L259" i="56" s="1"/>
  <c r="L258" i="56" s="1"/>
  <c r="N574" i="56"/>
  <c r="N572" i="56" s="1"/>
  <c r="M557" i="56"/>
  <c r="P304" i="56"/>
  <c r="P645" i="56"/>
  <c r="Q645" i="56"/>
  <c r="O617" i="56"/>
  <c r="Q618" i="56"/>
  <c r="T436" i="56"/>
  <c r="O255" i="56"/>
  <c r="S255" i="56" s="1"/>
  <c r="O251" i="56"/>
  <c r="S251" i="56" s="1"/>
  <c r="O247" i="56"/>
  <c r="P437" i="56"/>
  <c r="T437" i="56" s="1"/>
  <c r="P257" i="56"/>
  <c r="T257" i="56" s="1"/>
  <c r="O406" i="56"/>
  <c r="Q407" i="56"/>
  <c r="T441" i="56"/>
  <c r="P242" i="56"/>
  <c r="T242" i="56" s="1"/>
  <c r="N13" i="56"/>
  <c r="N12" i="56" s="1"/>
  <c r="N11" i="56" s="1"/>
  <c r="T14" i="56"/>
  <c r="T13" i="56" s="1"/>
  <c r="T12" i="56" s="1"/>
  <c r="T11" i="56" s="1"/>
  <c r="O558" i="56"/>
  <c r="K557" i="56"/>
  <c r="K554" i="56" s="1"/>
  <c r="K553" i="56" s="1"/>
  <c r="M910" i="56"/>
  <c r="M903" i="56"/>
  <c r="P903" i="56" s="1"/>
  <c r="M895" i="56"/>
  <c r="M887" i="56"/>
  <c r="M879" i="56"/>
  <c r="P879" i="56" s="1"/>
  <c r="M871" i="56"/>
  <c r="P871" i="56" s="1"/>
  <c r="M863" i="56"/>
  <c r="M855" i="56"/>
  <c r="M847" i="56"/>
  <c r="O847" i="56" s="1"/>
  <c r="Q847" i="56" s="1"/>
  <c r="M839" i="56"/>
  <c r="M831" i="56"/>
  <c r="M823" i="56"/>
  <c r="M815" i="56"/>
  <c r="P815" i="56" s="1"/>
  <c r="M807" i="56"/>
  <c r="M799" i="56"/>
  <c r="M791" i="56"/>
  <c r="M783" i="56"/>
  <c r="M564" i="56"/>
  <c r="J605" i="56"/>
  <c r="O433" i="56"/>
  <c r="O432" i="56" s="1"/>
  <c r="O459" i="56"/>
  <c r="O458" i="56" s="1"/>
  <c r="L913" i="56"/>
  <c r="N898" i="56"/>
  <c r="N882" i="56"/>
  <c r="N866" i="56"/>
  <c r="N834" i="56"/>
  <c r="N802" i="56"/>
  <c r="N786" i="56"/>
  <c r="J368" i="56"/>
  <c r="J367" i="56" s="1"/>
  <c r="P573" i="56"/>
  <c r="T573" i="56" s="1"/>
  <c r="O374" i="56"/>
  <c r="Q575" i="56"/>
  <c r="Q574" i="56" s="1"/>
  <c r="Q572" i="56" s="1"/>
  <c r="P575" i="56"/>
  <c r="P574" i="56" s="1"/>
  <c r="P572" i="56" s="1"/>
  <c r="N912" i="56"/>
  <c r="T98" i="56"/>
  <c r="T81" i="56" s="1"/>
  <c r="E42" i="50"/>
  <c r="T552" i="56"/>
  <c r="Q604" i="56"/>
  <c r="Q98" i="56"/>
  <c r="Q81" i="56" s="1"/>
  <c r="Q30" i="56"/>
  <c r="Q10" i="56" s="1"/>
  <c r="J559" i="56"/>
  <c r="J552" i="56" s="1"/>
  <c r="H419" i="56"/>
  <c r="J728" i="56"/>
  <c r="H727" i="56"/>
  <c r="K622" i="56"/>
  <c r="O763" i="56"/>
  <c r="P699" i="56"/>
  <c r="O699" i="56"/>
  <c r="S699" i="56" s="1"/>
  <c r="L454" i="56"/>
  <c r="L374" i="56"/>
  <c r="N443" i="56"/>
  <c r="P444" i="56"/>
  <c r="N88" i="56"/>
  <c r="P89" i="56"/>
  <c r="L377" i="56"/>
  <c r="O338" i="56"/>
  <c r="N338" i="56"/>
  <c r="P407" i="56"/>
  <c r="K336" i="56"/>
  <c r="N337" i="56"/>
  <c r="M337" i="56"/>
  <c r="N330" i="56"/>
  <c r="M330" i="56"/>
  <c r="L433" i="56"/>
  <c r="L432" i="56" s="1"/>
  <c r="L623" i="56"/>
  <c r="N611" i="56"/>
  <c r="R611" i="56" s="1"/>
  <c r="R610" i="56" s="1"/>
  <c r="L610" i="56"/>
  <c r="L609" i="56" s="1"/>
  <c r="O765" i="56"/>
  <c r="J78" i="56"/>
  <c r="H77" i="56"/>
  <c r="J77" i="56" s="1"/>
  <c r="O487" i="56"/>
  <c r="O485" i="56" s="1"/>
  <c r="O431" i="56" s="1"/>
  <c r="M485" i="56"/>
  <c r="M431" i="56" s="1"/>
  <c r="P425" i="56"/>
  <c r="N424" i="56"/>
  <c r="N914" i="56"/>
  <c r="R914" i="56" s="1"/>
  <c r="N240" i="56"/>
  <c r="N239" i="56" s="1"/>
  <c r="L485" i="56"/>
  <c r="L431" i="56" s="1"/>
  <c r="L419" i="56" s="1"/>
  <c r="P241" i="56"/>
  <c r="T241" i="56" s="1"/>
  <c r="I30" i="56"/>
  <c r="M623" i="56"/>
  <c r="J431" i="56"/>
  <c r="N440" i="56"/>
  <c r="R440" i="56" s="1"/>
  <c r="O31" i="56"/>
  <c r="N159" i="56"/>
  <c r="O325" i="56"/>
  <c r="S325" i="56" s="1"/>
  <c r="N254" i="56"/>
  <c r="R254" i="56" s="1"/>
  <c r="N250" i="56"/>
  <c r="R250" i="56" s="1"/>
  <c r="N243" i="56"/>
  <c r="P243" i="56" s="1"/>
  <c r="L626" i="56"/>
  <c r="L621" i="56" s="1"/>
  <c r="O551" i="56"/>
  <c r="P551" i="56"/>
  <c r="U551" i="56" s="1"/>
  <c r="N460" i="56"/>
  <c r="R460" i="56" s="1"/>
  <c r="R459" i="56" s="1"/>
  <c r="R458" i="56" s="1"/>
  <c r="L459" i="56"/>
  <c r="L458" i="56" s="1"/>
  <c r="N321" i="56"/>
  <c r="R321" i="56" s="1"/>
  <c r="R320" i="56" s="1"/>
  <c r="L320" i="56"/>
  <c r="N86" i="56"/>
  <c r="R86" i="56" s="1"/>
  <c r="P97" i="56"/>
  <c r="N96" i="56"/>
  <c r="N95" i="56" s="1"/>
  <c r="N94" i="56" s="1"/>
  <c r="N93" i="56" s="1"/>
  <c r="N319" i="56"/>
  <c r="R319" i="56" s="1"/>
  <c r="R318" i="56" s="1"/>
  <c r="L318" i="56"/>
  <c r="N451" i="56"/>
  <c r="R451" i="56" s="1"/>
  <c r="R450" i="56" s="1"/>
  <c r="R449" i="56" s="1"/>
  <c r="L450" i="56"/>
  <c r="L449" i="56" s="1"/>
  <c r="N385" i="56"/>
  <c r="P386" i="56"/>
  <c r="K332" i="56"/>
  <c r="N333" i="56"/>
  <c r="M333" i="56"/>
  <c r="O333" i="56" s="1"/>
  <c r="K328" i="56"/>
  <c r="N329" i="56"/>
  <c r="M329" i="56"/>
  <c r="L207" i="56"/>
  <c r="L206" i="56" s="1"/>
  <c r="L205" i="56" s="1"/>
  <c r="L204" i="56" s="1"/>
  <c r="N208" i="56"/>
  <c r="R208" i="56" s="1"/>
  <c r="R207" i="56" s="1"/>
  <c r="R206" i="56" s="1"/>
  <c r="R205" i="56" s="1"/>
  <c r="R204" i="56" s="1"/>
  <c r="L91" i="56"/>
  <c r="L90" i="56" s="1"/>
  <c r="N92" i="56"/>
  <c r="R92" i="56" s="1"/>
  <c r="R91" i="56" s="1"/>
  <c r="R90" i="56" s="1"/>
  <c r="O747" i="56"/>
  <c r="S747" i="56" s="1"/>
  <c r="P747" i="56"/>
  <c r="N224" i="56"/>
  <c r="R224" i="56" s="1"/>
  <c r="R222" i="56" s="1"/>
  <c r="R221" i="56" s="1"/>
  <c r="R220" i="56" s="1"/>
  <c r="L222" i="56"/>
  <c r="L221" i="56" s="1"/>
  <c r="L220" i="56" s="1"/>
  <c r="N157" i="56"/>
  <c r="O157" i="56"/>
  <c r="L383" i="56"/>
  <c r="L382" i="56" s="1"/>
  <c r="N384" i="56"/>
  <c r="R384" i="56" s="1"/>
  <c r="R383" i="56" s="1"/>
  <c r="O776" i="56"/>
  <c r="J622" i="56"/>
  <c r="L624" i="56"/>
  <c r="M746" i="56"/>
  <c r="R746" i="56" s="1"/>
  <c r="R745" i="56" s="1"/>
  <c r="R727" i="56" s="1"/>
  <c r="J745" i="56"/>
  <c r="N616" i="56"/>
  <c r="R616" i="56" s="1"/>
  <c r="R615" i="56" s="1"/>
  <c r="L615" i="56"/>
  <c r="L614" i="56" s="1"/>
  <c r="L555" i="56"/>
  <c r="L376" i="56"/>
  <c r="N376" i="56" s="1"/>
  <c r="N324" i="56"/>
  <c r="O324" i="56"/>
  <c r="N161" i="56"/>
  <c r="O161" i="56"/>
  <c r="J301" i="56"/>
  <c r="J300" i="56" s="1"/>
  <c r="H300" i="56"/>
  <c r="N156" i="56"/>
  <c r="L155" i="56"/>
  <c r="L215" i="56"/>
  <c r="L214" i="56" s="1"/>
  <c r="M624" i="56"/>
  <c r="P751" i="56"/>
  <c r="N457" i="56"/>
  <c r="R457" i="56" s="1"/>
  <c r="L370" i="56"/>
  <c r="L369" i="56" s="1"/>
  <c r="L323" i="56"/>
  <c r="N256" i="56"/>
  <c r="R256" i="56" s="1"/>
  <c r="N252" i="56"/>
  <c r="R252" i="56" s="1"/>
  <c r="N248" i="56"/>
  <c r="P248" i="56" s="1"/>
  <c r="M261" i="22"/>
  <c r="M264" i="22"/>
  <c r="N592" i="22"/>
  <c r="V98" i="56" l="1"/>
  <c r="O759" i="56"/>
  <c r="S759" i="56" s="1"/>
  <c r="R774" i="56"/>
  <c r="T296" i="56"/>
  <c r="T211" i="56" s="1"/>
  <c r="V212" i="56" s="1"/>
  <c r="P774" i="56"/>
  <c r="T774" i="56" s="1"/>
  <c r="P771" i="56"/>
  <c r="O771" i="56"/>
  <c r="S771" i="56" s="1"/>
  <c r="P785" i="56"/>
  <c r="S776" i="56"/>
  <c r="P770" i="56"/>
  <c r="P749" i="56"/>
  <c r="T749" i="56" s="1"/>
  <c r="T748" i="56" s="1"/>
  <c r="P776" i="56"/>
  <c r="T776" i="56" s="1"/>
  <c r="Q765" i="56"/>
  <c r="O805" i="56"/>
  <c r="S805" i="56" s="1"/>
  <c r="O900" i="56"/>
  <c r="S900" i="56" s="1"/>
  <c r="O869" i="56"/>
  <c r="S869" i="56" s="1"/>
  <c r="T317" i="56"/>
  <c r="T316" i="56" s="1"/>
  <c r="R840" i="56"/>
  <c r="P856" i="56"/>
  <c r="O772" i="56"/>
  <c r="S772" i="56" s="1"/>
  <c r="P765" i="56"/>
  <c r="T765" i="56" s="1"/>
  <c r="S763" i="56"/>
  <c r="L554" i="56"/>
  <c r="L553" i="56" s="1"/>
  <c r="P766" i="56"/>
  <c r="O773" i="56"/>
  <c r="S773" i="56" s="1"/>
  <c r="O796" i="56"/>
  <c r="Q796" i="56" s="1"/>
  <c r="U162" i="56"/>
  <c r="M555" i="56"/>
  <c r="M554" i="56" s="1"/>
  <c r="M553" i="56" s="1"/>
  <c r="O761" i="56"/>
  <c r="S761" i="56" s="1"/>
  <c r="O856" i="56"/>
  <c r="S856" i="56" s="1"/>
  <c r="O817" i="56"/>
  <c r="S817" i="56" s="1"/>
  <c r="P760" i="56"/>
  <c r="T760" i="56" s="1"/>
  <c r="O840" i="56"/>
  <c r="T840" i="56" s="1"/>
  <c r="O901" i="56"/>
  <c r="S901" i="56" s="1"/>
  <c r="O766" i="56"/>
  <c r="S766" i="56" s="1"/>
  <c r="P854" i="56"/>
  <c r="T854" i="56" s="1"/>
  <c r="R760" i="56"/>
  <c r="P817" i="56"/>
  <c r="O768" i="56"/>
  <c r="Q768" i="56" s="1"/>
  <c r="R854" i="56"/>
  <c r="P869" i="56"/>
  <c r="Q698" i="56"/>
  <c r="U698" i="56" s="1"/>
  <c r="O82" i="56"/>
  <c r="M155" i="56"/>
  <c r="O156" i="56"/>
  <c r="O155" i="56" s="1"/>
  <c r="P836" i="56"/>
  <c r="Q253" i="56"/>
  <c r="U253" i="56" s="1"/>
  <c r="O826" i="56"/>
  <c r="S826" i="56" s="1"/>
  <c r="O850" i="56"/>
  <c r="S850" i="56" s="1"/>
  <c r="P627" i="56"/>
  <c r="P626" i="56" s="1"/>
  <c r="P621" i="56" s="1"/>
  <c r="P837" i="56"/>
  <c r="P861" i="56"/>
  <c r="N626" i="56"/>
  <c r="N621" i="56" s="1"/>
  <c r="O880" i="56"/>
  <c r="Q880" i="56" s="1"/>
  <c r="O837" i="56"/>
  <c r="S837" i="56" s="1"/>
  <c r="O861" i="56"/>
  <c r="S861" i="56" s="1"/>
  <c r="O614" i="56"/>
  <c r="O211" i="56"/>
  <c r="P249" i="56"/>
  <c r="T249" i="56" s="1"/>
  <c r="N370" i="56"/>
  <c r="N369" i="56" s="1"/>
  <c r="P784" i="56"/>
  <c r="O828" i="56"/>
  <c r="S828" i="56" s="1"/>
  <c r="P911" i="56"/>
  <c r="P790" i="56"/>
  <c r="Q158" i="56"/>
  <c r="U158" i="56" s="1"/>
  <c r="T381" i="56"/>
  <c r="T380" i="56" s="1"/>
  <c r="M758" i="56"/>
  <c r="P456" i="56"/>
  <c r="T456" i="56" s="1"/>
  <c r="O784" i="56"/>
  <c r="Q784" i="56" s="1"/>
  <c r="R85" i="56"/>
  <c r="R84" i="56" s="1"/>
  <c r="R83" i="56" s="1"/>
  <c r="R82" i="56" s="1"/>
  <c r="S419" i="56"/>
  <c r="O812" i="56"/>
  <c r="Q812" i="56" s="1"/>
  <c r="P763" i="56"/>
  <c r="T763" i="56" s="1"/>
  <c r="T608" i="56"/>
  <c r="T607" i="56" s="1"/>
  <c r="T606" i="56" s="1"/>
  <c r="O312" i="56"/>
  <c r="P808" i="56"/>
  <c r="P886" i="56"/>
  <c r="P797" i="56"/>
  <c r="P820" i="56"/>
  <c r="Q419" i="56"/>
  <c r="O881" i="56"/>
  <c r="S881" i="56" s="1"/>
  <c r="O808" i="56"/>
  <c r="S808" i="56" s="1"/>
  <c r="O848" i="56"/>
  <c r="Q848" i="56" s="1"/>
  <c r="P872" i="56"/>
  <c r="O886" i="56"/>
  <c r="S886" i="56" s="1"/>
  <c r="M320" i="56"/>
  <c r="M313" i="56" s="1"/>
  <c r="O797" i="56"/>
  <c r="S797" i="56" s="1"/>
  <c r="O820" i="56"/>
  <c r="Q820" i="56" s="1"/>
  <c r="P455" i="56"/>
  <c r="T455" i="56" s="1"/>
  <c r="O770" i="56"/>
  <c r="S770" i="56" s="1"/>
  <c r="P775" i="56"/>
  <c r="O785" i="56"/>
  <c r="S785" i="56" s="1"/>
  <c r="R330" i="56"/>
  <c r="O911" i="56"/>
  <c r="S911" i="56" s="1"/>
  <c r="T698" i="56"/>
  <c r="P768" i="56"/>
  <c r="O872" i="56"/>
  <c r="S872" i="56" s="1"/>
  <c r="R433" i="56"/>
  <c r="R432" i="56" s="1"/>
  <c r="P805" i="56"/>
  <c r="P812" i="56"/>
  <c r="P828" i="56"/>
  <c r="P900" i="56"/>
  <c r="T699" i="56"/>
  <c r="O775" i="56"/>
  <c r="S775" i="56" s="1"/>
  <c r="O806" i="56"/>
  <c r="S806" i="56" s="1"/>
  <c r="P556" i="56"/>
  <c r="P555" i="56" s="1"/>
  <c r="P881" i="56"/>
  <c r="P888" i="56"/>
  <c r="O330" i="56"/>
  <c r="Q330" i="56" s="1"/>
  <c r="P571" i="56"/>
  <c r="P570" i="56" s="1"/>
  <c r="P772" i="56"/>
  <c r="O836" i="56"/>
  <c r="S836" i="56" s="1"/>
  <c r="P892" i="56"/>
  <c r="P806" i="56"/>
  <c r="O878" i="56"/>
  <c r="Q878" i="56" s="1"/>
  <c r="S906" i="56"/>
  <c r="R810" i="56"/>
  <c r="N565" i="56"/>
  <c r="I418" i="56"/>
  <c r="U751" i="56"/>
  <c r="U750" i="56" s="1"/>
  <c r="Q454" i="56"/>
  <c r="R749" i="56"/>
  <c r="R748" i="56" s="1"/>
  <c r="R312" i="56"/>
  <c r="P255" i="56"/>
  <c r="T255" i="56" s="1"/>
  <c r="P761" i="56"/>
  <c r="P848" i="56"/>
  <c r="P244" i="56"/>
  <c r="T244" i="56" s="1"/>
  <c r="P773" i="56"/>
  <c r="P901" i="56"/>
  <c r="P764" i="56"/>
  <c r="O860" i="56"/>
  <c r="S860" i="56" s="1"/>
  <c r="N215" i="56"/>
  <c r="N214" i="56" s="1"/>
  <c r="J311" i="56"/>
  <c r="J296" i="56" s="1"/>
  <c r="J211" i="56" s="1"/>
  <c r="N570" i="56"/>
  <c r="L564" i="56"/>
  <c r="S433" i="56"/>
  <c r="S432" i="56" s="1"/>
  <c r="O564" i="56"/>
  <c r="S240" i="56"/>
  <c r="S239" i="56" s="1"/>
  <c r="T701" i="56"/>
  <c r="Q318" i="56"/>
  <c r="U319" i="56"/>
  <c r="U318" i="56" s="1"/>
  <c r="P852" i="56"/>
  <c r="Q326" i="56"/>
  <c r="U326" i="56" s="1"/>
  <c r="R251" i="56"/>
  <c r="N454" i="56"/>
  <c r="O888" i="56"/>
  <c r="S888" i="56" s="1"/>
  <c r="R382" i="56"/>
  <c r="O852" i="56"/>
  <c r="S852" i="56" s="1"/>
  <c r="P874" i="56"/>
  <c r="T874" i="56" s="1"/>
  <c r="P870" i="56"/>
  <c r="S912" i="56"/>
  <c r="Q370" i="56"/>
  <c r="Q369" i="56" s="1"/>
  <c r="R866" i="56"/>
  <c r="Q215" i="56"/>
  <c r="Q214" i="56" s="1"/>
  <c r="O297" i="56"/>
  <c r="Q297" i="56" s="1"/>
  <c r="Q565" i="56"/>
  <c r="Q564" i="56" s="1"/>
  <c r="S370" i="56"/>
  <c r="S369" i="56" s="1"/>
  <c r="S865" i="56"/>
  <c r="S85" i="56"/>
  <c r="S84" i="56" s="1"/>
  <c r="S83" i="56" s="1"/>
  <c r="S82" i="56" s="1"/>
  <c r="R370" i="56"/>
  <c r="R369" i="56" s="1"/>
  <c r="U240" i="56"/>
  <c r="U239" i="56" s="1"/>
  <c r="O790" i="56"/>
  <c r="S790" i="56" s="1"/>
  <c r="S847" i="56"/>
  <c r="U749" i="56"/>
  <c r="U748" i="56" s="1"/>
  <c r="S157" i="56"/>
  <c r="L312" i="56"/>
  <c r="P862" i="56"/>
  <c r="P893" i="56"/>
  <c r="P860" i="56"/>
  <c r="R159" i="56"/>
  <c r="R890" i="56"/>
  <c r="R157" i="56"/>
  <c r="Q433" i="56"/>
  <c r="Q432" i="56" s="1"/>
  <c r="O723" i="56"/>
  <c r="U571" i="56"/>
  <c r="U570" i="56" s="1"/>
  <c r="T561" i="56"/>
  <c r="T560" i="56" s="1"/>
  <c r="S564" i="56"/>
  <c r="Q701" i="56"/>
  <c r="U701" i="56" s="1"/>
  <c r="K418" i="56"/>
  <c r="K924" i="56" s="1"/>
  <c r="Q821" i="56"/>
  <c r="S821" i="56"/>
  <c r="R297" i="56"/>
  <c r="Q908" i="56"/>
  <c r="S908" i="56"/>
  <c r="Q374" i="56"/>
  <c r="U374" i="56" s="1"/>
  <c r="P834" i="56"/>
  <c r="O839" i="56"/>
  <c r="S839" i="56" s="1"/>
  <c r="R839" i="56"/>
  <c r="O903" i="56"/>
  <c r="S903" i="56" s="1"/>
  <c r="R903" i="56"/>
  <c r="Q247" i="56"/>
  <c r="U247" i="56" s="1"/>
  <c r="Q249" i="56"/>
  <c r="U249" i="56" s="1"/>
  <c r="P811" i="56"/>
  <c r="U811" i="56" s="1"/>
  <c r="R811" i="56"/>
  <c r="P875" i="56"/>
  <c r="U875" i="56" s="1"/>
  <c r="R875" i="56"/>
  <c r="P894" i="56"/>
  <c r="Q339" i="56"/>
  <c r="S339" i="56"/>
  <c r="R339" i="56"/>
  <c r="O905" i="56"/>
  <c r="S905" i="56" s="1"/>
  <c r="R905" i="56"/>
  <c r="O833" i="56"/>
  <c r="R833" i="56"/>
  <c r="O882" i="56"/>
  <c r="S882" i="56" s="1"/>
  <c r="R882" i="56"/>
  <c r="P829" i="56"/>
  <c r="R829" i="56"/>
  <c r="O822" i="56"/>
  <c r="S822" i="56" s="1"/>
  <c r="R822" i="56"/>
  <c r="S161" i="56"/>
  <c r="R161" i="56"/>
  <c r="O337" i="56"/>
  <c r="Q337" i="56" s="1"/>
  <c r="R337" i="56"/>
  <c r="P898" i="56"/>
  <c r="T898" i="56" s="1"/>
  <c r="S898" i="56"/>
  <c r="P831" i="56"/>
  <c r="R831" i="56"/>
  <c r="P826" i="56"/>
  <c r="P835" i="56"/>
  <c r="R835" i="56"/>
  <c r="P899" i="56"/>
  <c r="R899" i="56"/>
  <c r="Q316" i="56"/>
  <c r="U317" i="56"/>
  <c r="U316" i="56" s="1"/>
  <c r="T326" i="56"/>
  <c r="Q615" i="56"/>
  <c r="U616" i="56"/>
  <c r="U615" i="56" s="1"/>
  <c r="P769" i="56"/>
  <c r="R769" i="56"/>
  <c r="O889" i="56"/>
  <c r="S889" i="56" s="1"/>
  <c r="R889" i="56"/>
  <c r="O801" i="56"/>
  <c r="R801" i="56"/>
  <c r="O813" i="56"/>
  <c r="S813" i="56" s="1"/>
  <c r="R813" i="56"/>
  <c r="P864" i="56"/>
  <c r="R864" i="56"/>
  <c r="Q91" i="56"/>
  <c r="Q90" i="56" s="1"/>
  <c r="U92" i="56"/>
  <c r="U91" i="56" s="1"/>
  <c r="U90" i="56" s="1"/>
  <c r="Q376" i="56"/>
  <c r="U376" i="56" s="1"/>
  <c r="Q160" i="56"/>
  <c r="U160" i="56" s="1"/>
  <c r="S160" i="56"/>
  <c r="O791" i="56"/>
  <c r="S791" i="56" s="1"/>
  <c r="R791" i="56"/>
  <c r="O823" i="56"/>
  <c r="S823" i="56" s="1"/>
  <c r="R823" i="56"/>
  <c r="O855" i="56"/>
  <c r="S855" i="56" s="1"/>
  <c r="R855" i="56"/>
  <c r="P887" i="56"/>
  <c r="R887" i="56"/>
  <c r="Q255" i="56"/>
  <c r="U255" i="56" s="1"/>
  <c r="Q617" i="56"/>
  <c r="U618" i="56"/>
  <c r="U617" i="56" s="1"/>
  <c r="Q612" i="56"/>
  <c r="Q609" i="56" s="1"/>
  <c r="U613" i="56"/>
  <c r="U612" i="56" s="1"/>
  <c r="U609" i="56" s="1"/>
  <c r="Q254" i="56"/>
  <c r="U254" i="56" s="1"/>
  <c r="O795" i="56"/>
  <c r="S795" i="56" s="1"/>
  <c r="R795" i="56"/>
  <c r="O827" i="56"/>
  <c r="S827" i="56" s="1"/>
  <c r="R827" i="56"/>
  <c r="O859" i="56"/>
  <c r="S859" i="56" s="1"/>
  <c r="R859" i="56"/>
  <c r="O891" i="56"/>
  <c r="S891" i="56" s="1"/>
  <c r="R891" i="56"/>
  <c r="O842" i="56"/>
  <c r="Q842" i="56" s="1"/>
  <c r="R842" i="56"/>
  <c r="P447" i="56"/>
  <c r="T447" i="56" s="1"/>
  <c r="R447" i="56"/>
  <c r="Q96" i="56"/>
  <c r="Q95" i="56" s="1"/>
  <c r="Q94" i="56" s="1"/>
  <c r="Q93" i="56" s="1"/>
  <c r="U97" i="56"/>
  <c r="U96" i="56" s="1"/>
  <c r="U95" i="56" s="1"/>
  <c r="U94" i="56" s="1"/>
  <c r="U93" i="56" s="1"/>
  <c r="P780" i="56"/>
  <c r="T780" i="56" s="1"/>
  <c r="R780" i="56"/>
  <c r="T158" i="56"/>
  <c r="O809" i="56"/>
  <c r="S809" i="56" s="1"/>
  <c r="R809" i="56"/>
  <c r="P873" i="56"/>
  <c r="U873" i="56" s="1"/>
  <c r="R873" i="56"/>
  <c r="O798" i="56"/>
  <c r="T798" i="56" s="1"/>
  <c r="R798" i="56"/>
  <c r="P876" i="56"/>
  <c r="T876" i="56" s="1"/>
  <c r="R876" i="56"/>
  <c r="O781" i="56"/>
  <c r="S781" i="56" s="1"/>
  <c r="R781" i="56"/>
  <c r="P865" i="56"/>
  <c r="U865" i="56" s="1"/>
  <c r="R865" i="56"/>
  <c r="O896" i="56"/>
  <c r="S896" i="56" s="1"/>
  <c r="R896" i="56"/>
  <c r="O789" i="56"/>
  <c r="T789" i="56" s="1"/>
  <c r="R789" i="56"/>
  <c r="P877" i="56"/>
  <c r="T877" i="56" s="1"/>
  <c r="R877" i="56"/>
  <c r="O844" i="56"/>
  <c r="S844" i="56" s="1"/>
  <c r="R844" i="56"/>
  <c r="O849" i="56"/>
  <c r="S849" i="56" s="1"/>
  <c r="R849" i="56"/>
  <c r="O830" i="56"/>
  <c r="S830" i="56" s="1"/>
  <c r="R830" i="56"/>
  <c r="O767" i="56"/>
  <c r="S767" i="56" s="1"/>
  <c r="R767" i="56"/>
  <c r="O792" i="56"/>
  <c r="Q792" i="56" s="1"/>
  <c r="U792" i="56" s="1"/>
  <c r="R792" i="56"/>
  <c r="S333" i="56"/>
  <c r="U454" i="56"/>
  <c r="S374" i="56"/>
  <c r="S811" i="56"/>
  <c r="S875" i="56"/>
  <c r="R156" i="56"/>
  <c r="R824" i="56"/>
  <c r="O829" i="56"/>
  <c r="R826" i="56"/>
  <c r="R894" i="56"/>
  <c r="R567" i="56"/>
  <c r="R565" i="56" s="1"/>
  <c r="R564" i="56" s="1"/>
  <c r="R219" i="56"/>
  <c r="R215" i="56" s="1"/>
  <c r="R214" i="56" s="1"/>
  <c r="U423" i="56"/>
  <c r="U422" i="56" s="1"/>
  <c r="U421" i="56" s="1"/>
  <c r="R411" i="56"/>
  <c r="R406" i="56" s="1"/>
  <c r="U440" i="56"/>
  <c r="U433" i="56" s="1"/>
  <c r="U432" i="56" s="1"/>
  <c r="U216" i="56"/>
  <c r="U215" i="56" s="1"/>
  <c r="U214" i="56" s="1"/>
  <c r="R558" i="56"/>
  <c r="R557" i="56" s="1"/>
  <c r="R554" i="56" s="1"/>
  <c r="R553" i="56" s="1"/>
  <c r="U575" i="56"/>
  <c r="U574" i="56" s="1"/>
  <c r="U572" i="56" s="1"/>
  <c r="U627" i="56"/>
  <c r="U626" i="56" s="1"/>
  <c r="U621" i="56" s="1"/>
  <c r="R818" i="56"/>
  <c r="S803" i="56"/>
  <c r="R243" i="56"/>
  <c r="R247" i="56"/>
  <c r="P373" i="56"/>
  <c r="P370" i="56" s="1"/>
  <c r="P369" i="56" s="1"/>
  <c r="O769" i="56"/>
  <c r="P801" i="56"/>
  <c r="P833" i="56"/>
  <c r="P904" i="56"/>
  <c r="O893" i="56"/>
  <c r="S893" i="56" s="1"/>
  <c r="O764" i="56"/>
  <c r="O892" i="56"/>
  <c r="S892" i="56" s="1"/>
  <c r="S338" i="56"/>
  <c r="O818" i="56"/>
  <c r="S818" i="56" s="1"/>
  <c r="P839" i="56"/>
  <c r="P822" i="56"/>
  <c r="O870" i="56"/>
  <c r="T567" i="56"/>
  <c r="T565" i="56" s="1"/>
  <c r="S802" i="56"/>
  <c r="T160" i="56"/>
  <c r="Q240" i="56"/>
  <c r="Q239" i="56" s="1"/>
  <c r="S874" i="56"/>
  <c r="R786" i="56"/>
  <c r="P637" i="56"/>
  <c r="T724" i="56"/>
  <c r="T723" i="56" s="1"/>
  <c r="N555" i="56"/>
  <c r="N554" i="56" s="1"/>
  <c r="N553" i="56" s="1"/>
  <c r="O98" i="56"/>
  <c r="O81" i="56" s="1"/>
  <c r="R906" i="56"/>
  <c r="R838" i="56"/>
  <c r="S765" i="56"/>
  <c r="R874" i="56"/>
  <c r="S873" i="56"/>
  <c r="S249" i="56"/>
  <c r="S854" i="56"/>
  <c r="S376" i="56"/>
  <c r="U381" i="56"/>
  <c r="U380" i="56" s="1"/>
  <c r="U608" i="56"/>
  <c r="U607" i="56" s="1"/>
  <c r="U606" i="56" s="1"/>
  <c r="R248" i="56"/>
  <c r="N624" i="56"/>
  <c r="R624" i="56" s="1"/>
  <c r="O329" i="56"/>
  <c r="S329" i="56" s="1"/>
  <c r="R329" i="56"/>
  <c r="N377" i="56"/>
  <c r="R377" i="56" s="1"/>
  <c r="O555" i="56"/>
  <c r="O807" i="56"/>
  <c r="S807" i="56" s="1"/>
  <c r="R807" i="56"/>
  <c r="O871" i="56"/>
  <c r="S871" i="56" s="1"/>
  <c r="R871" i="56"/>
  <c r="Q383" i="56"/>
  <c r="U384" i="56"/>
  <c r="U383" i="56" s="1"/>
  <c r="P779" i="56"/>
  <c r="R779" i="56"/>
  <c r="P843" i="56"/>
  <c r="R843" i="56"/>
  <c r="P907" i="56"/>
  <c r="R907" i="56"/>
  <c r="P445" i="56"/>
  <c r="T445" i="56" s="1"/>
  <c r="R445" i="56"/>
  <c r="Q260" i="56"/>
  <c r="Q259" i="56" s="1"/>
  <c r="Q258" i="56" s="1"/>
  <c r="U261" i="56"/>
  <c r="U260" i="56" s="1"/>
  <c r="U259" i="56" s="1"/>
  <c r="U258" i="56" s="1"/>
  <c r="Q252" i="56"/>
  <c r="U252" i="56" s="1"/>
  <c r="Q250" i="56"/>
  <c r="U250" i="56" s="1"/>
  <c r="P700" i="56"/>
  <c r="U700" i="56" s="1"/>
  <c r="S700" i="56"/>
  <c r="O777" i="56"/>
  <c r="S777" i="56" s="1"/>
  <c r="R777" i="56"/>
  <c r="P841" i="56"/>
  <c r="R841" i="56"/>
  <c r="O832" i="56"/>
  <c r="S832" i="56" s="1"/>
  <c r="R832" i="56"/>
  <c r="P908" i="56"/>
  <c r="T908" i="56" s="1"/>
  <c r="R908" i="56"/>
  <c r="P821" i="56"/>
  <c r="T821" i="56" s="1"/>
  <c r="R821" i="56"/>
  <c r="O909" i="56"/>
  <c r="S909" i="56" s="1"/>
  <c r="R909" i="56"/>
  <c r="O814" i="56"/>
  <c r="S814" i="56" s="1"/>
  <c r="R814" i="56"/>
  <c r="O762" i="56"/>
  <c r="S762" i="56" s="1"/>
  <c r="R762" i="56"/>
  <c r="P917" i="56"/>
  <c r="P916" i="56"/>
  <c r="R916" i="56"/>
  <c r="P799" i="56"/>
  <c r="R799" i="56"/>
  <c r="O863" i="56"/>
  <c r="S863" i="56" s="1"/>
  <c r="R863" i="56"/>
  <c r="O895" i="56"/>
  <c r="S895" i="56" s="1"/>
  <c r="R895" i="56"/>
  <c r="Q406" i="56"/>
  <c r="U407" i="56"/>
  <c r="U406" i="56" s="1"/>
  <c r="P803" i="56"/>
  <c r="U803" i="56" s="1"/>
  <c r="R803" i="56"/>
  <c r="P867" i="56"/>
  <c r="U867" i="56" s="1"/>
  <c r="R867" i="56"/>
  <c r="O794" i="56"/>
  <c r="S794" i="56" s="1"/>
  <c r="R794" i="56"/>
  <c r="Q248" i="56"/>
  <c r="U248" i="56" s="1"/>
  <c r="P878" i="56"/>
  <c r="O825" i="56"/>
  <c r="S825" i="56" s="1"/>
  <c r="R825" i="56"/>
  <c r="O816" i="56"/>
  <c r="S816" i="56" s="1"/>
  <c r="R816" i="56"/>
  <c r="O884" i="56"/>
  <c r="S884" i="56" s="1"/>
  <c r="R884" i="56"/>
  <c r="O917" i="56"/>
  <c r="Q917" i="56" s="1"/>
  <c r="R917" i="56"/>
  <c r="O885" i="56"/>
  <c r="R885" i="56"/>
  <c r="O804" i="56"/>
  <c r="T804" i="56" s="1"/>
  <c r="R804" i="56"/>
  <c r="O897" i="56"/>
  <c r="R897" i="56"/>
  <c r="S324" i="56"/>
  <c r="R324" i="56"/>
  <c r="Q914" i="56"/>
  <c r="S914" i="56"/>
  <c r="N623" i="56"/>
  <c r="O783" i="56"/>
  <c r="S783" i="56" s="1"/>
  <c r="R783" i="56"/>
  <c r="O815" i="56"/>
  <c r="S815" i="56" s="1"/>
  <c r="R815" i="56"/>
  <c r="P847" i="56"/>
  <c r="U847" i="56" s="1"/>
  <c r="R847" i="56"/>
  <c r="O879" i="56"/>
  <c r="S879" i="56" s="1"/>
  <c r="R879" i="56"/>
  <c r="O910" i="56"/>
  <c r="Q910" i="56" s="1"/>
  <c r="R910" i="56"/>
  <c r="O557" i="56"/>
  <c r="Q251" i="56"/>
  <c r="U251" i="56" s="1"/>
  <c r="Q244" i="56"/>
  <c r="U244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Q88" i="56"/>
  <c r="Q85" i="56" s="1"/>
  <c r="Q84" i="56" s="1"/>
  <c r="Q83" i="56" s="1"/>
  <c r="U89" i="56"/>
  <c r="U88" i="56" s="1"/>
  <c r="U85" i="56" s="1"/>
  <c r="U84" i="56" s="1"/>
  <c r="U83" i="56" s="1"/>
  <c r="Q222" i="56"/>
  <c r="Q221" i="56" s="1"/>
  <c r="Q220" i="56" s="1"/>
  <c r="U223" i="56"/>
  <c r="U222" i="56" s="1"/>
  <c r="U221" i="56" s="1"/>
  <c r="U220" i="56" s="1"/>
  <c r="Q443" i="56"/>
  <c r="U444" i="56"/>
  <c r="U443" i="56" s="1"/>
  <c r="Q385" i="56"/>
  <c r="U386" i="56"/>
  <c r="U385" i="56" s="1"/>
  <c r="Q243" i="56"/>
  <c r="U243" i="56" s="1"/>
  <c r="Q256" i="56"/>
  <c r="U256" i="56" s="1"/>
  <c r="O637" i="56"/>
  <c r="S644" i="56"/>
  <c r="P846" i="56"/>
  <c r="P800" i="56"/>
  <c r="O793" i="56"/>
  <c r="S793" i="56" s="1"/>
  <c r="R793" i="56"/>
  <c r="P857" i="56"/>
  <c r="T857" i="56" s="1"/>
  <c r="R857" i="56"/>
  <c r="O788" i="56"/>
  <c r="S788" i="56" s="1"/>
  <c r="R788" i="56"/>
  <c r="O868" i="56"/>
  <c r="S868" i="56" s="1"/>
  <c r="R868" i="56"/>
  <c r="Q424" i="56"/>
  <c r="U425" i="56"/>
  <c r="U424" i="56" s="1"/>
  <c r="N612" i="56"/>
  <c r="R613" i="56"/>
  <c r="R612" i="56" s="1"/>
  <c r="R609" i="56" s="1"/>
  <c r="O845" i="56"/>
  <c r="S845" i="56" s="1"/>
  <c r="R845" i="56"/>
  <c r="N617" i="56"/>
  <c r="R618" i="56"/>
  <c r="R617" i="56" s="1"/>
  <c r="R614" i="56" s="1"/>
  <c r="P850" i="56"/>
  <c r="O853" i="56"/>
  <c r="T853" i="56" s="1"/>
  <c r="R853" i="56"/>
  <c r="O782" i="56"/>
  <c r="S782" i="56" s="1"/>
  <c r="R782" i="56"/>
  <c r="P902" i="56"/>
  <c r="R902" i="56"/>
  <c r="P723" i="56"/>
  <c r="O314" i="56"/>
  <c r="Q315" i="56"/>
  <c r="S315" i="56"/>
  <c r="S314" i="56" s="1"/>
  <c r="S313" i="56" s="1"/>
  <c r="Q459" i="56"/>
  <c r="Q458" i="56" s="1"/>
  <c r="U464" i="56"/>
  <c r="U459" i="56" s="1"/>
  <c r="U458" i="56" s="1"/>
  <c r="S778" i="56"/>
  <c r="R253" i="56"/>
  <c r="U370" i="56"/>
  <c r="U369" i="56" s="1"/>
  <c r="R376" i="56"/>
  <c r="R333" i="56"/>
  <c r="N406" i="56"/>
  <c r="P558" i="56"/>
  <c r="P557" i="56" s="1"/>
  <c r="S890" i="56"/>
  <c r="R912" i="56"/>
  <c r="S867" i="56"/>
  <c r="P889" i="56"/>
  <c r="P816" i="56"/>
  <c r="O864" i="56"/>
  <c r="P880" i="56"/>
  <c r="O904" i="56"/>
  <c r="Q904" i="56" s="1"/>
  <c r="M419" i="56"/>
  <c r="S159" i="56"/>
  <c r="P813" i="56"/>
  <c r="P885" i="56"/>
  <c r="P796" i="56"/>
  <c r="O835" i="56"/>
  <c r="O899" i="56"/>
  <c r="P762" i="56"/>
  <c r="P807" i="56"/>
  <c r="O894" i="56"/>
  <c r="S894" i="56" s="1"/>
  <c r="S866" i="56"/>
  <c r="U645" i="56"/>
  <c r="S858" i="56"/>
  <c r="R778" i="56"/>
  <c r="T644" i="56"/>
  <c r="Q724" i="56"/>
  <c r="Q723" i="56" s="1"/>
  <c r="S556" i="56"/>
  <c r="S555" i="56" s="1"/>
  <c r="R858" i="56"/>
  <c r="R850" i="56"/>
  <c r="R898" i="56"/>
  <c r="R338" i="56"/>
  <c r="R878" i="56"/>
  <c r="S247" i="56"/>
  <c r="R802" i="56"/>
  <c r="U565" i="56"/>
  <c r="R454" i="56"/>
  <c r="R700" i="56"/>
  <c r="S254" i="56"/>
  <c r="S379" i="56"/>
  <c r="S243" i="56"/>
  <c r="S558" i="56"/>
  <c r="S557" i="56" s="1"/>
  <c r="P810" i="56"/>
  <c r="P832" i="56"/>
  <c r="O831" i="56"/>
  <c r="S831" i="56" s="1"/>
  <c r="L418" i="56"/>
  <c r="L924" i="56" s="1"/>
  <c r="P863" i="56"/>
  <c r="O824" i="56"/>
  <c r="T824" i="56" s="1"/>
  <c r="O838" i="56"/>
  <c r="Q838" i="56" s="1"/>
  <c r="U838" i="56" s="1"/>
  <c r="T162" i="56"/>
  <c r="P890" i="56"/>
  <c r="P912" i="56"/>
  <c r="T912" i="56" s="1"/>
  <c r="J331" i="56"/>
  <c r="L331" i="56" s="1"/>
  <c r="T434" i="56"/>
  <c r="P825" i="56"/>
  <c r="P884" i="56"/>
  <c r="O779" i="56"/>
  <c r="P827" i="56"/>
  <c r="O907" i="56"/>
  <c r="N568" i="56"/>
  <c r="Q854" i="56"/>
  <c r="N418" i="56"/>
  <c r="N924" i="56" s="1"/>
  <c r="P569" i="56"/>
  <c r="T569" i="56" s="1"/>
  <c r="T568" i="56" s="1"/>
  <c r="N315" i="56"/>
  <c r="R315" i="56" s="1"/>
  <c r="R314" i="56" s="1"/>
  <c r="R313" i="56" s="1"/>
  <c r="L314" i="56"/>
  <c r="L313" i="56" s="1"/>
  <c r="P791" i="56"/>
  <c r="O862" i="56"/>
  <c r="Q862" i="56" s="1"/>
  <c r="H10" i="56"/>
  <c r="N918" i="56"/>
  <c r="O916" i="56"/>
  <c r="O843" i="56"/>
  <c r="P891" i="56"/>
  <c r="O810" i="56"/>
  <c r="Q810" i="56" s="1"/>
  <c r="J98" i="56"/>
  <c r="J81" i="56" s="1"/>
  <c r="P777" i="56"/>
  <c r="P905" i="56"/>
  <c r="O800" i="56"/>
  <c r="Q800" i="56" s="1"/>
  <c r="Q333" i="56"/>
  <c r="P818" i="56"/>
  <c r="O846" i="56"/>
  <c r="Q846" i="56" s="1"/>
  <c r="Q866" i="56"/>
  <c r="T575" i="56"/>
  <c r="T574" i="56" s="1"/>
  <c r="T572" i="56" s="1"/>
  <c r="M30" i="56"/>
  <c r="M10" i="56" s="1"/>
  <c r="P215" i="56"/>
  <c r="P214" i="56" s="1"/>
  <c r="H296" i="56"/>
  <c r="H211" i="56" s="1"/>
  <c r="O841" i="56"/>
  <c r="S841" i="56" s="1"/>
  <c r="P895" i="56"/>
  <c r="O30" i="56"/>
  <c r="O10" i="56" s="1"/>
  <c r="O887" i="56"/>
  <c r="P786" i="56"/>
  <c r="P842" i="56"/>
  <c r="Q699" i="56"/>
  <c r="U699" i="56" s="1"/>
  <c r="L915" i="56"/>
  <c r="T217" i="56"/>
  <c r="T215" i="56" s="1"/>
  <c r="T214" i="56" s="1"/>
  <c r="P882" i="56"/>
  <c r="Q802" i="56"/>
  <c r="J604" i="56"/>
  <c r="O799" i="56"/>
  <c r="P30" i="56"/>
  <c r="P10" i="56" s="1"/>
  <c r="Q644" i="56"/>
  <c r="Q637" i="56" s="1"/>
  <c r="O382" i="56"/>
  <c r="P339" i="56"/>
  <c r="P778" i="56"/>
  <c r="T778" i="56" s="1"/>
  <c r="Q902" i="56"/>
  <c r="P250" i="56"/>
  <c r="T250" i="56" s="1"/>
  <c r="P612" i="56"/>
  <c r="T613" i="56"/>
  <c r="T612" i="56" s="1"/>
  <c r="P88" i="56"/>
  <c r="T89" i="56"/>
  <c r="T88" i="56" s="1"/>
  <c r="P750" i="56"/>
  <c r="P324" i="56"/>
  <c r="Q324" i="56"/>
  <c r="O623" i="56"/>
  <c r="O320" i="56"/>
  <c r="Q321" i="56"/>
  <c r="Q320" i="56" s="1"/>
  <c r="Q763" i="56"/>
  <c r="P262" i="56"/>
  <c r="N260" i="56"/>
  <c r="N259" i="56" s="1"/>
  <c r="N258" i="56" s="1"/>
  <c r="P256" i="56"/>
  <c r="T256" i="56" s="1"/>
  <c r="N155" i="56"/>
  <c r="P385" i="56"/>
  <c r="T386" i="56"/>
  <c r="T385" i="56" s="1"/>
  <c r="T551" i="56"/>
  <c r="T325" i="56"/>
  <c r="P424" i="56"/>
  <c r="T425" i="56"/>
  <c r="T424" i="56" s="1"/>
  <c r="P406" i="56"/>
  <c r="T407" i="56"/>
  <c r="T406" i="56" s="1"/>
  <c r="P338" i="56"/>
  <c r="Q338" i="56"/>
  <c r="P443" i="56"/>
  <c r="T444" i="56"/>
  <c r="T443" i="56" s="1"/>
  <c r="T253" i="56"/>
  <c r="D42" i="50"/>
  <c r="T240" i="56"/>
  <c r="T239" i="56" s="1"/>
  <c r="Q858" i="56"/>
  <c r="Q760" i="56"/>
  <c r="P333" i="56"/>
  <c r="P337" i="56"/>
  <c r="P802" i="56"/>
  <c r="P866" i="56"/>
  <c r="P823" i="56"/>
  <c r="P855" i="56"/>
  <c r="Q778" i="56"/>
  <c r="Q906" i="56"/>
  <c r="T645" i="56"/>
  <c r="Q780" i="56"/>
  <c r="P783" i="56"/>
  <c r="P910" i="56"/>
  <c r="J419" i="56"/>
  <c r="P787" i="56"/>
  <c r="P819" i="56"/>
  <c r="P851" i="56"/>
  <c r="P883" i="56"/>
  <c r="O786" i="56"/>
  <c r="S786" i="56" s="1"/>
  <c r="Q912" i="56"/>
  <c r="Q898" i="56"/>
  <c r="P565" i="56"/>
  <c r="Q558" i="56"/>
  <c r="Q557" i="56" s="1"/>
  <c r="Q890" i="56"/>
  <c r="L758" i="56"/>
  <c r="T378" i="56"/>
  <c r="T751" i="56"/>
  <c r="T750" i="56" s="1"/>
  <c r="Q857" i="56"/>
  <c r="Q877" i="56"/>
  <c r="T248" i="56"/>
  <c r="P617" i="56"/>
  <c r="T618" i="56"/>
  <c r="T617" i="56" s="1"/>
  <c r="Q776" i="56"/>
  <c r="P159" i="56"/>
  <c r="Q159" i="56"/>
  <c r="P576" i="56"/>
  <c r="T577" i="56"/>
  <c r="T576" i="56" s="1"/>
  <c r="P157" i="56"/>
  <c r="Q157" i="56"/>
  <c r="P96" i="56"/>
  <c r="P95" i="56" s="1"/>
  <c r="P94" i="56" s="1"/>
  <c r="P93" i="56" s="1"/>
  <c r="T97" i="56"/>
  <c r="T96" i="56" s="1"/>
  <c r="T95" i="56" s="1"/>
  <c r="T94" i="56" s="1"/>
  <c r="T93" i="56" s="1"/>
  <c r="T243" i="56"/>
  <c r="N433" i="56"/>
  <c r="N432" i="56" s="1"/>
  <c r="P252" i="56"/>
  <c r="T252" i="56" s="1"/>
  <c r="P297" i="56"/>
  <c r="P457" i="56"/>
  <c r="T457" i="56" s="1"/>
  <c r="M622" i="56"/>
  <c r="P161" i="56"/>
  <c r="Q161" i="56"/>
  <c r="O746" i="56"/>
  <c r="S746" i="56" s="1"/>
  <c r="S745" i="56" s="1"/>
  <c r="S727" i="56" s="1"/>
  <c r="Q747" i="56"/>
  <c r="U747" i="56" s="1"/>
  <c r="T747" i="56"/>
  <c r="Q774" i="56"/>
  <c r="P254" i="56"/>
  <c r="T254" i="56" s="1"/>
  <c r="O913" i="56"/>
  <c r="N913" i="56"/>
  <c r="J757" i="56"/>
  <c r="M757" i="56" s="1"/>
  <c r="P240" i="56"/>
  <c r="P239" i="56" s="1"/>
  <c r="P914" i="56"/>
  <c r="P794" i="56"/>
  <c r="P858" i="56"/>
  <c r="P906" i="56"/>
  <c r="Q874" i="56"/>
  <c r="Q325" i="56"/>
  <c r="U325" i="56" s="1"/>
  <c r="Q556" i="56"/>
  <c r="Q555" i="56" s="1"/>
  <c r="Q876" i="56"/>
  <c r="P208" i="56"/>
  <c r="N207" i="56"/>
  <c r="N206" i="56" s="1"/>
  <c r="N205" i="56" s="1"/>
  <c r="N204" i="56" s="1"/>
  <c r="K327" i="56"/>
  <c r="N328" i="56"/>
  <c r="M328" i="56"/>
  <c r="P616" i="56"/>
  <c r="N615" i="56"/>
  <c r="N91" i="56"/>
  <c r="N90" i="56" s="1"/>
  <c r="P92" i="56"/>
  <c r="K331" i="56"/>
  <c r="N332" i="56"/>
  <c r="M332" i="56"/>
  <c r="P451" i="56"/>
  <c r="N450" i="56"/>
  <c r="N449" i="56" s="1"/>
  <c r="N318" i="56"/>
  <c r="P319" i="56"/>
  <c r="N85" i="56"/>
  <c r="N84" i="56" s="1"/>
  <c r="N83" i="56" s="1"/>
  <c r="P86" i="56"/>
  <c r="P460" i="56"/>
  <c r="N459" i="56"/>
  <c r="N458" i="56" s="1"/>
  <c r="L622" i="56"/>
  <c r="J30" i="56"/>
  <c r="J10" i="56" s="1"/>
  <c r="I10" i="56"/>
  <c r="K335" i="56"/>
  <c r="N336" i="56"/>
  <c r="M336" i="56"/>
  <c r="H418" i="56"/>
  <c r="O624" i="56"/>
  <c r="P156" i="56"/>
  <c r="P329" i="56"/>
  <c r="L82" i="56"/>
  <c r="P440" i="56"/>
  <c r="P433" i="56" s="1"/>
  <c r="P432" i="56" s="1"/>
  <c r="P330" i="56"/>
  <c r="O323" i="56"/>
  <c r="N323" i="56"/>
  <c r="P746" i="56"/>
  <c r="M745" i="56"/>
  <c r="M727" i="56" s="1"/>
  <c r="P384" i="56"/>
  <c r="N383" i="56"/>
  <c r="N382" i="56" s="1"/>
  <c r="P224" i="56"/>
  <c r="N222" i="56"/>
  <c r="N221" i="56" s="1"/>
  <c r="N220" i="56" s="1"/>
  <c r="N320" i="56"/>
  <c r="P321" i="56"/>
  <c r="P611" i="56"/>
  <c r="N610" i="56"/>
  <c r="P376" i="56"/>
  <c r="T376" i="56" s="1"/>
  <c r="N374" i="56"/>
  <c r="R374" i="56" s="1"/>
  <c r="J727" i="56"/>
  <c r="M246" i="22"/>
  <c r="T771" i="56" l="1"/>
  <c r="Q759" i="56"/>
  <c r="U759" i="56" s="1"/>
  <c r="T759" i="56"/>
  <c r="T571" i="56"/>
  <c r="T570" i="56" s="1"/>
  <c r="T564" i="56" s="1"/>
  <c r="U774" i="56"/>
  <c r="T848" i="56"/>
  <c r="U768" i="56"/>
  <c r="Q771" i="56"/>
  <c r="U771" i="56" s="1"/>
  <c r="U765" i="56"/>
  <c r="T796" i="56"/>
  <c r="Q840" i="56"/>
  <c r="U840" i="56" s="1"/>
  <c r="S330" i="56"/>
  <c r="Q837" i="56"/>
  <c r="U837" i="56" s="1"/>
  <c r="Q805" i="56"/>
  <c r="U805" i="56" s="1"/>
  <c r="T805" i="56"/>
  <c r="T556" i="56"/>
  <c r="T555" i="56" s="1"/>
  <c r="Q826" i="56"/>
  <c r="U826" i="56" s="1"/>
  <c r="Q772" i="56"/>
  <c r="U772" i="56" s="1"/>
  <c r="T830" i="56"/>
  <c r="P554" i="56"/>
  <c r="P553" i="56" s="1"/>
  <c r="T828" i="56"/>
  <c r="T837" i="56"/>
  <c r="Q900" i="56"/>
  <c r="U900" i="56" s="1"/>
  <c r="T900" i="56"/>
  <c r="Q817" i="56"/>
  <c r="U817" i="56" s="1"/>
  <c r="Q773" i="56"/>
  <c r="U773" i="56" s="1"/>
  <c r="T817" i="56"/>
  <c r="Q156" i="56"/>
  <c r="Q155" i="56" s="1"/>
  <c r="P748" i="56"/>
  <c r="Q766" i="56"/>
  <c r="U766" i="56" s="1"/>
  <c r="Q808" i="56"/>
  <c r="U808" i="56" s="1"/>
  <c r="T766" i="56"/>
  <c r="S768" i="56"/>
  <c r="U776" i="56"/>
  <c r="Q762" i="56"/>
  <c r="U762" i="56" s="1"/>
  <c r="T850" i="56"/>
  <c r="U874" i="56"/>
  <c r="Q869" i="56"/>
  <c r="U869" i="56" s="1"/>
  <c r="Q886" i="56"/>
  <c r="U886" i="56" s="1"/>
  <c r="T886" i="56"/>
  <c r="Q828" i="56"/>
  <c r="U828" i="56" s="1"/>
  <c r="T838" i="56"/>
  <c r="Q859" i="56"/>
  <c r="U859" i="56" s="1"/>
  <c r="T909" i="56"/>
  <c r="S842" i="56"/>
  <c r="T901" i="56"/>
  <c r="T881" i="56"/>
  <c r="S880" i="56"/>
  <c r="Q901" i="56"/>
  <c r="U901" i="56" s="1"/>
  <c r="Q881" i="56"/>
  <c r="U881" i="56" s="1"/>
  <c r="Q860" i="56"/>
  <c r="U860" i="56" s="1"/>
  <c r="T869" i="56"/>
  <c r="S812" i="56"/>
  <c r="T772" i="56"/>
  <c r="T812" i="56"/>
  <c r="Q856" i="56"/>
  <c r="U856" i="56" s="1"/>
  <c r="T773" i="56"/>
  <c r="U796" i="56"/>
  <c r="U760" i="56"/>
  <c r="O313" i="56"/>
  <c r="S840" i="56"/>
  <c r="U880" i="56"/>
  <c r="T856" i="56"/>
  <c r="Q382" i="56"/>
  <c r="S820" i="56"/>
  <c r="T839" i="56"/>
  <c r="S796" i="56"/>
  <c r="S848" i="56"/>
  <c r="Q761" i="56"/>
  <c r="U761" i="56" s="1"/>
  <c r="T627" i="56"/>
  <c r="T626" i="56" s="1"/>
  <c r="T621" i="56" s="1"/>
  <c r="P377" i="56"/>
  <c r="T377" i="56" s="1"/>
  <c r="Q844" i="56"/>
  <c r="U844" i="56" s="1"/>
  <c r="S418" i="56"/>
  <c r="S924" i="56" s="1"/>
  <c r="C76" i="50" s="1"/>
  <c r="R155" i="56"/>
  <c r="S784" i="56"/>
  <c r="Q884" i="56"/>
  <c r="U854" i="56"/>
  <c r="U812" i="56"/>
  <c r="T761" i="56"/>
  <c r="Q850" i="56"/>
  <c r="U850" i="56" s="1"/>
  <c r="S156" i="56"/>
  <c r="S155" i="56" s="1"/>
  <c r="T852" i="56"/>
  <c r="T820" i="56"/>
  <c r="T790" i="56"/>
  <c r="Q770" i="56"/>
  <c r="U770" i="56" s="1"/>
  <c r="U763" i="56"/>
  <c r="T861" i="56"/>
  <c r="T788" i="56"/>
  <c r="U784" i="56"/>
  <c r="T768" i="56"/>
  <c r="U324" i="56"/>
  <c r="Q861" i="56"/>
  <c r="U861" i="56" s="1"/>
  <c r="U914" i="56"/>
  <c r="Q839" i="56"/>
  <c r="U839" i="56" s="1"/>
  <c r="Q825" i="56"/>
  <c r="U825" i="56" s="1"/>
  <c r="O419" i="56"/>
  <c r="Q896" i="56"/>
  <c r="U896" i="56" s="1"/>
  <c r="Q824" i="56"/>
  <c r="U824" i="56" s="1"/>
  <c r="Q813" i="56"/>
  <c r="U813" i="56" s="1"/>
  <c r="T784" i="56"/>
  <c r="T860" i="56"/>
  <c r="Q797" i="56"/>
  <c r="U797" i="56" s="1"/>
  <c r="T814" i="56"/>
  <c r="T884" i="56"/>
  <c r="T806" i="56"/>
  <c r="T889" i="56"/>
  <c r="T899" i="56"/>
  <c r="U820" i="56"/>
  <c r="U848" i="56"/>
  <c r="U312" i="56"/>
  <c r="R336" i="56"/>
  <c r="T775" i="56"/>
  <c r="T700" i="56"/>
  <c r="Q832" i="56"/>
  <c r="U832" i="56" s="1"/>
  <c r="Q911" i="56"/>
  <c r="U911" i="56" s="1"/>
  <c r="Q787" i="56"/>
  <c r="U787" i="56" s="1"/>
  <c r="Q836" i="56"/>
  <c r="U836" i="56" s="1"/>
  <c r="Q806" i="56"/>
  <c r="U806" i="56" s="1"/>
  <c r="T836" i="56"/>
  <c r="T911" i="56"/>
  <c r="U419" i="56"/>
  <c r="T764" i="56"/>
  <c r="T833" i="56"/>
  <c r="Q614" i="56"/>
  <c r="T373" i="56"/>
  <c r="T370" i="56" s="1"/>
  <c r="T369" i="56" s="1"/>
  <c r="Q872" i="56"/>
  <c r="U872" i="56" s="1"/>
  <c r="Q807" i="56"/>
  <c r="U807" i="56" s="1"/>
  <c r="T816" i="56"/>
  <c r="Q775" i="56"/>
  <c r="U775" i="56" s="1"/>
  <c r="T797" i="56"/>
  <c r="T873" i="56"/>
  <c r="N564" i="56"/>
  <c r="S878" i="56"/>
  <c r="T799" i="56"/>
  <c r="Q785" i="56"/>
  <c r="U785" i="56" s="1"/>
  <c r="T867" i="56"/>
  <c r="T785" i="56"/>
  <c r="T808" i="56"/>
  <c r="Q822" i="56"/>
  <c r="U822" i="56" s="1"/>
  <c r="T770" i="56"/>
  <c r="Q795" i="56"/>
  <c r="U795" i="56" s="1"/>
  <c r="Q905" i="56"/>
  <c r="U905" i="56" s="1"/>
  <c r="T843" i="56"/>
  <c r="U884" i="56"/>
  <c r="T872" i="56"/>
  <c r="T892" i="56"/>
  <c r="S904" i="56"/>
  <c r="P624" i="56"/>
  <c r="T624" i="56" s="1"/>
  <c r="Q863" i="56"/>
  <c r="U863" i="56" s="1"/>
  <c r="T844" i="56"/>
  <c r="Q788" i="56"/>
  <c r="U788" i="56" s="1"/>
  <c r="Q868" i="56"/>
  <c r="U868" i="56" s="1"/>
  <c r="Q815" i="56"/>
  <c r="U815" i="56" s="1"/>
  <c r="Q883" i="56"/>
  <c r="U883" i="56" s="1"/>
  <c r="T859" i="56"/>
  <c r="T782" i="56"/>
  <c r="S910" i="56"/>
  <c r="U800" i="56"/>
  <c r="U558" i="56"/>
  <c r="U557" i="56" s="1"/>
  <c r="N622" i="56"/>
  <c r="T878" i="56"/>
  <c r="U644" i="56"/>
  <c r="U877" i="56"/>
  <c r="U862" i="56"/>
  <c r="I924" i="56"/>
  <c r="Q782" i="56"/>
  <c r="U782" i="56" s="1"/>
  <c r="T865" i="56"/>
  <c r="T454" i="56"/>
  <c r="Q790" i="56"/>
  <c r="U790" i="56" s="1"/>
  <c r="Q791" i="56"/>
  <c r="U791" i="56" s="1"/>
  <c r="T795" i="56"/>
  <c r="Q830" i="56"/>
  <c r="U830" i="56" s="1"/>
  <c r="T793" i="56"/>
  <c r="E48" i="50"/>
  <c r="U82" i="56"/>
  <c r="S862" i="56"/>
  <c r="T904" i="56"/>
  <c r="Q312" i="56"/>
  <c r="T894" i="56"/>
  <c r="T893" i="56"/>
  <c r="R419" i="56"/>
  <c r="R418" i="56" s="1"/>
  <c r="R924" i="56" s="1"/>
  <c r="P454" i="56"/>
  <c r="T917" i="56"/>
  <c r="Q794" i="56"/>
  <c r="U794" i="56" s="1"/>
  <c r="T879" i="56"/>
  <c r="S917" i="56"/>
  <c r="S810" i="56"/>
  <c r="Q895" i="56"/>
  <c r="U895" i="56" s="1"/>
  <c r="Q849" i="56"/>
  <c r="U849" i="56" s="1"/>
  <c r="U297" i="56"/>
  <c r="Q767" i="56"/>
  <c r="U767" i="56" s="1"/>
  <c r="Q845" i="56"/>
  <c r="U845" i="56" s="1"/>
  <c r="Q903" i="56"/>
  <c r="U903" i="56" s="1"/>
  <c r="U802" i="56"/>
  <c r="T849" i="56"/>
  <c r="Q879" i="56"/>
  <c r="U879" i="56" s="1"/>
  <c r="T891" i="56"/>
  <c r="T827" i="56"/>
  <c r="Q809" i="56"/>
  <c r="U809" i="56" s="1"/>
  <c r="T845" i="56"/>
  <c r="Q882" i="56"/>
  <c r="U882" i="56" s="1"/>
  <c r="T888" i="56"/>
  <c r="S337" i="56"/>
  <c r="U724" i="56"/>
  <c r="U723" i="56" s="1"/>
  <c r="T834" i="56"/>
  <c r="U908" i="56"/>
  <c r="S297" i="56"/>
  <c r="O554" i="56"/>
  <c r="O553" i="56" s="1"/>
  <c r="T832" i="56"/>
  <c r="T875" i="56"/>
  <c r="T815" i="56"/>
  <c r="Q855" i="56"/>
  <c r="U855" i="56" s="1"/>
  <c r="R623" i="56"/>
  <c r="R622" i="56" s="1"/>
  <c r="P623" i="56"/>
  <c r="T623" i="56" s="1"/>
  <c r="Q816" i="56"/>
  <c r="U816" i="56" s="1"/>
  <c r="Q888" i="56"/>
  <c r="U888" i="56" s="1"/>
  <c r="T803" i="56"/>
  <c r="Q329" i="56"/>
  <c r="U329" i="56" s="1"/>
  <c r="Q852" i="56"/>
  <c r="U852" i="56" s="1"/>
  <c r="Q793" i="56"/>
  <c r="U793" i="56" s="1"/>
  <c r="T896" i="56"/>
  <c r="Q814" i="56"/>
  <c r="U814" i="56" s="1"/>
  <c r="Q819" i="56"/>
  <c r="U819" i="56" s="1"/>
  <c r="Q891" i="56"/>
  <c r="U891" i="56" s="1"/>
  <c r="Q827" i="56"/>
  <c r="U827" i="56" s="1"/>
  <c r="Q777" i="56"/>
  <c r="U777" i="56" s="1"/>
  <c r="U890" i="56"/>
  <c r="U564" i="56"/>
  <c r="T156" i="56"/>
  <c r="T906" i="56"/>
  <c r="U906" i="56"/>
  <c r="S913" i="56"/>
  <c r="R913" i="56"/>
  <c r="T855" i="56"/>
  <c r="T338" i="56"/>
  <c r="U338" i="56"/>
  <c r="Q623" i="56"/>
  <c r="U623" i="56" s="1"/>
  <c r="Q864" i="56"/>
  <c r="U864" i="56" s="1"/>
  <c r="S864" i="56"/>
  <c r="Q829" i="56"/>
  <c r="U829" i="56" s="1"/>
  <c r="S829" i="56"/>
  <c r="T329" i="56"/>
  <c r="Q887" i="56"/>
  <c r="U887" i="56" s="1"/>
  <c r="S887" i="56"/>
  <c r="T905" i="56"/>
  <c r="Q918" i="56"/>
  <c r="S918" i="56"/>
  <c r="R918" i="56"/>
  <c r="Q779" i="56"/>
  <c r="U779" i="56" s="1"/>
  <c r="S779" i="56"/>
  <c r="T825" i="56"/>
  <c r="Q835" i="56"/>
  <c r="U835" i="56" s="1"/>
  <c r="S835" i="56"/>
  <c r="Q853" i="56"/>
  <c r="U853" i="56" s="1"/>
  <c r="S853" i="56"/>
  <c r="Q897" i="56"/>
  <c r="U897" i="56" s="1"/>
  <c r="S897" i="56"/>
  <c r="Q885" i="56"/>
  <c r="U885" i="56" s="1"/>
  <c r="S885" i="56"/>
  <c r="Q769" i="56"/>
  <c r="U769" i="56" s="1"/>
  <c r="S769" i="56"/>
  <c r="Q798" i="56"/>
  <c r="U798" i="56" s="1"/>
  <c r="S798" i="56"/>
  <c r="Q833" i="56"/>
  <c r="U833" i="56" s="1"/>
  <c r="S833" i="56"/>
  <c r="S323" i="56"/>
  <c r="R323" i="56"/>
  <c r="T337" i="56"/>
  <c r="U337" i="56"/>
  <c r="T842" i="56"/>
  <c r="U842" i="56"/>
  <c r="T895" i="56"/>
  <c r="T791" i="56"/>
  <c r="Q899" i="56"/>
  <c r="U899" i="56" s="1"/>
  <c r="S899" i="56"/>
  <c r="Q314" i="56"/>
  <c r="Q313" i="56" s="1"/>
  <c r="U315" i="56"/>
  <c r="U314" i="56" s="1"/>
  <c r="Q870" i="56"/>
  <c r="U870" i="56" s="1"/>
  <c r="S870" i="56"/>
  <c r="Q764" i="56"/>
  <c r="U764" i="56" s="1"/>
  <c r="S764" i="56"/>
  <c r="T858" i="56"/>
  <c r="U858" i="56"/>
  <c r="T157" i="56"/>
  <c r="U157" i="56"/>
  <c r="T819" i="56"/>
  <c r="T910" i="56"/>
  <c r="U910" i="56"/>
  <c r="T333" i="56"/>
  <c r="U333" i="56"/>
  <c r="Q799" i="56"/>
  <c r="U799" i="56" s="1"/>
  <c r="S799" i="56"/>
  <c r="Q843" i="56"/>
  <c r="U843" i="56" s="1"/>
  <c r="S843" i="56"/>
  <c r="Q907" i="56"/>
  <c r="U907" i="56" s="1"/>
  <c r="S907" i="56"/>
  <c r="Q804" i="56"/>
  <c r="U804" i="56" s="1"/>
  <c r="S804" i="56"/>
  <c r="T792" i="56"/>
  <c r="S792" i="56"/>
  <c r="Q789" i="56"/>
  <c r="U789" i="56" s="1"/>
  <c r="S789" i="56"/>
  <c r="Q801" i="56"/>
  <c r="U801" i="56" s="1"/>
  <c r="S801" i="56"/>
  <c r="U810" i="56"/>
  <c r="S846" i="56"/>
  <c r="U834" i="56"/>
  <c r="T30" i="56"/>
  <c r="T10" i="56" s="1"/>
  <c r="Q894" i="56"/>
  <c r="U894" i="56" s="1"/>
  <c r="P419" i="56"/>
  <c r="U339" i="56"/>
  <c r="T810" i="56"/>
  <c r="U902" i="56"/>
  <c r="U857" i="56"/>
  <c r="S838" i="56"/>
  <c r="U898" i="56"/>
  <c r="S834" i="56"/>
  <c r="N609" i="56"/>
  <c r="N614" i="56"/>
  <c r="R328" i="56"/>
  <c r="Q892" i="56"/>
  <c r="U892" i="56" s="1"/>
  <c r="T811" i="56"/>
  <c r="T885" i="56"/>
  <c r="T897" i="56"/>
  <c r="T769" i="56"/>
  <c r="Q889" i="56"/>
  <c r="U889" i="56" s="1"/>
  <c r="T558" i="56"/>
  <c r="T557" i="56" s="1"/>
  <c r="T903" i="56"/>
  <c r="T864" i="56"/>
  <c r="T822" i="56"/>
  <c r="U866" i="56"/>
  <c r="Q783" i="56"/>
  <c r="U783" i="56" s="1"/>
  <c r="U778" i="56"/>
  <c r="T829" i="56"/>
  <c r="T890" i="56"/>
  <c r="T868" i="56"/>
  <c r="T809" i="56"/>
  <c r="T781" i="56"/>
  <c r="T826" i="56"/>
  <c r="T916" i="56"/>
  <c r="T902" i="56"/>
  <c r="S554" i="56"/>
  <c r="S553" i="56" s="1"/>
  <c r="S916" i="56"/>
  <c r="S800" i="56"/>
  <c r="U382" i="56"/>
  <c r="U556" i="56"/>
  <c r="U555" i="56" s="1"/>
  <c r="U904" i="56"/>
  <c r="S623" i="56"/>
  <c r="U614" i="56"/>
  <c r="U330" i="56"/>
  <c r="R332" i="56"/>
  <c r="Q831" i="56"/>
  <c r="U831" i="56" s="1"/>
  <c r="T835" i="56"/>
  <c r="T831" i="56"/>
  <c r="T870" i="56"/>
  <c r="T847" i="56"/>
  <c r="T801" i="56"/>
  <c r="U161" i="56"/>
  <c r="T767" i="56"/>
  <c r="U159" i="56"/>
  <c r="Q909" i="56"/>
  <c r="U909" i="56" s="1"/>
  <c r="Q781" i="56"/>
  <c r="U781" i="56" s="1"/>
  <c r="Q871" i="56"/>
  <c r="U871" i="56" s="1"/>
  <c r="T818" i="56"/>
  <c r="T880" i="56"/>
  <c r="T846" i="56"/>
  <c r="T762" i="56"/>
  <c r="Q851" i="56"/>
  <c r="U851" i="56" s="1"/>
  <c r="Q823" i="56"/>
  <c r="U823" i="56" s="1"/>
  <c r="T871" i="56"/>
  <c r="Q893" i="56"/>
  <c r="U893" i="56" s="1"/>
  <c r="T807" i="56"/>
  <c r="T813" i="56"/>
  <c r="Q818" i="56"/>
  <c r="U818" i="56" s="1"/>
  <c r="T863" i="56"/>
  <c r="U912" i="56"/>
  <c r="S624" i="56"/>
  <c r="S824" i="56"/>
  <c r="U846" i="56"/>
  <c r="Q82" i="56"/>
  <c r="U878" i="56"/>
  <c r="U917" i="56"/>
  <c r="U821" i="56"/>
  <c r="U321" i="56"/>
  <c r="U320" i="56" s="1"/>
  <c r="U876" i="56"/>
  <c r="U780" i="56"/>
  <c r="T907" i="56"/>
  <c r="T330" i="56"/>
  <c r="O622" i="56"/>
  <c r="T779" i="56"/>
  <c r="P918" i="56"/>
  <c r="P568" i="56"/>
  <c r="P564" i="56" s="1"/>
  <c r="N314" i="56"/>
  <c r="N313" i="56" s="1"/>
  <c r="P315" i="56"/>
  <c r="T866" i="56"/>
  <c r="T800" i="56"/>
  <c r="T862" i="56"/>
  <c r="Q916" i="56"/>
  <c r="U916" i="56" s="1"/>
  <c r="T324" i="56"/>
  <c r="H924" i="56"/>
  <c r="N915" i="56"/>
  <c r="O915" i="56"/>
  <c r="T887" i="56"/>
  <c r="T777" i="56"/>
  <c r="T841" i="56"/>
  <c r="Q841" i="56"/>
  <c r="U841" i="56" s="1"/>
  <c r="T339" i="56"/>
  <c r="Q624" i="56"/>
  <c r="Q554" i="56"/>
  <c r="Q553" i="56" s="1"/>
  <c r="T882" i="56"/>
  <c r="T786" i="56"/>
  <c r="P222" i="56"/>
  <c r="P221" i="56" s="1"/>
  <c r="P220" i="56" s="1"/>
  <c r="T224" i="56"/>
  <c r="T222" i="56" s="1"/>
  <c r="T221" i="56" s="1"/>
  <c r="T220" i="56" s="1"/>
  <c r="P745" i="56"/>
  <c r="P374" i="56"/>
  <c r="P323" i="56"/>
  <c r="Q323" i="56"/>
  <c r="P450" i="56"/>
  <c r="P449" i="56" s="1"/>
  <c r="T451" i="56"/>
  <c r="T450" i="56" s="1"/>
  <c r="T449" i="56" s="1"/>
  <c r="P91" i="56"/>
  <c r="P90" i="56" s="1"/>
  <c r="T92" i="56"/>
  <c r="T91" i="56" s="1"/>
  <c r="T90" i="56" s="1"/>
  <c r="P610" i="56"/>
  <c r="P609" i="56" s="1"/>
  <c r="T611" i="56"/>
  <c r="T610" i="56" s="1"/>
  <c r="T609" i="56" s="1"/>
  <c r="P383" i="56"/>
  <c r="P382" i="56" s="1"/>
  <c r="T384" i="56"/>
  <c r="T383" i="56" s="1"/>
  <c r="T382" i="56" s="1"/>
  <c r="P85" i="56"/>
  <c r="P84" i="56" s="1"/>
  <c r="P83" i="56" s="1"/>
  <c r="T86" i="56"/>
  <c r="T85" i="56" s="1"/>
  <c r="T84" i="56" s="1"/>
  <c r="T83" i="56" s="1"/>
  <c r="P615" i="56"/>
  <c r="P614" i="56" s="1"/>
  <c r="T616" i="56"/>
  <c r="T615" i="56" s="1"/>
  <c r="T614" i="56" s="1"/>
  <c r="D48" i="50"/>
  <c r="T914" i="56"/>
  <c r="O745" i="56"/>
  <c r="O727" i="56" s="1"/>
  <c r="T746" i="56"/>
  <c r="T745" i="56" s="1"/>
  <c r="T727" i="56" s="1"/>
  <c r="Q746" i="56"/>
  <c r="Q745" i="56" s="1"/>
  <c r="Q727" i="56" s="1"/>
  <c r="Q418" i="56" s="1"/>
  <c r="Q924" i="56" s="1"/>
  <c r="O758" i="56"/>
  <c r="N758" i="56"/>
  <c r="T262" i="56"/>
  <c r="T260" i="56" s="1"/>
  <c r="T259" i="56" s="1"/>
  <c r="T258" i="56" s="1"/>
  <c r="P260" i="56"/>
  <c r="P259" i="56" s="1"/>
  <c r="P258" i="56" s="1"/>
  <c r="T794" i="56"/>
  <c r="L757" i="56"/>
  <c r="N757" i="56" s="1"/>
  <c r="P757" i="56" s="1"/>
  <c r="T851" i="56"/>
  <c r="T787" i="56"/>
  <c r="T823" i="56"/>
  <c r="J418" i="56"/>
  <c r="J924" i="56" s="1"/>
  <c r="T161" i="56"/>
  <c r="T159" i="56"/>
  <c r="T802" i="56"/>
  <c r="Q786" i="56"/>
  <c r="U786" i="56" s="1"/>
  <c r="T783" i="56"/>
  <c r="P318" i="56"/>
  <c r="P312" i="56" s="1"/>
  <c r="T319" i="56"/>
  <c r="T318" i="56" s="1"/>
  <c r="P320" i="56"/>
  <c r="T321" i="56"/>
  <c r="T320" i="56" s="1"/>
  <c r="P459" i="56"/>
  <c r="P458" i="56" s="1"/>
  <c r="T460" i="56"/>
  <c r="T459" i="56" s="1"/>
  <c r="T458" i="56" s="1"/>
  <c r="P155" i="56"/>
  <c r="P207" i="56"/>
  <c r="P206" i="56" s="1"/>
  <c r="P205" i="56" s="1"/>
  <c r="P204" i="56" s="1"/>
  <c r="T208" i="56"/>
  <c r="T207" i="56" s="1"/>
  <c r="T206" i="56" s="1"/>
  <c r="T205" i="56" s="1"/>
  <c r="T204" i="56" s="1"/>
  <c r="P913" i="56"/>
  <c r="Q913" i="56"/>
  <c r="T297" i="56"/>
  <c r="T440" i="56"/>
  <c r="T433" i="56" s="1"/>
  <c r="T432" i="56" s="1"/>
  <c r="T883" i="56"/>
  <c r="P332" i="56"/>
  <c r="O332" i="56"/>
  <c r="Q332" i="56" s="1"/>
  <c r="K334" i="56"/>
  <c r="N335" i="56"/>
  <c r="M335" i="56"/>
  <c r="N327" i="56"/>
  <c r="M327" i="56"/>
  <c r="N331" i="56"/>
  <c r="M331" i="56"/>
  <c r="M418" i="56"/>
  <c r="M924" i="56" s="1"/>
  <c r="N82" i="56"/>
  <c r="P336" i="56"/>
  <c r="O336" i="56"/>
  <c r="Q336" i="56" s="1"/>
  <c r="N312" i="56"/>
  <c r="P328" i="56"/>
  <c r="O328" i="56"/>
  <c r="S328" i="56" s="1"/>
  <c r="M474" i="22"/>
  <c r="V15" i="56" l="1"/>
  <c r="T1007" i="56"/>
  <c r="T1011" i="56" s="1"/>
  <c r="T554" i="56"/>
  <c r="T553" i="56" s="1"/>
  <c r="T622" i="56"/>
  <c r="T155" i="56"/>
  <c r="U156" i="56"/>
  <c r="U155" i="56" s="1"/>
  <c r="U554" i="56"/>
  <c r="U553" i="56" s="1"/>
  <c r="O418" i="56"/>
  <c r="O924" i="56" s="1"/>
  <c r="P622" i="56"/>
  <c r="Q622" i="56"/>
  <c r="U746" i="56"/>
  <c r="U745" i="56" s="1"/>
  <c r="U727" i="56" s="1"/>
  <c r="S622" i="56"/>
  <c r="T913" i="56"/>
  <c r="U913" i="56"/>
  <c r="S758" i="56"/>
  <c r="R758" i="56"/>
  <c r="S915" i="56"/>
  <c r="R915" i="56"/>
  <c r="S336" i="56"/>
  <c r="R327" i="56"/>
  <c r="U624" i="56"/>
  <c r="U622" i="56" s="1"/>
  <c r="S332" i="56"/>
  <c r="U313" i="56"/>
  <c r="T323" i="56"/>
  <c r="U323" i="56"/>
  <c r="T918" i="56"/>
  <c r="U918" i="56"/>
  <c r="U336" i="56"/>
  <c r="R331" i="56"/>
  <c r="R335" i="56"/>
  <c r="U332" i="56"/>
  <c r="R757" i="56"/>
  <c r="P82" i="56"/>
  <c r="T82" i="56"/>
  <c r="P314" i="56"/>
  <c r="P313" i="56" s="1"/>
  <c r="T315" i="56"/>
  <c r="T314" i="56" s="1"/>
  <c r="T313" i="56" s="1"/>
  <c r="Q915" i="56"/>
  <c r="P915" i="56"/>
  <c r="T915" i="56" s="1"/>
  <c r="T328" i="56"/>
  <c r="P727" i="56"/>
  <c r="P418" i="56" s="1"/>
  <c r="P924" i="56" s="1"/>
  <c r="T312" i="56"/>
  <c r="T332" i="56"/>
  <c r="P758" i="56"/>
  <c r="T758" i="56" s="1"/>
  <c r="Q758" i="56"/>
  <c r="O757" i="56"/>
  <c r="T757" i="56" s="1"/>
  <c r="T374" i="56"/>
  <c r="T336" i="56"/>
  <c r="D72" i="50"/>
  <c r="T419" i="56"/>
  <c r="T418" i="56" s="1"/>
  <c r="E72" i="50"/>
  <c r="Q328" i="56"/>
  <c r="U328" i="56" s="1"/>
  <c r="P331" i="56"/>
  <c r="O331" i="56"/>
  <c r="S331" i="56" s="1"/>
  <c r="P335" i="56"/>
  <c r="O335" i="56"/>
  <c r="Q335" i="56" s="1"/>
  <c r="J958" i="56"/>
  <c r="J968" i="56"/>
  <c r="P327" i="56"/>
  <c r="O327" i="56"/>
  <c r="Q327" i="56" s="1"/>
  <c r="N334" i="56"/>
  <c r="M334" i="56"/>
  <c r="N20" i="22"/>
  <c r="M185" i="22"/>
  <c r="N195" i="22"/>
  <c r="N194" i="22"/>
  <c r="T924" i="56" l="1"/>
  <c r="V419" i="56"/>
  <c r="U418" i="56"/>
  <c r="U327" i="56"/>
  <c r="U335" i="56"/>
  <c r="R334" i="56"/>
  <c r="U758" i="56"/>
  <c r="S335" i="56"/>
  <c r="S327" i="56"/>
  <c r="U915" i="56"/>
  <c r="S757" i="56"/>
  <c r="T331" i="56"/>
  <c r="T327" i="56"/>
  <c r="T335" i="56"/>
  <c r="Q331" i="56"/>
  <c r="U331" i="56" s="1"/>
  <c r="Q757" i="56"/>
  <c r="U757" i="56" s="1"/>
  <c r="P334" i="56"/>
  <c r="O334" i="56"/>
  <c r="Q334" i="56" s="1"/>
  <c r="M402" i="22"/>
  <c r="L402" i="22"/>
  <c r="N407" i="22"/>
  <c r="J407" i="22"/>
  <c r="D76" i="50" l="1"/>
  <c r="D77" i="50" s="1"/>
  <c r="C13" i="55"/>
  <c r="U924" i="56"/>
  <c r="W419" i="56"/>
  <c r="T1002" i="56"/>
  <c r="T1012" i="56"/>
  <c r="U334" i="56"/>
  <c r="S334" i="56"/>
  <c r="T334" i="56"/>
  <c r="M234" i="22"/>
  <c r="M961" i="22"/>
  <c r="N962" i="22"/>
  <c r="M946" i="22"/>
  <c r="U1012" i="56" l="1"/>
  <c r="D13" i="55"/>
  <c r="U1002" i="56"/>
  <c r="E76" i="50"/>
  <c r="E77" i="50" s="1"/>
  <c r="M612" i="22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D77" i="15" s="1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H11" i="49" l="1"/>
  <c r="D11" i="48"/>
  <c r="H11" i="48"/>
  <c r="I11" i="45"/>
  <c r="I12" i="45"/>
  <c r="M11" i="45"/>
  <c r="M12" i="45"/>
  <c r="M10" i="45"/>
  <c r="I10" i="45"/>
  <c r="D12" i="52"/>
  <c r="C12" i="55" l="1"/>
  <c r="C48" i="50"/>
  <c r="C9" i="50"/>
  <c r="D12" i="55"/>
  <c r="F11" i="52"/>
  <c r="F10" i="52"/>
  <c r="F9" i="52"/>
  <c r="P10" i="44"/>
  <c r="M10" i="44" s="1"/>
  <c r="I10" i="55" l="1"/>
  <c r="I11" i="55"/>
  <c r="I9" i="55"/>
  <c r="I8" i="55"/>
  <c r="I7" i="55"/>
  <c r="D14" i="55"/>
  <c r="H9" i="55"/>
  <c r="H8" i="55"/>
  <c r="H11" i="55"/>
  <c r="H10" i="55"/>
  <c r="H7" i="55"/>
  <c r="C14" i="55"/>
  <c r="G12" i="52"/>
  <c r="H12" i="52"/>
  <c r="F7" i="55"/>
  <c r="G7" i="55"/>
  <c r="F11" i="55"/>
  <c r="I10" i="44"/>
  <c r="C72" i="50"/>
  <c r="C77" i="50" s="1"/>
  <c r="F9" i="55"/>
  <c r="F10" i="55"/>
  <c r="F8" i="55"/>
  <c r="G8" i="55"/>
  <c r="E74" i="50"/>
  <c r="D74" i="50"/>
  <c r="H12" i="55" l="1"/>
  <c r="I12" i="55"/>
  <c r="G12" i="55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J7" i="52" s="1"/>
  <c r="C77" i="15"/>
  <c r="J8" i="52" l="1"/>
  <c r="J11" i="52"/>
  <c r="J9" i="52"/>
  <c r="J10" i="52"/>
  <c r="C14" i="52"/>
  <c r="E8" i="52"/>
  <c r="G8" i="52"/>
  <c r="G11" i="52"/>
  <c r="E11" i="52"/>
  <c r="E10" i="52"/>
  <c r="F8" i="52"/>
  <c r="E9" i="52"/>
  <c r="F7" i="52"/>
  <c r="G10" i="52"/>
  <c r="G7" i="52"/>
  <c r="G9" i="52"/>
  <c r="E7" i="52"/>
  <c r="J12" i="52" l="1"/>
  <c r="E12" i="52"/>
  <c r="F12" i="52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<sst xmlns="http://schemas.openxmlformats.org/spreadsheetml/2006/main" count="15346" uniqueCount="1269">
  <si>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</si>
  <si>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</si>
  <si>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</si>
  <si>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</si>
  <si>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</si>
  <si>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</si>
  <si>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</si>
  <si>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</si>
  <si>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</si>
  <si>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</si>
  <si>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</si>
  <si>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</si>
  <si>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</si>
  <si>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</si>
  <si>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</si>
  <si>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</si>
  <si>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</si>
  <si>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</si>
  <si>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</si>
  <si>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</si>
  <si>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</si>
  <si>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</si>
  <si>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</si>
  <si>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</si>
  <si>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</si>
  <si>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</si>
  <si>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</si>
  <si>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</si>
  <si>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</si>
  <si>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</si>
  <si>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</si>
  <si>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</si>
  <si>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</si>
  <si>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</si>
  <si>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</si>
  <si>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</si>
  <si>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</si>
  <si>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</si>
  <si>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</si>
  <si>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</si>
  <si>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</si>
  <si>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</si>
  <si>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</si>
  <si>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</si>
  <si>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</si>
  <si>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</si>
  <si>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</si>
  <si>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</si>
  <si>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</si>
  <si>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</si>
  <si>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</si>
  <si>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</si>
  <si>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</si>
  <si>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</si>
  <si>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</si>
  <si>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</si>
  <si>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</si>
  <si>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</si>
  <si>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</si>
  <si>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</si>
  <si>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</si>
  <si>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</si>
  <si>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</si>
  <si>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</si>
  <si>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</si>
  <si>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</si>
  <si>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</si>
  <si>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</si>
  <si>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</si>
  <si>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</si>
  <si>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</si>
  <si>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</si>
  <si>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</si>
  <si>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</si>
  <si>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</si>
  <si>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</si>
  <si>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</si>
  <si>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</si>
  <si>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</si>
  <si>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</si>
  <si>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</si>
  <si>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</si>
  <si>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</si>
  <si>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</si>
  <si>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</si>
  <si>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</si>
  <si>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</si>
  <si>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</si>
  <si>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</si>
  <si>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</si>
  <si>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</si>
  <si>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</si>
  <si>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</si>
  <si>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</si>
  <si>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</si>
  <si>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</si>
  <si>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</si>
  <si>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</si>
  <si>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</si>
  <si>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</si>
  <si>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</si>
  <si>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</si>
  <si>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</si>
  <si>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</si>
  <si>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</si>
  <si>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</si>
  <si>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</si>
  <si>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</si>
  <si>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</si>
  <si>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</si>
  <si>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</si>
  <si>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</si>
  <si>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</si>
  <si>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</si>
  <si>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</si>
  <si>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</si>
  <si>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</si>
  <si>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</si>
  <si>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</si>
  <si>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</si>
  <si>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</si>
  <si>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</si>
  <si>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</si>
  <si>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</si>
  <si>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</si>
  <si>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</si>
  <si>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</si>
  <si>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</si>
  <si>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</si>
  <si>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</si>
  <si>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</si>
  <si>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</si>
  <si>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</si>
  <si>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</si>
  <si>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</si>
  <si>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</si>
  <si>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</si>
  <si>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</si>
  <si>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</si>
  <si>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</si>
  <si>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</si>
  <si>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</si>
  <si>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</si>
  <si>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</si>
  <si>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</si>
  <si>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</si>
  <si>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</si>
  <si>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</si>
  <si>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</si>
  <si>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</si>
  <si>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</si>
  <si>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</si>
  <si>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</si>
  <si>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</si>
  <si>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</si>
  <si>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</si>
  <si>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</si>
  <si>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</si>
  <si>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</si>
  <si>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</si>
  <si>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</si>
  <si>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</si>
  <si>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</si>
  <si>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</si>
  <si>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</si>
  <si>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</si>
  <si>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</si>
  <si>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</si>
  <si>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</si>
  <si>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</si>
  <si>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</si>
  <si>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</si>
  <si>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</si>
  <si>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</si>
  <si>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</si>
  <si>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</si>
  <si>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</si>
  <si>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</si>
  <si>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</si>
  <si>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</si>
  <si>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</si>
  <si>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</si>
  <si>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</si>
  <si>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</si>
  <si>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</si>
  <si>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</si>
  <si>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</si>
  <si>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</si>
  <si>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</si>
  <si>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</si>
  <si>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</si>
  <si>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</si>
  <si>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</si>
  <si>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</si>
  <si>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</si>
  <si>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</si>
  <si>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</si>
  <si>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</si>
  <si>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</si>
  <si>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</si>
  <si>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</si>
  <si>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</si>
  <si>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</si>
  <si>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</si>
  <si>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</si>
  <si>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</si>
  <si>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</si>
  <si>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</si>
  <si>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</si>
  <si>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</si>
  <si>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</si>
  <si>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</si>
  <si>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</si>
  <si>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</si>
  <si>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</si>
  <si>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</si>
  <si>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</si>
  <si>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</si>
  <si>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</si>
  <si>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</si>
  <si>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</si>
  <si>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</si>
  <si>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</si>
  <si>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</si>
  <si>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</si>
  <si>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</si>
  <si>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</si>
  <si>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</si>
  <si>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</si>
  <si>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</si>
  <si>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</si>
  <si>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</si>
  <si>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</si>
  <si>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</si>
  <si>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</si>
  <si>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</si>
  <si>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</si>
  <si>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</si>
  <si>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</si>
  <si>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</si>
  <si>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</si>
  <si>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</si>
  <si>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</si>
  <si>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</si>
  <si>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</si>
  <si>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</si>
  <si>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</si>
  <si>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</si>
  <si>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</si>
  <si>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</si>
  <si>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</si>
  <si>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</si>
  <si>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</si>
  <si>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</si>
  <si>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</si>
  <si>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</si>
  <si>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</si>
  <si>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</si>
  <si>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</si>
  <si>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</si>
  <si>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</si>
  <si>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</si>
  <si>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</si>
  <si>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</si>
  <si>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</si>
  <si>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</si>
  <si>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</si>
  <si>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</si>
  <si>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</si>
  <si>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</si>
  <si>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</si>
  <si>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</si>
  <si>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</si>
  <si>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</si>
  <si>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</si>
  <si>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</si>
  <si>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</si>
  <si>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</si>
  <si>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</si>
  <si>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</si>
  <si>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</si>
  <si>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</si>
  <si>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</si>
  <si>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</si>
  <si>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</si>
  <si>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</si>
  <si>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</si>
  <si>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</si>
  <si>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</si>
  <si>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</si>
  <si>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</si>
  <si>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</si>
  <si>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</si>
  <si>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</si>
  <si>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</si>
  <si>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</si>
  <si>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</si>
  <si>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</si>
  <si>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</si>
  <si>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</si>
  <si>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</si>
  <si>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</si>
  <si>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</si>
  <si>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</si>
  <si>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</si>
  <si>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</si>
  <si>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</si>
  <si>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</si>
  <si>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</si>
  <si>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</si>
  <si>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</si>
  <si>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</si>
  <si>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</si>
  <si>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</si>
  <si>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</si>
  <si>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</si>
  <si>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</si>
  <si>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</si>
  <si>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</si>
  <si>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</si>
  <si>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</si>
  <si>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</si>
  <si>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</si>
  <si>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</si>
  <si>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</si>
  <si>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</si>
  <si>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</si>
  <si>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</si>
  <si>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</si>
  <si>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</si>
  <si>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</si>
  <si>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</si>
  <si>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</si>
  <si>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</si>
  <si>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</si>
  <si>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</si>
  <si>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</si>
  <si>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</si>
  <si>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</si>
  <si>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</si>
  <si>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</si>
  <si>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</si>
  <si>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</si>
  <si>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</si>
  <si>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</si>
  <si>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</si>
  <si>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</si>
  <si>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</si>
  <si>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</si>
  <si>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</si>
  <si>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</si>
  <si>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</si>
  <si>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</si>
  <si>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</si>
  <si>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</si>
  <si>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</si>
  <si>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</si>
  <si>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</si>
  <si>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</si>
  <si>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</si>
  <si>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</si>
  <si>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</si>
  <si>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</si>
  <si>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</si>
  <si>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</si>
  <si>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</si>
  <si>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</si>
  <si>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</si>
  <si>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</si>
  <si>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</si>
  <si>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</si>
  <si>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</si>
  <si>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</si>
  <si>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</si>
  <si>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</si>
  <si>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</si>
  <si>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</si>
  <si>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</si>
  <si>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</si>
  <si>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</si>
  <si>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</si>
  <si>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</si>
  <si>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</si>
  <si>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</si>
  <si>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</si>
  <si>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</si>
  <si>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</si>
  <si>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</si>
  <si>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</si>
  <si>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</si>
  <si>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</si>
  <si>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</si>
  <si>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</si>
  <si>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</si>
  <si>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</si>
  <si>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</si>
  <si>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</si>
  <si>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</si>
  <si>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</si>
  <si>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</si>
  <si>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</si>
  <si>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</si>
  <si>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</si>
  <si>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</si>
  <si>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</si>
  <si>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</si>
  <si>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</si>
  <si>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</si>
  <si>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</si>
  <si>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</si>
  <si>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</si>
  <si>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</si>
  <si>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</si>
  <si>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</si>
  <si>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</si>
  <si>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</si>
  <si>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</si>
  <si>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</si>
  <si>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</si>
  <si>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</si>
  <si>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</si>
  <si>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</si>
  <si>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</si>
  <si>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</si>
  <si>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</si>
  <si>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</si>
  <si>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</si>
  <si>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</si>
  <si>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</si>
  <si>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</si>
  <si>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</si>
  <si>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</si>
  <si>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</si>
  <si>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</si>
  <si>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</si>
  <si>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</si>
  <si>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</si>
  <si>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</si>
  <si>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</si>
  <si>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</si>
  <si>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</si>
  <si>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</si>
  <si>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</si>
  <si>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</si>
  <si>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</si>
  <si>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</si>
  <si>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</si>
  <si>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</si>
  <si>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</si>
  <si>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</si>
  <si>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</si>
  <si>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</si>
  <si>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</si>
  <si>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</si>
  <si>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</si>
  <si>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</si>
  <si>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</si>
  <si>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</si>
  <si>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</si>
  <si>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</si>
  <si>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</si>
  <si>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</si>
  <si>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</si>
  <si>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</si>
  <si>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</si>
  <si>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</si>
  <si>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</si>
  <si>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</si>
  <si>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</si>
  <si>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</si>
  <si>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</si>
  <si>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</si>
  <si>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</si>
  <si>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</si>
  <si>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</si>
  <si>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</si>
  <si>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</si>
  <si>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</si>
  <si>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</si>
  <si>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</si>
  <si>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</si>
  <si>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</si>
  <si>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</si>
  <si>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</si>
  <si>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</si>
  <si>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</si>
  <si>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</si>
  <si>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</si>
  <si>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</si>
  <si>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</si>
  <si>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</si>
  <si>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</si>
  <si>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</si>
  <si>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</si>
  <si>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</si>
  <si>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</si>
  <si>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</si>
  <si>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</si>
  <si>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</si>
  <si>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</si>
  <si>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</si>
  <si>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</si>
  <si>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</si>
  <si>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</si>
  <si>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</si>
  <si>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</si>
  <si>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</si>
  <si>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</si>
  <si>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</si>
  <si>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</si>
  <si>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</si>
  <si>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</si>
  <si>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</si>
  <si>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</si>
  <si>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</si>
  <si>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</si>
  <si>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</si>
  <si>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</si>
  <si>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</si>
  <si>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</si>
  <si>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</si>
  <si>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</si>
  <si>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</si>
  <si>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</si>
  <si>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</si>
  <si>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</si>
  <si>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</si>
  <si>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</si>
  <si>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</si>
  <si>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</si>
  <si>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</si>
  <si>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</si>
  <si>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</si>
  <si>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</si>
  <si>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</si>
  <si>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</si>
  <si>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</si>
  <si>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</si>
  <si>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</si>
  <si>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</si>
  <si>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</si>
  <si>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</si>
  <si>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</si>
  <si>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</si>
  <si>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</si>
  <si>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</si>
  <si>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</si>
  <si>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</si>
  <si>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</si>
  <si>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</si>
  <si>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</si>
  <si>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</si>
  <si>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</si>
  <si>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</si>
  <si>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</si>
  <si>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</si>
  <si>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</si>
  <si>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</si>
  <si>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</si>
  <si>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</si>
  <si>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</si>
  <si>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</si>
  <si>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</si>
  <si>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</si>
  <si>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</si>
  <si>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</si>
  <si>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</si>
  <si>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</si>
  <si>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</si>
  <si>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</si>
  <si>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</si>
  <si>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</si>
  <si>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</si>
  <si>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</si>
  <si>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</si>
  <si>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</si>
  <si>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</si>
  <si>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</si>
  <si>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</si>
  <si>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</si>
  <si>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</si>
  <si>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</si>
  <si>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</si>
  <si>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</si>
  <si>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</si>
  <si>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</si>
  <si>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</si>
  <si>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</si>
  <si>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</si>
  <si>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</si>
  <si>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</si>
  <si>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</si>
  <si>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</si>
  <si>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</si>
  <si>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</si>
  <si>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</si>
  <si>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</si>
  <si>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</si>
  <si>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</si>
  <si>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</si>
  <si>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</si>
  <si>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</si>
  <si>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</si>
  <si>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</si>
  <si>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</si>
  <si>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</si>
  <si>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</si>
  <si>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</si>
  <si>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</si>
  <si>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</si>
  <si>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</si>
  <si>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</si>
  <si>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</si>
  <si>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</si>
  <si>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</si>
  <si>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</si>
  <si>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</si>
  <si>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</si>
  <si>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</si>
  <si>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</si>
  <si>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</si>
  <si>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</si>
  <si>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</si>
  <si>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</si>
  <si>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</si>
  <si>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</si>
  <si>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</si>
  <si>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</si>
  <si>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</si>
  <si>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</si>
  <si>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</si>
  <si>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</si>
  <si>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</si>
  <si>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</si>
  <si>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</si>
  <si>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</si>
  <si>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</si>
  <si>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</si>
  <si>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</si>
  <si>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</si>
  <si>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</si>
  <si>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</si>
  <si>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</si>
  <si>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</si>
  <si>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</si>
  <si>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</si>
  <si>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</si>
  <si>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</si>
  <si>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</si>
  <si>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</si>
  <si>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</si>
  <si>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</si>
  <si>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</si>
  <si>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</si>
  <si>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</si>
  <si>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</si>
  <si>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</si>
  <si>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</si>
  <si>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</si>
  <si>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</si>
  <si>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</si>
  <si>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</si>
  <si>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</si>
  <si>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</si>
  <si>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</si>
  <si>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</si>
  <si>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</si>
  <si>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</si>
  <si>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</si>
  <si>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</si>
  <si>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</si>
  <si>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</si>
  <si>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</si>
  <si>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</si>
  <si>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</si>
  <si>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</si>
  <si>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</si>
  <si>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</si>
  <si>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</si>
  <si>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</si>
  <si>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</si>
  <si>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</si>
  <si>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</si>
  <si>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</si>
  <si>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</si>
  <si>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</si>
  <si>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</si>
  <si>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</si>
  <si>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</si>
  <si>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</si>
  <si>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</si>
  <si>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</si>
  <si>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</si>
  <si>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</si>
  <si>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</si>
  <si>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</si>
  <si>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</si>
  <si>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</si>
  <si>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</si>
  <si>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</si>
  <si>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</si>
  <si>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</si>
  <si>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</si>
  <si>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</si>
  <si>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</si>
  <si>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</si>
  <si>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</si>
  <si>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</si>
  <si>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</si>
  <si>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</si>
  <si>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</si>
  <si>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</si>
  <si>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</si>
  <si>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</si>
  <si>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</si>
  <si>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</si>
  <si>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</si>
  <si>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</si>
  <si>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</si>
  <si>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</si>
  <si>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</si>
  <si>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</si>
  <si>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</si>
  <si>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</si>
  <si>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</si>
  <si>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</si>
  <si>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</si>
  <si>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</si>
  <si>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</si>
  <si>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</si>
  <si>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</si>
  <si>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</si>
  <si>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</si>
  <si>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</si>
  <si>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</si>
  <si>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</si>
  <si>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</si>
  <si>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</si>
  <si>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</si>
  <si>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</si>
  <si>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</si>
  <si>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</si>
  <si>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</si>
  <si>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</si>
  <si>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</si>
  <si>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</si>
  <si>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</si>
  <si>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</si>
  <si>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</si>
  <si>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</si>
  <si>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</si>
  <si>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</si>
  <si>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</si>
  <si>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</si>
  <si>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</si>
  <si>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</si>
  <si>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</si>
  <si>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</si>
  <si>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</si>
  <si>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</si>
  <si>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</si>
  <si>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</si>
  <si>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</si>
  <si>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</si>
  <si>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</si>
  <si>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</si>
  <si>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</si>
  <si>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</si>
  <si>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</si>
  <si>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</si>
  <si>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</si>
  <si>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</si>
  <si>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</si>
  <si>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</si>
  <si>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</si>
  <si>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</si>
  <si>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</si>
  <si>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</si>
  <si>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</si>
  <si>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</si>
  <si>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</si>
  <si>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</si>
  <si>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</si>
  <si>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</si>
  <si>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</si>
  <si>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</si>
  <si>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</si>
  <si>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</si>
  <si>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</si>
  <si>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</si>
  <si>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</si>
  <si>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</si>
  <si>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</si>
  <si>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</si>
  <si>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</si>
  <si>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</si>
  <si>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</si>
  <si>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</si>
  <si>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</si>
  <si>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</si>
  <si>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</si>
  <si>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</si>
  <si>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</si>
  <si>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</si>
  <si>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</si>
  <si>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</si>
  <si>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</si>
  <si>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</si>
  <si>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</si>
  <si>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</si>
  <si>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</si>
  <si>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</si>
  <si>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</si>
  <si>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</si>
  <si>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</si>
  <si>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</si>
  <si>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</si>
  <si>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</si>
  <si>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</si>
  <si>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</si>
  <si>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</si>
  <si>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</si>
  <si>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</si>
  <si>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</si>
  <si>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</si>
  <si>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</si>
  <si>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</si>
  <si>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</si>
  <si>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</si>
  <si>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</si>
  <si>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</si>
  <si>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</si>
  <si>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</si>
  <si>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</si>
  <si>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</si>
  <si>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</si>
  <si>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</si>
  <si>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</si>
  <si>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</si>
  <si>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</si>
  <si>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</si>
  <si>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</si>
  <si>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</si>
  <si>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</si>
  <si>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</si>
  <si>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</si>
  <si>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</si>
  <si>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</si>
  <si>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</si>
  <si>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</si>
  <si>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</si>
  <si>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</si>
  <si>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</si>
  <si>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</si>
  <si>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</si>
  <si>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</si>
  <si>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</si>
  <si>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</si>
  <si>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</si>
  <si>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</si>
  <si>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</si>
  <si>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</si>
  <si>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</si>
  <si>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</si>
  <si>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</si>
  <si>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</si>
  <si>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</si>
  <si>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</si>
  <si>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</si>
  <si>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</si>
  <si>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</si>
  <si>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</si>
  <si>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</si>
  <si>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</si>
  <si>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</si>
  <si>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</si>
  <si>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</si>
  <si>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</si>
  <si>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</si>
  <si>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</si>
  <si>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</si>
  <si>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</si>
  <si>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</si>
  <si>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</si>
  <si>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</si>
  <si>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</si>
  <si>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</si>
  <si>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</si>
  <si>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</si>
  <si>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</si>
  <si>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</si>
  <si>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</si>
  <si>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</si>
  <si>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</si>
  <si>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</si>
  <si>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</si>
  <si>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</si>
  <si>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</si>
  <si>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</si>
  <si>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</si>
  <si>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</si>
  <si>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</si>
  <si>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</si>
  <si>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</si>
  <si>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</si>
  <si>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</si>
  <si>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</si>
  <si>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</si>
  <si>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</si>
  <si>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</si>
  <si>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</si>
  <si>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</si>
  <si>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</si>
  <si>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</si>
  <si>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</si>
  <si>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</si>
  <si>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</si>
  <si>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</si>
  <si>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</si>
  <si>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</si>
  <si>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</si>
  <si>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</si>
  <si>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</si>
  <si>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</si>
  <si>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</si>
  <si>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</si>
  <si>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</si>
  <si>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</si>
  <si>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</si>
  <si>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</si>
  <si>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</si>
  <si>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</si>
  <si>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</si>
  <si>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</si>
  <si>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</si>
  <si>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</si>
  <si>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</si>
  <si>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</si>
  <si>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</si>
  <si>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</si>
  <si>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</si>
  <si>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</si>
  <si>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</si>
  <si>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</si>
  <si>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</si>
  <si>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</si>
  <si>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</si>
  <si>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</si>
  <si>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</si>
  <si>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</si>
  <si>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</si>
  <si>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</si>
  <si>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</si>
  <si>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</si>
  <si>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</si>
  <si>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</si>
  <si>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</si>
  <si>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</si>
  <si>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</si>
  <si>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</si>
  <si>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</si>
  <si>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</si>
  <si>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</si>
  <si>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</si>
  <si>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</si>
  <si>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</si>
  <si>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</si>
  <si>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</si>
  <si>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</si>
  <si>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</si>
  <si>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</si>
  <si>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</si>
  <si>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</si>
  <si>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</si>
  <si>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</si>
  <si>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</si>
  <si>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</si>
  <si>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</si>
  <si>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</si>
  <si>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</si>
  <si>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</si>
  <si>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</si>
  <si>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</si>
  <si>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</si>
  <si>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</si>
  <si>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</si>
  <si>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</si>
  <si>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</si>
  <si>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</si>
  <si>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</si>
  <si>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</si>
  <si>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</si>
  <si>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</si>
  <si>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</si>
  <si>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</si>
  <si>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</si>
  <si>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</si>
  <si>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</si>
  <si>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</si>
  <si>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</si>
  <si>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</si>
  <si>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</si>
  <si>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</si>
  <si>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</si>
  <si>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</si>
  <si>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</si>
  <si>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</si>
  <si>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</si>
  <si>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</si>
  <si>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</si>
  <si>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</si>
  <si>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</si>
  <si>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</si>
  <si>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</si>
  <si>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</si>
  <si>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</si>
  <si>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</si>
  <si>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</si>
  <si>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</si>
  <si>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</si>
  <si>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</si>
  <si>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</si>
  <si>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</si>
  <si>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</si>
  <si>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</si>
  <si>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</si>
  <si>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</si>
  <si>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</si>
  <si>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</si>
  <si>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</si>
  <si>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</si>
  <si>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</si>
  <si>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</si>
  <si>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</si>
  <si>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</si>
  <si>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</si>
  <si>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</si>
  <si>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</si>
  <si>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</si>
  <si>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</si>
  <si>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</si>
  <si>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</si>
  <si>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</si>
  <si>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</si>
  <si>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</si>
  <si>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</si>
  <si>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</si>
  <si>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</si>
  <si>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</si>
  <si>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</si>
  <si>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</si>
  <si>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</si>
  <si>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</si>
  <si>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</si>
  <si>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</si>
  <si>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</si>
  <si>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</si>
  <si>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</si>
  <si>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</si>
  <si>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</si>
  <si>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</si>
  <si>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</si>
  <si>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</si>
  <si>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</si>
  <si>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</si>
  <si>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</si>
  <si>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</si>
  <si>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</si>
  <si>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</si>
  <si>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</si>
  <si>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</si>
  <si>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</si>
  <si>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</si>
  <si>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</si>
  <si>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</si>
  <si>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</si>
  <si>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</si>
  <si>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</si>
  <si>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</si>
  <si>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</si>
  <si>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</si>
  <si>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</si>
  <si>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</si>
  <si>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</si>
  <si>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</si>
  <si>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</si>
  <si>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</si>
  <si>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</si>
  <si>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</si>
  <si>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</si>
  <si>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</si>
  <si>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</si>
  <si>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</si>
  <si>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</si>
  <si>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</si>
  <si>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</si>
  <si>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</si>
  <si>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</si>
  <si>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</si>
  <si>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</si>
  <si>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</si>
  <si>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</si>
  <si>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</si>
  <si>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</si>
  <si>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</si>
  <si>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</si>
  <si>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</si>
  <si>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</si>
  <si>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</si>
  <si>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</si>
  <si>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</si>
  <si>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</si>
  <si>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</si>
  <si>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</si>
  <si>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</si>
  <si>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</si>
  <si>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</si>
  <si>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</si>
  <si>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</si>
  <si>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</si>
  <si>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</si>
  <si>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</si>
  <si>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</si>
  <si>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</si>
  <si>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</si>
  <si>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</si>
  <si>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</si>
  <si>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</si>
  <si>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</si>
  <si>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</si>
  <si>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</si>
  <si>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</si>
  <si>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</si>
  <si>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</si>
  <si>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</si>
  <si>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</si>
  <si>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</si>
  <si>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</si>
  <si>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</si>
  <si>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</si>
  <si>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</si>
  <si>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</si>
  <si>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</si>
  <si>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</si>
  <si>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</si>
  <si>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</si>
  <si>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</si>
  <si>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</si>
  <si>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</si>
  <si>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</si>
  <si>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</si>
  <si>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</si>
  <si>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</si>
  <si>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</si>
  <si>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</si>
  <si>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</si>
  <si>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</si>
  <si>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</si>
  <si>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</si>
  <si>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</si>
  <si>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</si>
  <si>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</si>
  <si>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</si>
  <si>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</si>
  <si>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</si>
  <si>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</si>
  <si>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</si>
  <si>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</si>
  <si>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</si>
  <si>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</si>
  <si>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</si>
  <si>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</si>
  <si>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</si>
  <si>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</si>
  <si>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</si>
  <si>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</si>
  <si>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</si>
  <si>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</si>
  <si>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</si>
  <si>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</si>
  <si>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</si>
  <si>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</si>
  <si>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</si>
  <si>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</si>
  <si>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</si>
  <si>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</si>
  <si>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</si>
  <si>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</si>
  <si>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</si>
  <si>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</si>
  <si>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</si>
  <si>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</si>
  <si>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</si>
  <si>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</si>
  <si>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</si>
  <si>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</si>
  <si>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</si>
  <si>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</si>
  <si>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</si>
  <si>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</si>
  <si>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</si>
  <si>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Дотация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</si>
  <si>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</si>
  <si>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дотация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</si>
  <si>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</si>
  <si>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</si>
  <si>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</si>
  <si>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</si>
  <si>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</si>
  <si>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</si>
  <si>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</si>
  <si>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</si>
  <si>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</si>
  <si>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</si>
  <si>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</si>
  <si>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</si>
  <si>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</si>
  <si>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</si>
  <si>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Доходы</t>
  </si>
  <si>
    <t>СД+Д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</si>
  <si>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</si>
  <si>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</si>
  <si>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</si>
  <si>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</si>
  <si>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</si>
  <si>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</si>
  <si>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всего ЗП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</si>
  <si>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</si>
  <si>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</si>
  <si>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</si>
  <si>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</si>
  <si>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</si>
  <si>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</si>
  <si>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</si>
  <si>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</si>
  <si>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</si>
  <si>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</si>
  <si>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>ДОХОД</t>
  </si>
  <si>
    <t>к Решению "О внесении изменений и дополнений в бюджет муниципального образования "Улаганский  район" на 2021 год и плановый период 2022 и 2023 годов"</t>
  </si>
  <si>
    <t>350</t>
  </si>
  <si>
    <t>02 4 01 L5155</t>
  </si>
  <si>
    <t>Иные межбюджетные трансферты на реализацию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</si>
  <si>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02 3 P2 4232П</t>
  </si>
  <si>
    <t>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1,5 до 3 лет в общеобразовательных организациях, осуществляющих деятельность по образовательным программам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</si>
  <si>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</si>
  <si>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</si>
  <si>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831</t>
  </si>
  <si>
    <t>Исполнение судебных актов Российской Федерации и мировых соглашений по возмещению причиненного вреда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</si>
  <si>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</si>
  <si>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</si>
  <si>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</si>
  <si>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трансферты(Чистая вода)</t>
  </si>
  <si>
    <t>03 2 03 L321L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</si>
  <si>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</si>
  <si>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04 2 F3 67480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</si>
  <si>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</si>
  <si>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Приложение N 4</t>
  </si>
  <si>
    <t>Приложение 3</t>
  </si>
  <si>
    <t>Субсидии на поддержку и развитие сферы культуры</t>
  </si>
  <si>
    <t>02 1 03 S5000</t>
  </si>
  <si>
    <t>Субсидии бюджетам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</t>
  </si>
  <si>
    <t>02 1 03 S7800</t>
  </si>
  <si>
    <t>02 3 02 S7800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</si>
  <si>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</si>
  <si>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</si>
  <si>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01 S5100</t>
  </si>
  <si>
    <t>02 1 03 S5100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</si>
  <si>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местного бюджета</t>
  </si>
  <si>
    <t xml:space="preserve">Субсидии бюджетным учреждениям на финансовое обеспечение государственного  задания на оказание государственных  услуг (выполнение работ)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</si>
</sst>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DD7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  <xf numFmtId="44" fontId="1" fillId="0" borderId="0" applyFont="0" applyFill="0" applyBorder="0" applyAlignment="0" applyProtection="0"/>
  </cellStyleXfs>
  <cellXfs count="69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0" fontId="34" fillId="0" borderId="0" xfId="0" applyFont="1" applyAlignment="1">
      <alignment wrapText="1"/>
    </xf>
    <xf numFmtId="49" fontId="3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34" fillId="0" borderId="0" xfId="0" applyNumberFormat="1" applyFont="1" applyAlignment="1">
      <alignment wrapText="1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/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2" fontId="26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34" fillId="0" borderId="0" xfId="0" applyNumberFormat="1" applyFont="1" applyAlignment="1">
      <alignment horizontal="center"/>
    </xf>
    <xf numFmtId="2" fontId="39" fillId="28" borderId="10" xfId="0" applyNumberFormat="1" applyFont="1" applyFill="1" applyBorder="1" applyAlignment="1">
      <alignment horizontal="center" vertical="center"/>
    </xf>
    <xf numFmtId="2" fontId="39" fillId="29" borderId="10" xfId="0" applyNumberFormat="1" applyFont="1" applyFill="1" applyBorder="1" applyAlignment="1">
      <alignment horizontal="center" vertical="center"/>
    </xf>
    <xf numFmtId="2" fontId="28" fillId="28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39" fillId="3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4" fillId="27" borderId="10" xfId="77" applyNumberFormat="1" applyFont="1" applyFill="1" applyBorder="1" applyAlignment="1">
      <alignment horizontal="center" vertical="center" wrapText="1"/>
    </xf>
    <xf numFmtId="2" fontId="5" fillId="27" borderId="10" xfId="77" applyNumberFormat="1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2" fontId="0" fillId="0" borderId="0" xfId="0" applyNumberFormat="1" applyFont="1"/>
    <xf numFmtId="2" fontId="71" fillId="0" borderId="27" xfId="92" applyNumberFormat="1" applyFont="1" applyFill="1" applyBorder="1" applyAlignment="1">
      <alignment horizontal="center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73" fontId="4" fillId="28" borderId="10" xfId="73" applyNumberFormat="1" applyFont="1" applyFill="1" applyBorder="1" applyAlignment="1">
      <alignment horizontal="center" vertical="center" wrapText="1"/>
    </xf>
    <xf numFmtId="173" fontId="4" fillId="28" borderId="10" xfId="73" applyNumberFormat="1" applyFont="1" applyFill="1" applyBorder="1" applyAlignment="1" applyProtection="1">
      <alignment horizontal="center" vertical="center" wrapText="1"/>
    </xf>
    <xf numFmtId="0" fontId="28" fillId="31" borderId="10" xfId="0" applyFont="1" applyFill="1" applyBorder="1" applyAlignment="1">
      <alignment horizontal="left" vertical="center" wrapText="1"/>
    </xf>
    <xf numFmtId="0" fontId="39" fillId="31" borderId="10" xfId="0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39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39" fillId="32" borderId="10" xfId="0" applyFont="1" applyFill="1" applyBorder="1" applyAlignment="1">
      <alignment horizontal="justify" vertical="center" wrapText="1" shrinkToFit="1"/>
    </xf>
    <xf numFmtId="0" fontId="39" fillId="32" borderId="10" xfId="0" applyFont="1" applyFill="1" applyBorder="1" applyAlignment="1">
      <alignment vertical="center" wrapText="1"/>
    </xf>
    <xf numFmtId="49" fontId="39" fillId="32" borderId="10" xfId="75" applyNumberFormat="1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vertical="center"/>
    </xf>
    <xf numFmtId="0" fontId="28" fillId="32" borderId="10" xfId="0" applyFont="1" applyFill="1" applyBorder="1" applyAlignment="1">
      <alignment vertical="center"/>
    </xf>
    <xf numFmtId="2" fontId="39" fillId="32" borderId="0" xfId="0" applyNumberFormat="1" applyFont="1" applyFill="1" applyAlignment="1">
      <alignment vertical="center"/>
    </xf>
    <xf numFmtId="49" fontId="5" fillId="0" borderId="0" xfId="77" applyNumberFormat="1" applyFont="1" applyFill="1" applyBorder="1" applyAlignment="1">
      <alignment horizontal="center" vertical="center"/>
    </xf>
    <xf numFmtId="1" fontId="5" fillId="0" borderId="0" xfId="77" applyNumberFormat="1" applyFont="1" applyFill="1" applyBorder="1" applyAlignment="1" applyProtection="1">
      <alignment horizontal="justify" vertical="center"/>
      <protection locked="0"/>
    </xf>
    <xf numFmtId="1" fontId="5" fillId="0" borderId="0" xfId="77" applyNumberFormat="1" applyFont="1" applyFill="1" applyBorder="1" applyAlignment="1" applyProtection="1">
      <alignment horizontal="right" vertical="center"/>
      <protection locked="0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49" fontId="4" fillId="25" borderId="0" xfId="0" applyNumberFormat="1" applyFont="1" applyFill="1" applyAlignment="1">
      <alignment horizontal="center" vertical="center"/>
    </xf>
    <xf numFmtId="0" fontId="39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0" fillId="25" borderId="0" xfId="0" applyNumberFormat="1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39" fillId="25" borderId="0" xfId="0" applyFont="1" applyFill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/>
    </xf>
    <xf numFmtId="49" fontId="39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64" fillId="25" borderId="10" xfId="0" applyFont="1" applyFill="1" applyBorder="1" applyAlignment="1">
      <alignment horizontal="center" vertical="center" wrapText="1"/>
    </xf>
    <xf numFmtId="49" fontId="64" fillId="25" borderId="10" xfId="0" applyNumberFormat="1" applyFont="1" applyFill="1" applyBorder="1" applyAlignment="1">
      <alignment horizontal="center" vertical="center" wrapText="1"/>
    </xf>
    <xf numFmtId="2" fontId="7" fillId="25" borderId="10" xfId="0" applyNumberFormat="1" applyFont="1" applyFill="1" applyBorder="1" applyAlignment="1">
      <alignment horizontal="center" vertical="center"/>
    </xf>
    <xf numFmtId="2" fontId="26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8" fillId="25" borderId="10" xfId="0" applyFont="1" applyFill="1" applyBorder="1" applyAlignment="1">
      <alignment horizontal="left" vertical="center" wrapText="1"/>
    </xf>
    <xf numFmtId="2" fontId="39" fillId="25" borderId="10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left" vertical="center" wrapText="1"/>
    </xf>
    <xf numFmtId="49" fontId="39" fillId="25" borderId="10" xfId="0" applyNumberFormat="1" applyFont="1" applyFill="1" applyBorder="1" applyAlignment="1">
      <alignment horizontal="center" vertical="center"/>
    </xf>
    <xf numFmtId="2" fontId="28" fillId="25" borderId="10" xfId="90" applyNumberFormat="1" applyFont="1" applyFill="1" applyBorder="1" applyAlignment="1">
      <alignment horizontal="center" vertical="center"/>
    </xf>
    <xf numFmtId="0" fontId="3" fillId="25" borderId="0" xfId="0" applyNumberFormat="1" applyFont="1" applyFill="1" applyAlignment="1">
      <alignment vertical="center"/>
    </xf>
    <xf numFmtId="0" fontId="3" fillId="25" borderId="0" xfId="0" applyFont="1" applyFill="1" applyAlignment="1">
      <alignment vertical="center"/>
    </xf>
    <xf numFmtId="2" fontId="39" fillId="25" borderId="10" xfId="90" applyNumberFormat="1" applyFont="1" applyFill="1" applyBorder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/>
    </xf>
    <xf numFmtId="44" fontId="39" fillId="25" borderId="10" xfId="97" applyFont="1" applyFill="1" applyBorder="1" applyAlignment="1">
      <alignment horizontal="center" vertical="center" wrapText="1"/>
    </xf>
    <xf numFmtId="44" fontId="39" fillId="25" borderId="10" xfId="97" applyFont="1" applyFill="1" applyBorder="1" applyAlignment="1">
      <alignment horizontal="center" vertical="center"/>
    </xf>
    <xf numFmtId="2" fontId="39" fillId="25" borderId="10" xfId="97" applyNumberFormat="1" applyFont="1" applyFill="1" applyBorder="1" applyAlignment="1">
      <alignment horizontal="center" vertical="center"/>
    </xf>
    <xf numFmtId="44" fontId="0" fillId="25" borderId="0" xfId="97" applyFont="1" applyFill="1" applyAlignment="1">
      <alignment vertical="center"/>
    </xf>
    <xf numFmtId="0" fontId="7" fillId="25" borderId="10" xfId="0" applyFont="1" applyFill="1" applyBorder="1" applyAlignment="1">
      <alignment horizontal="left" vertical="center" wrapText="1"/>
    </xf>
    <xf numFmtId="49" fontId="39" fillId="25" borderId="10" xfId="0" applyNumberFormat="1" applyFont="1" applyFill="1" applyBorder="1" applyAlignment="1">
      <alignment horizontal="left" vertical="center" wrapText="1"/>
    </xf>
    <xf numFmtId="49" fontId="39" fillId="25" borderId="10" xfId="75" applyNumberFormat="1" applyFont="1" applyFill="1" applyBorder="1" applyAlignment="1">
      <alignment horizontal="left" vertical="center" wrapText="1"/>
    </xf>
    <xf numFmtId="2" fontId="7" fillId="25" borderId="10" xfId="9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left" vertical="center"/>
    </xf>
    <xf numFmtId="0" fontId="28" fillId="25" borderId="10" xfId="0" applyFont="1" applyFill="1" applyBorder="1" applyAlignment="1">
      <alignment horizontal="justify" vertical="center" wrapText="1" shrinkToFit="1"/>
    </xf>
    <xf numFmtId="2" fontId="3" fillId="25" borderId="0" xfId="0" applyNumberFormat="1" applyFont="1" applyFill="1" applyAlignment="1">
      <alignment vertical="center"/>
    </xf>
    <xf numFmtId="49" fontId="39" fillId="25" borderId="15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Alignment="1">
      <alignment vertical="center"/>
    </xf>
    <xf numFmtId="49" fontId="28" fillId="25" borderId="10" xfId="75" applyNumberFormat="1" applyFont="1" applyFill="1" applyBorder="1" applyAlignment="1">
      <alignment horizontal="left" vertical="center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75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justify" vertical="center" wrapText="1" shrinkToFit="1"/>
    </xf>
    <xf numFmtId="0" fontId="39" fillId="25" borderId="10" xfId="0" applyFont="1" applyFill="1" applyBorder="1" applyAlignment="1">
      <alignment horizontal="justify" vertical="center" wrapText="1"/>
    </xf>
    <xf numFmtId="49" fontId="39" fillId="25" borderId="10" xfId="0" applyNumberFormat="1" applyFont="1" applyFill="1" applyBorder="1" applyAlignment="1">
      <alignment horizontal="center" vertical="center" shrinkToFit="1"/>
    </xf>
    <xf numFmtId="0" fontId="39" fillId="25" borderId="10" xfId="0" applyFont="1" applyFill="1" applyBorder="1" applyAlignment="1">
      <alignment vertical="center" wrapText="1"/>
    </xf>
    <xf numFmtId="0" fontId="39" fillId="25" borderId="10" xfId="77" applyFont="1" applyFill="1" applyBorder="1" applyAlignment="1">
      <alignment horizontal="justify" vertical="center" wrapText="1"/>
    </xf>
    <xf numFmtId="2" fontId="6" fillId="25" borderId="10" xfId="0" applyNumberFormat="1" applyFont="1" applyFill="1" applyBorder="1" applyAlignment="1">
      <alignment horizontal="center" vertical="center"/>
    </xf>
    <xf numFmtId="49" fontId="39" fillId="25" borderId="10" xfId="0" applyNumberFormat="1" applyFont="1" applyFill="1" applyBorder="1" applyAlignment="1">
      <alignment horizontal="justify" vertical="center" shrinkToFit="1"/>
    </xf>
    <xf numFmtId="49" fontId="0" fillId="25" borderId="0" xfId="0" applyNumberFormat="1" applyFont="1" applyFill="1" applyAlignment="1">
      <alignment vertical="center"/>
    </xf>
    <xf numFmtId="49" fontId="39" fillId="25" borderId="10" xfId="0" applyNumberFormat="1" applyFont="1" applyFill="1" applyBorder="1" applyAlignment="1">
      <alignment vertical="center"/>
    </xf>
    <xf numFmtId="49" fontId="3" fillId="25" borderId="0" xfId="0" applyNumberFormat="1" applyFont="1" applyFill="1" applyAlignment="1">
      <alignment vertical="center"/>
    </xf>
    <xf numFmtId="0" fontId="39" fillId="25" borderId="10" xfId="0" applyFont="1" applyFill="1" applyBorder="1" applyAlignment="1">
      <alignment horizontal="justify" vertical="center"/>
    </xf>
    <xf numFmtId="0" fontId="28" fillId="25" borderId="10" xfId="0" applyFont="1" applyFill="1" applyBorder="1" applyAlignment="1">
      <alignment vertical="center"/>
    </xf>
    <xf numFmtId="49" fontId="28" fillId="25" borderId="10" xfId="0" applyNumberFormat="1" applyFont="1" applyFill="1" applyBorder="1" applyAlignment="1">
      <alignment horizontal="left" vertical="center" wrapText="1"/>
    </xf>
    <xf numFmtId="164" fontId="39" fillId="25" borderId="10" xfId="9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0" fontId="27" fillId="25" borderId="0" xfId="0" applyNumberFormat="1" applyFont="1" applyFill="1" applyAlignment="1">
      <alignment vertical="center"/>
    </xf>
    <xf numFmtId="0" fontId="27" fillId="25" borderId="0" xfId="0" applyFont="1" applyFill="1" applyAlignment="1">
      <alignment vertical="center"/>
    </xf>
    <xf numFmtId="164" fontId="5" fillId="25" borderId="0" xfId="0" applyNumberFormat="1" applyFont="1" applyFill="1" applyAlignment="1">
      <alignment horizontal="left" vertical="center"/>
    </xf>
    <xf numFmtId="164" fontId="5" fillId="25" borderId="0" xfId="0" applyNumberFormat="1" applyFont="1" applyFill="1" applyAlignment="1">
      <alignment horizontal="center" vertical="center"/>
    </xf>
    <xf numFmtId="164" fontId="3" fillId="25" borderId="0" xfId="0" applyNumberFormat="1" applyFont="1" applyFill="1" applyAlignment="1">
      <alignment vertical="center"/>
    </xf>
    <xf numFmtId="164" fontId="28" fillId="25" borderId="0" xfId="0" applyNumberFormat="1" applyFont="1" applyFill="1" applyAlignment="1">
      <alignment vertical="center"/>
    </xf>
    <xf numFmtId="164" fontId="4" fillId="25" borderId="0" xfId="0" applyNumberFormat="1" applyFont="1" applyFill="1" applyAlignment="1">
      <alignment horizontal="left" vertical="center"/>
    </xf>
    <xf numFmtId="164" fontId="4" fillId="25" borderId="0" xfId="0" applyNumberFormat="1" applyFont="1" applyFill="1" applyAlignment="1">
      <alignment horizontal="center" vertical="center"/>
    </xf>
    <xf numFmtId="164" fontId="0" fillId="25" borderId="0" xfId="0" applyNumberFormat="1" applyFont="1" applyFill="1" applyAlignment="1">
      <alignment vertical="center"/>
    </xf>
    <xf numFmtId="164" fontId="39" fillId="25" borderId="0" xfId="0" applyNumberFormat="1" applyFont="1" applyFill="1" applyAlignment="1">
      <alignment vertical="center"/>
    </xf>
    <xf numFmtId="164" fontId="4" fillId="25" borderId="0" xfId="0" applyNumberFormat="1" applyFont="1" applyFill="1" applyBorder="1" applyAlignment="1">
      <alignment horizontal="center" vertical="center"/>
    </xf>
    <xf numFmtId="164" fontId="0" fillId="25" borderId="0" xfId="0" applyNumberFormat="1" applyFont="1" applyFill="1" applyBorder="1" applyAlignment="1">
      <alignment horizontal="center" vertical="center"/>
    </xf>
    <xf numFmtId="164" fontId="4" fillId="25" borderId="0" xfId="90" applyFont="1" applyFill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170" fontId="0" fillId="25" borderId="0" xfId="0" applyNumberFormat="1" applyFont="1" applyFill="1" applyBorder="1" applyAlignment="1">
      <alignment horizontal="center" vertical="center"/>
    </xf>
    <xf numFmtId="2" fontId="4" fillId="25" borderId="0" xfId="0" applyNumberFormat="1" applyFont="1" applyFill="1" applyAlignment="1">
      <alignment horizontal="center" vertical="center"/>
    </xf>
    <xf numFmtId="2" fontId="39" fillId="25" borderId="0" xfId="0" applyNumberFormat="1" applyFont="1" applyFill="1" applyAlignment="1">
      <alignment vertical="center"/>
    </xf>
    <xf numFmtId="0" fontId="28" fillId="25" borderId="0" xfId="0" applyFont="1" applyFill="1" applyAlignment="1">
      <alignment vertical="center"/>
    </xf>
    <xf numFmtId="2" fontId="28" fillId="25" borderId="0" xfId="0" applyNumberFormat="1" applyFont="1" applyFill="1" applyAlignment="1">
      <alignment vertical="center"/>
    </xf>
    <xf numFmtId="0" fontId="0" fillId="25" borderId="0" xfId="0" applyNumberFormat="1" applyFont="1" applyFill="1" applyAlignment="1">
      <alignment horizontal="right" vertical="center"/>
    </xf>
    <xf numFmtId="0" fontId="4" fillId="25" borderId="0" xfId="0" applyNumberFormat="1" applyFont="1" applyFill="1" applyAlignment="1">
      <alignment horizontal="center" vertical="center"/>
    </xf>
    <xf numFmtId="0" fontId="39" fillId="25" borderId="0" xfId="0" applyNumberFormat="1" applyFont="1" applyFill="1" applyAlignment="1">
      <alignment vertical="center"/>
    </xf>
    <xf numFmtId="2" fontId="7" fillId="25" borderId="14" xfId="0" applyNumberFormat="1" applyFont="1" applyFill="1" applyBorder="1" applyAlignment="1">
      <alignment horizontal="center" vertical="center"/>
    </xf>
    <xf numFmtId="2" fontId="7" fillId="25" borderId="0" xfId="0" applyNumberFormat="1" applyFont="1" applyFill="1" applyBorder="1" applyAlignment="1">
      <alignment horizontal="center" vertical="center"/>
    </xf>
    <xf numFmtId="2" fontId="27" fillId="25" borderId="0" xfId="0" applyNumberFormat="1" applyFont="1" applyFill="1" applyBorder="1" applyAlignment="1">
      <alignment vertical="center"/>
    </xf>
    <xf numFmtId="0" fontId="27" fillId="25" borderId="0" xfId="0" applyNumberFormat="1" applyFont="1" applyFill="1" applyBorder="1" applyAlignment="1">
      <alignment vertical="center"/>
    </xf>
    <xf numFmtId="43" fontId="7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vertical="center"/>
    </xf>
    <xf numFmtId="43" fontId="0" fillId="25" borderId="0" xfId="0" applyNumberFormat="1" applyFont="1" applyFill="1" applyBorder="1" applyAlignment="1">
      <alignment vertical="center"/>
    </xf>
    <xf numFmtId="0" fontId="3" fillId="25" borderId="0" xfId="0" applyNumberFormat="1" applyFont="1" applyFill="1" applyBorder="1" applyAlignment="1">
      <alignment vertical="center"/>
    </xf>
    <xf numFmtId="43" fontId="3" fillId="25" borderId="0" xfId="0" applyNumberFormat="1" applyFont="1" applyFill="1" applyBorder="1" applyAlignment="1">
      <alignment vertical="center"/>
    </xf>
    <xf numFmtId="2" fontId="0" fillId="25" borderId="0" xfId="0" applyNumberFormat="1" applyFont="1" applyFill="1" applyBorder="1" applyAlignment="1">
      <alignment vertical="center"/>
    </xf>
    <xf numFmtId="0" fontId="4" fillId="25" borderId="0" xfId="0" applyNumberFormat="1" applyFont="1" applyFill="1" applyBorder="1" applyAlignment="1">
      <alignment horizontal="center" vertical="center"/>
    </xf>
    <xf numFmtId="0" fontId="39" fillId="25" borderId="0" xfId="0" applyNumberFormat="1" applyFont="1" applyFill="1" applyBorder="1" applyAlignment="1">
      <alignment vertical="center"/>
    </xf>
    <xf numFmtId="0" fontId="39" fillId="25" borderId="0" xfId="0" applyFont="1" applyFill="1" applyBorder="1" applyAlignment="1">
      <alignment vertical="center"/>
    </xf>
    <xf numFmtId="0" fontId="5" fillId="25" borderId="0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center" vertical="center"/>
    </xf>
    <xf numFmtId="0" fontId="28" fillId="25" borderId="0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2" fontId="39" fillId="25" borderId="0" xfId="0" applyNumberFormat="1" applyFont="1" applyFill="1" applyBorder="1" applyAlignment="1">
      <alignment vertical="center"/>
    </xf>
    <xf numFmtId="0" fontId="28" fillId="25" borderId="0" xfId="0" applyNumberFormat="1" applyFont="1" applyFill="1" applyBorder="1" applyAlignment="1">
      <alignment vertical="center"/>
    </xf>
    <xf numFmtId="2" fontId="28" fillId="25" borderId="0" xfId="0" applyNumberFormat="1" applyFont="1" applyFill="1" applyBorder="1" applyAlignment="1">
      <alignment vertical="center"/>
    </xf>
    <xf numFmtId="2" fontId="3" fillId="25" borderId="0" xfId="0" applyNumberFormat="1" applyFont="1" applyFill="1" applyBorder="1" applyAlignment="1">
      <alignment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5" fillId="25" borderId="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7" fillId="25" borderId="10" xfId="0" applyFont="1" applyFill="1" applyBorder="1" applyAlignment="1">
      <alignment horizontal="justify" vertical="center"/>
    </xf>
    <xf numFmtId="0" fontId="28" fillId="25" borderId="10" xfId="0" applyFont="1" applyFill="1" applyBorder="1" applyAlignment="1">
      <alignment horizontal="justify" vertical="center"/>
    </xf>
    <xf numFmtId="0" fontId="39" fillId="25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left" vertical="center" wrapText="1"/>
    </xf>
    <xf numFmtId="164" fontId="4" fillId="25" borderId="0" xfId="0" applyNumberFormat="1" applyFont="1" applyFill="1" applyBorder="1" applyAlignment="1">
      <alignment horizontal="center" vertical="center" textRotation="90"/>
    </xf>
    <xf numFmtId="0" fontId="4" fillId="25" borderId="0" xfId="0" applyFont="1" applyFill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righ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8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Денежный" xfId="97" builtinId="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7" customWidth="1"/>
    <col min="2" max="2" width="27.140625" style="127" customWidth="1"/>
    <col min="3" max="3" width="35.85546875" style="127" customWidth="1"/>
    <col min="4" max="4" width="11.85546875" style="127" customWidth="1"/>
    <col min="5" max="5" width="15.5703125" style="127" customWidth="1"/>
    <col min="6" max="6" width="16.42578125" style="127" customWidth="1"/>
    <col min="7" max="7" width="13" style="127" customWidth="1"/>
    <col min="8" max="8" width="14.5703125" style="128" customWidth="1"/>
    <col min="9" max="10" width="15.42578125" style="128" customWidth="1"/>
    <col min="11" max="11" width="14.85546875" style="128" customWidth="1"/>
    <col min="12" max="12" width="9.140625" style="127"/>
    <col min="13" max="13" width="16.5703125" style="127" customWidth="1"/>
    <col min="14" max="16384" width="9.140625" style="127"/>
  </cols>
  <sheetData>
    <row r="1" spans="1:13" x14ac:dyDescent="0.25">
      <c r="K1" s="247" t="s">
        <v>716</v>
      </c>
    </row>
    <row r="2" spans="1:13" ht="69.75" customHeight="1" x14ac:dyDescent="0.3">
      <c r="A2" s="589"/>
      <c r="B2" s="589"/>
      <c r="C2" s="589"/>
      <c r="H2" s="127"/>
      <c r="I2" s="43"/>
      <c r="J2" s="595" t="s">
        <v>446</v>
      </c>
      <c r="K2" s="595"/>
    </row>
    <row r="3" spans="1:13" s="129" customFormat="1" ht="45" customHeight="1" x14ac:dyDescent="0.3">
      <c r="B3" s="598" t="s">
        <v>684</v>
      </c>
      <c r="C3" s="598"/>
      <c r="D3" s="598"/>
      <c r="E3" s="598"/>
      <c r="F3" s="598"/>
      <c r="G3" s="598"/>
      <c r="H3" s="598"/>
      <c r="I3" s="598"/>
      <c r="J3" s="231"/>
      <c r="K3" s="231"/>
    </row>
    <row r="4" spans="1:13" s="129" customFormat="1" ht="30" customHeight="1" x14ac:dyDescent="0.3">
      <c r="A4" s="140"/>
      <c r="B4" s="140"/>
      <c r="C4" s="140"/>
      <c r="D4" s="141"/>
      <c r="E4" s="141"/>
      <c r="F4" s="141"/>
      <c r="G4" s="141"/>
      <c r="H4" s="142"/>
      <c r="I4" s="606" t="s">
        <v>549</v>
      </c>
      <c r="J4" s="606"/>
      <c r="K4" s="606"/>
    </row>
    <row r="5" spans="1:13" s="129" customFormat="1" ht="45" customHeight="1" x14ac:dyDescent="0.3">
      <c r="A5" s="590" t="s">
        <v>674</v>
      </c>
      <c r="B5" s="590" t="s">
        <v>675</v>
      </c>
      <c r="C5" s="599" t="s">
        <v>676</v>
      </c>
      <c r="D5" s="600" t="s">
        <v>681</v>
      </c>
      <c r="E5" s="601"/>
      <c r="F5" s="601"/>
      <c r="G5" s="602"/>
      <c r="H5" s="603" t="s">
        <v>682</v>
      </c>
      <c r="I5" s="604"/>
      <c r="J5" s="604"/>
      <c r="K5" s="605"/>
    </row>
    <row r="6" spans="1:13" s="129" customFormat="1" ht="23.25" customHeight="1" x14ac:dyDescent="0.3">
      <c r="A6" s="591"/>
      <c r="B6" s="593"/>
      <c r="C6" s="599"/>
      <c r="D6" s="607" t="s">
        <v>555</v>
      </c>
      <c r="E6" s="600" t="s">
        <v>677</v>
      </c>
      <c r="F6" s="601"/>
      <c r="G6" s="602"/>
      <c r="H6" s="609" t="s">
        <v>555</v>
      </c>
      <c r="I6" s="603" t="s">
        <v>677</v>
      </c>
      <c r="J6" s="604"/>
      <c r="K6" s="605"/>
    </row>
    <row r="7" spans="1:13" s="129" customFormat="1" ht="45" customHeight="1" x14ac:dyDescent="0.3">
      <c r="A7" s="592"/>
      <c r="B7" s="594"/>
      <c r="C7" s="599"/>
      <c r="D7" s="608"/>
      <c r="E7" s="143" t="s">
        <v>678</v>
      </c>
      <c r="F7" s="143" t="s">
        <v>679</v>
      </c>
      <c r="G7" s="144" t="s">
        <v>680</v>
      </c>
      <c r="H7" s="610"/>
      <c r="I7" s="144" t="s">
        <v>678</v>
      </c>
      <c r="J7" s="144" t="s">
        <v>679</v>
      </c>
      <c r="K7" s="144" t="s">
        <v>680</v>
      </c>
    </row>
    <row r="8" spans="1:13" s="130" customFormat="1" ht="96" customHeight="1" x14ac:dyDescent="0.3">
      <c r="A8" s="596" t="s">
        <v>699</v>
      </c>
      <c r="B8" s="219" t="s">
        <v>700</v>
      </c>
      <c r="C8" s="221" t="s">
        <v>701</v>
      </c>
      <c r="D8" s="223">
        <f>E8+F8+G8</f>
        <v>80.02</v>
      </c>
      <c r="E8" s="224"/>
      <c r="F8" s="225"/>
      <c r="G8" s="226">
        <v>80.02</v>
      </c>
      <c r="H8" s="227">
        <f>I8+J8+K8</f>
        <v>377.02</v>
      </c>
      <c r="I8" s="227"/>
      <c r="J8" s="227"/>
      <c r="K8" s="227">
        <v>377.02</v>
      </c>
    </row>
    <row r="9" spans="1:13" s="130" customFormat="1" ht="155.25" customHeight="1" x14ac:dyDescent="0.3">
      <c r="A9" s="597"/>
      <c r="B9" s="220" t="s">
        <v>270</v>
      </c>
      <c r="C9" s="222" t="s">
        <v>702</v>
      </c>
      <c r="D9" s="223">
        <f>E9+F9+G9</f>
        <v>609.20000000000005</v>
      </c>
      <c r="E9" s="224">
        <v>609.20000000000005</v>
      </c>
      <c r="F9" s="225"/>
      <c r="G9" s="225"/>
      <c r="H9" s="227">
        <f>I9+J9+K9</f>
        <v>1218.4000000000001</v>
      </c>
      <c r="I9" s="227">
        <v>1218.4000000000001</v>
      </c>
      <c r="J9" s="227"/>
      <c r="K9" s="227"/>
    </row>
    <row r="10" spans="1:13" s="129" customFormat="1" ht="45" customHeight="1" x14ac:dyDescent="0.3">
      <c r="A10" s="145" t="s">
        <v>555</v>
      </c>
      <c r="B10" s="146"/>
      <c r="C10" s="147"/>
      <c r="D10" s="228">
        <f t="shared" ref="D10:K10" si="0">D8+D9</f>
        <v>689.22</v>
      </c>
      <c r="E10" s="228">
        <f t="shared" si="0"/>
        <v>609.20000000000005</v>
      </c>
      <c r="F10" s="228">
        <f t="shared" si="0"/>
        <v>0</v>
      </c>
      <c r="G10" s="228">
        <f t="shared" si="0"/>
        <v>80.02</v>
      </c>
      <c r="H10" s="229">
        <f t="shared" si="0"/>
        <v>1595.42</v>
      </c>
      <c r="I10" s="229">
        <f t="shared" si="0"/>
        <v>1218.4000000000001</v>
      </c>
      <c r="J10" s="230">
        <f t="shared" si="0"/>
        <v>0</v>
      </c>
      <c r="K10" s="229">
        <f t="shared" si="0"/>
        <v>377.02</v>
      </c>
    </row>
    <row r="11" spans="1:13" ht="45" customHeight="1" x14ac:dyDescent="0.25">
      <c r="A11" s="141"/>
      <c r="B11" s="141"/>
      <c r="C11" s="141"/>
      <c r="D11" s="141"/>
      <c r="E11" s="141"/>
      <c r="F11" s="141"/>
      <c r="G11" s="141"/>
      <c r="H11" s="142"/>
      <c r="I11" s="142"/>
      <c r="J11" s="142"/>
      <c r="K11" s="142"/>
    </row>
    <row r="12" spans="1:13" ht="45" customHeight="1" x14ac:dyDescent="0.3">
      <c r="A12" s="141"/>
      <c r="B12" s="141"/>
      <c r="C12" s="141"/>
      <c r="D12" s="141"/>
      <c r="E12" s="141"/>
      <c r="F12" s="148"/>
      <c r="G12" s="148"/>
      <c r="H12" s="149"/>
      <c r="I12" s="149"/>
      <c r="J12" s="149"/>
      <c r="K12" s="149"/>
      <c r="L12" s="133"/>
      <c r="M12" s="133"/>
    </row>
    <row r="13" spans="1:13" ht="45" customHeight="1" x14ac:dyDescent="0.3">
      <c r="A13" s="141"/>
      <c r="B13" s="141"/>
      <c r="C13" s="141"/>
      <c r="D13" s="141"/>
      <c r="E13" s="141"/>
      <c r="F13" s="148"/>
      <c r="G13" s="148"/>
      <c r="H13" s="149"/>
      <c r="I13" s="149"/>
      <c r="J13" s="149"/>
      <c r="K13" s="149"/>
      <c r="L13" s="133"/>
      <c r="M13" s="133"/>
    </row>
    <row r="14" spans="1:13" ht="45" customHeight="1" x14ac:dyDescent="0.3">
      <c r="F14" s="131"/>
      <c r="G14" s="131"/>
      <c r="H14" s="134"/>
      <c r="I14" s="132"/>
      <c r="J14" s="132"/>
      <c r="K14" s="135"/>
      <c r="L14" s="133"/>
      <c r="M14" s="136"/>
    </row>
    <row r="15" spans="1:13" ht="45" customHeight="1" x14ac:dyDescent="0.3">
      <c r="D15" s="137"/>
      <c r="E15" s="137"/>
      <c r="F15" s="138"/>
      <c r="G15" s="138"/>
      <c r="H15" s="132"/>
      <c r="I15" s="132"/>
      <c r="J15" s="132"/>
      <c r="K15" s="132"/>
      <c r="L15" s="133"/>
      <c r="M15" s="133"/>
    </row>
    <row r="16" spans="1:13" ht="45" customHeight="1" x14ac:dyDescent="0.3">
      <c r="F16" s="131"/>
      <c r="G16" s="131"/>
      <c r="H16" s="132"/>
      <c r="I16" s="132"/>
      <c r="J16" s="132"/>
      <c r="K16" s="132"/>
      <c r="L16" s="133"/>
      <c r="M16" s="133"/>
    </row>
    <row r="17" spans="6:13" ht="45" customHeight="1" x14ac:dyDescent="0.25">
      <c r="F17" s="131"/>
      <c r="G17" s="131"/>
      <c r="H17" s="139"/>
      <c r="I17" s="139"/>
      <c r="J17" s="139"/>
      <c r="K17" s="139"/>
      <c r="L17" s="131"/>
      <c r="M17" s="131"/>
    </row>
    <row r="18" spans="6:13" ht="45" customHeight="1" x14ac:dyDescent="0.25">
      <c r="F18" s="131"/>
      <c r="G18" s="131"/>
      <c r="H18" s="139"/>
      <c r="I18" s="139"/>
      <c r="J18" s="139"/>
      <c r="K18" s="139"/>
      <c r="L18" s="131"/>
      <c r="M18" s="131"/>
    </row>
    <row r="19" spans="6:13" ht="45" customHeight="1" x14ac:dyDescent="0.25">
      <c r="F19" s="131"/>
      <c r="G19" s="131"/>
      <c r="H19" s="139"/>
      <c r="I19" s="139"/>
      <c r="J19" s="139"/>
      <c r="K19" s="139"/>
      <c r="L19" s="131"/>
      <c r="M19" s="131"/>
    </row>
    <row r="20" spans="6:13" ht="45" customHeight="1" x14ac:dyDescent="0.25">
      <c r="F20" s="131"/>
      <c r="G20" s="131"/>
      <c r="H20" s="139"/>
      <c r="I20" s="139"/>
      <c r="J20" s="139"/>
      <c r="K20" s="139"/>
      <c r="L20" s="131"/>
      <c r="M20" s="131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50" customWidth="1"/>
    <col min="2" max="2" width="7" style="282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2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641" t="s">
        <v>1042</v>
      </c>
      <c r="F1" s="641"/>
      <c r="G1" s="641"/>
      <c r="H1" s="641"/>
      <c r="I1" s="641"/>
      <c r="J1" s="641"/>
      <c r="K1" s="641"/>
      <c r="L1" s="641"/>
      <c r="M1" s="641"/>
      <c r="N1" s="641"/>
    </row>
    <row r="2" spans="1:14" ht="45.75" customHeight="1" x14ac:dyDescent="0.2">
      <c r="E2" s="398"/>
      <c r="F2" s="650" t="s">
        <v>1020</v>
      </c>
      <c r="G2" s="650"/>
      <c r="H2" s="650"/>
      <c r="I2" s="650"/>
      <c r="J2" s="650"/>
      <c r="K2" s="650"/>
      <c r="L2" s="650"/>
      <c r="M2" s="650"/>
      <c r="N2" s="650"/>
    </row>
    <row r="4" spans="1:14" ht="18.75" x14ac:dyDescent="0.2">
      <c r="A4" s="642" t="s">
        <v>293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</row>
    <row r="5" spans="1:14" ht="18.75" customHeight="1" x14ac:dyDescent="0.2">
      <c r="A5" s="642" t="s">
        <v>1038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</row>
    <row r="6" spans="1:14" ht="15.75" x14ac:dyDescent="0.2">
      <c r="A6" s="651"/>
      <c r="B6" s="651"/>
      <c r="C6" s="651"/>
      <c r="D6" s="651"/>
      <c r="E6" s="651"/>
      <c r="F6" s="651"/>
      <c r="N6" s="12" t="s">
        <v>549</v>
      </c>
    </row>
    <row r="7" spans="1:14" s="7" customFormat="1" ht="60" x14ac:dyDescent="0.2">
      <c r="A7" s="254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7"/>
      <c r="H7" s="258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1018</v>
      </c>
      <c r="N7" s="259" t="s">
        <v>973</v>
      </c>
    </row>
    <row r="8" spans="1:14" s="7" customFormat="1" ht="15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</row>
    <row r="9" spans="1:14" s="7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7</v>
      </c>
      <c r="N9" s="259">
        <v>8</v>
      </c>
    </row>
    <row r="10" spans="1:14" s="17" customFormat="1" ht="24.75" customHeight="1" x14ac:dyDescent="0.2">
      <c r="A10" s="643" t="s">
        <v>71</v>
      </c>
      <c r="B10" s="643"/>
      <c r="C10" s="643"/>
      <c r="D10" s="643"/>
      <c r="E10" s="643"/>
      <c r="F10" s="643"/>
      <c r="G10" s="251">
        <f t="shared" ref="G10:N10" si="0">G15+G30+G198+G203</f>
        <v>0</v>
      </c>
      <c r="H10" s="251">
        <f t="shared" si="0"/>
        <v>39330.800000000003</v>
      </c>
      <c r="I10" s="251">
        <f t="shared" si="0"/>
        <v>0</v>
      </c>
      <c r="J10" s="251">
        <f t="shared" si="0"/>
        <v>39330.800000000003</v>
      </c>
      <c r="K10" s="251" t="e">
        <f t="shared" si="0"/>
        <v>#REF!</v>
      </c>
      <c r="L10" s="251">
        <f t="shared" si="0"/>
        <v>40545.199999999997</v>
      </c>
      <c r="M10" s="251">
        <f t="shared" si="0"/>
        <v>10917.8</v>
      </c>
      <c r="N10" s="251">
        <f t="shared" si="0"/>
        <v>51463</v>
      </c>
    </row>
    <row r="11" spans="1:14" ht="12.75" hidden="1" customHeight="1" x14ac:dyDescent="0.2">
      <c r="A11" s="410" t="s">
        <v>72</v>
      </c>
      <c r="B11" s="256" t="s">
        <v>73</v>
      </c>
      <c r="C11" s="256" t="s">
        <v>190</v>
      </c>
      <c r="D11" s="256"/>
      <c r="E11" s="256"/>
      <c r="F11" s="256"/>
      <c r="G11" s="263"/>
      <c r="H11" s="263"/>
      <c r="I11" s="263"/>
      <c r="J11" s="263" t="e">
        <f>J12</f>
        <v>#REF!</v>
      </c>
      <c r="K11" s="263"/>
      <c r="L11" s="263" t="e">
        <f t="shared" ref="L11:N13" si="1">L12</f>
        <v>#REF!</v>
      </c>
      <c r="M11" s="263" t="e">
        <f t="shared" si="1"/>
        <v>#REF!</v>
      </c>
      <c r="N11" s="263" t="e">
        <f t="shared" si="1"/>
        <v>#REF!</v>
      </c>
    </row>
    <row r="12" spans="1:14" ht="12.75" hidden="1" customHeight="1" x14ac:dyDescent="0.2">
      <c r="A12" s="410" t="s">
        <v>206</v>
      </c>
      <c r="B12" s="256" t="s">
        <v>73</v>
      </c>
      <c r="C12" s="256" t="s">
        <v>190</v>
      </c>
      <c r="D12" s="256" t="s">
        <v>207</v>
      </c>
      <c r="E12" s="256"/>
      <c r="F12" s="256"/>
      <c r="G12" s="263"/>
      <c r="H12" s="263"/>
      <c r="I12" s="263"/>
      <c r="J12" s="263" t="e">
        <f>J13</f>
        <v>#REF!</v>
      </c>
      <c r="K12" s="263"/>
      <c r="L12" s="263" t="e">
        <f t="shared" si="1"/>
        <v>#REF!</v>
      </c>
      <c r="M12" s="263" t="e">
        <f t="shared" si="1"/>
        <v>#REF!</v>
      </c>
      <c r="N12" s="263" t="e">
        <f t="shared" si="1"/>
        <v>#REF!</v>
      </c>
    </row>
    <row r="13" spans="1:14" ht="25.5" hidden="1" customHeight="1" x14ac:dyDescent="0.2">
      <c r="A13" s="265" t="s">
        <v>74</v>
      </c>
      <c r="B13" s="258" t="s">
        <v>73</v>
      </c>
      <c r="C13" s="258" t="s">
        <v>190</v>
      </c>
      <c r="D13" s="258" t="s">
        <v>207</v>
      </c>
      <c r="E13" s="266" t="s">
        <v>75</v>
      </c>
      <c r="F13" s="266"/>
      <c r="G13" s="263"/>
      <c r="H13" s="263"/>
      <c r="I13" s="263"/>
      <c r="J13" s="263" t="e">
        <f>J14</f>
        <v>#REF!</v>
      </c>
      <c r="K13" s="263"/>
      <c r="L13" s="263" t="e">
        <f t="shared" si="1"/>
        <v>#REF!</v>
      </c>
      <c r="M13" s="263" t="e">
        <f t="shared" si="1"/>
        <v>#REF!</v>
      </c>
      <c r="N13" s="263" t="e">
        <f t="shared" si="1"/>
        <v>#REF!</v>
      </c>
    </row>
    <row r="14" spans="1:14" ht="12.75" hidden="1" customHeight="1" x14ac:dyDescent="0.2">
      <c r="A14" s="265" t="s">
        <v>300</v>
      </c>
      <c r="B14" s="258" t="s">
        <v>73</v>
      </c>
      <c r="C14" s="258" t="s">
        <v>190</v>
      </c>
      <c r="D14" s="258" t="s">
        <v>207</v>
      </c>
      <c r="E14" s="266" t="s">
        <v>75</v>
      </c>
      <c r="F14" s="266" t="s">
        <v>301</v>
      </c>
      <c r="G14" s="263"/>
      <c r="H14" s="263"/>
      <c r="I14" s="263"/>
      <c r="J14" s="263" t="e">
        <f>#REF!+G14</f>
        <v>#REF!</v>
      </c>
      <c r="K14" s="263"/>
      <c r="L14" s="263" t="e">
        <f>#REF!+H14</f>
        <v>#REF!</v>
      </c>
      <c r="M14" s="263" t="e">
        <f>#REF!+I14</f>
        <v>#REF!</v>
      </c>
      <c r="N14" s="263" t="e">
        <f>#REF!+I14</f>
        <v>#REF!</v>
      </c>
    </row>
    <row r="15" spans="1:14" s="19" customFormat="1" ht="12.75" customHeight="1" x14ac:dyDescent="0.2">
      <c r="A15" s="410" t="s">
        <v>298</v>
      </c>
      <c r="B15" s="256" t="s">
        <v>73</v>
      </c>
      <c r="C15" s="256" t="s">
        <v>202</v>
      </c>
      <c r="D15" s="256"/>
      <c r="E15" s="256"/>
      <c r="F15" s="256"/>
      <c r="G15" s="267">
        <f t="shared" ref="G15:N15" si="2">G16+G21+G25</f>
        <v>0</v>
      </c>
      <c r="H15" s="267">
        <f t="shared" si="2"/>
        <v>15799</v>
      </c>
      <c r="I15" s="267">
        <f t="shared" si="2"/>
        <v>0</v>
      </c>
      <c r="J15" s="267">
        <f t="shared" si="2"/>
        <v>15799</v>
      </c>
      <c r="K15" s="267" t="e">
        <f t="shared" si="2"/>
        <v>#REF!</v>
      </c>
      <c r="L15" s="267">
        <f>L16+L25</f>
        <v>14706</v>
      </c>
      <c r="M15" s="267">
        <f>M16+M25</f>
        <v>4001</v>
      </c>
      <c r="N15" s="267">
        <f t="shared" si="2"/>
        <v>18707</v>
      </c>
    </row>
    <row r="16" spans="1:14" ht="16.5" customHeight="1" x14ac:dyDescent="0.2">
      <c r="A16" s="410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N16" si="3">G17</f>
        <v>0</v>
      </c>
      <c r="H16" s="268"/>
      <c r="I16" s="268">
        <f t="shared" si="3"/>
        <v>15549</v>
      </c>
      <c r="J16" s="268">
        <f t="shared" si="3"/>
        <v>15549</v>
      </c>
      <c r="K16" s="268" t="e">
        <f t="shared" si="3"/>
        <v>#REF!</v>
      </c>
      <c r="L16" s="268">
        <f t="shared" si="3"/>
        <v>14506</v>
      </c>
      <c r="M16" s="268">
        <f t="shared" si="3"/>
        <v>4181</v>
      </c>
      <c r="N16" s="268">
        <f t="shared" si="3"/>
        <v>18687</v>
      </c>
    </row>
    <row r="17" spans="1:14" ht="67.5" customHeight="1" x14ac:dyDescent="0.2">
      <c r="A17" s="265" t="s">
        <v>1041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H18+H19</f>
        <v>0</v>
      </c>
      <c r="I17" s="263">
        <f>I18+I19</f>
        <v>15549</v>
      </c>
      <c r="J17" s="263">
        <f>J18+J19</f>
        <v>15549</v>
      </c>
      <c r="K17" s="263" t="e">
        <f>K18+K19+K20+#REF!</f>
        <v>#REF!</v>
      </c>
      <c r="L17" s="263">
        <f>L18+L19+L20</f>
        <v>14506</v>
      </c>
      <c r="M17" s="263">
        <f>M18+M19+M20</f>
        <v>4181</v>
      </c>
      <c r="N17" s="263">
        <f>N18+N19+N20</f>
        <v>18687</v>
      </c>
    </row>
    <row r="18" spans="1:14" ht="34.5" customHeight="1" x14ac:dyDescent="0.2">
      <c r="A18" s="265" t="s">
        <v>76</v>
      </c>
      <c r="B18" s="258" t="s">
        <v>73</v>
      </c>
      <c r="C18" s="258" t="s">
        <v>202</v>
      </c>
      <c r="D18" s="258" t="s">
        <v>194</v>
      </c>
      <c r="E18" s="258" t="s">
        <v>746</v>
      </c>
      <c r="F18" s="258" t="s">
        <v>77</v>
      </c>
      <c r="G18" s="263"/>
      <c r="H18" s="263"/>
      <c r="I18" s="263">
        <v>9532</v>
      </c>
      <c r="J18" s="263">
        <f>H18+I18</f>
        <v>9532</v>
      </c>
      <c r="K18" s="263">
        <v>0</v>
      </c>
      <c r="L18" s="263">
        <f>9836-1000</f>
        <v>8836</v>
      </c>
      <c r="M18" s="263">
        <f>1310+1624</f>
        <v>2934</v>
      </c>
      <c r="N18" s="263">
        <f>L18+M18</f>
        <v>11770</v>
      </c>
    </row>
    <row r="19" spans="1:14" ht="31.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747</v>
      </c>
      <c r="F19" s="258" t="s">
        <v>77</v>
      </c>
      <c r="G19" s="263"/>
      <c r="H19" s="263"/>
      <c r="I19" s="263">
        <v>6017</v>
      </c>
      <c r="J19" s="263">
        <f>H19+I19</f>
        <v>6017</v>
      </c>
      <c r="K19" s="263">
        <v>0</v>
      </c>
      <c r="L19" s="263">
        <f>6170-500</f>
        <v>5670</v>
      </c>
      <c r="M19" s="263">
        <f>681+566</f>
        <v>1247</v>
      </c>
      <c r="N19" s="263">
        <f>L19+M19</f>
        <v>6917</v>
      </c>
    </row>
    <row r="20" spans="1:14" ht="15.75" hidden="1" customHeight="1" x14ac:dyDescent="0.2">
      <c r="A20" s="367" t="s">
        <v>78</v>
      </c>
      <c r="B20" s="368" t="s">
        <v>73</v>
      </c>
      <c r="C20" s="368" t="s">
        <v>202</v>
      </c>
      <c r="D20" s="368" t="s">
        <v>194</v>
      </c>
      <c r="E20" s="368" t="s">
        <v>1045</v>
      </c>
      <c r="F20" s="368" t="s">
        <v>79</v>
      </c>
      <c r="G20" s="262"/>
      <c r="H20" s="285"/>
      <c r="I20" s="284"/>
      <c r="J20" s="284"/>
      <c r="K20" s="284">
        <v>1050</v>
      </c>
      <c r="L20" s="263">
        <v>0</v>
      </c>
      <c r="M20" s="263">
        <v>0</v>
      </c>
      <c r="N20" s="263">
        <f>L20+M20</f>
        <v>0</v>
      </c>
    </row>
    <row r="21" spans="1:14" s="19" customFormat="1" ht="18" hidden="1" customHeight="1" x14ac:dyDescent="0.2">
      <c r="A21" s="410" t="s">
        <v>852</v>
      </c>
      <c r="B21" s="256" t="s">
        <v>73</v>
      </c>
      <c r="C21" s="256" t="s">
        <v>202</v>
      </c>
      <c r="D21" s="256" t="s">
        <v>194</v>
      </c>
      <c r="E21" s="256"/>
      <c r="F21" s="256"/>
      <c r="G21" s="270"/>
      <c r="H21" s="281">
        <f>H22</f>
        <v>15549</v>
      </c>
      <c r="I21" s="283">
        <f>I22</f>
        <v>-15549</v>
      </c>
      <c r="J21" s="283">
        <f>J22</f>
        <v>0</v>
      </c>
      <c r="K21" s="283">
        <f>K22</f>
        <v>0</v>
      </c>
      <c r="L21" s="263">
        <f t="shared" ref="L21:L24" si="4">I21+J21</f>
        <v>-15549</v>
      </c>
      <c r="M21" s="263"/>
      <c r="N21" s="263">
        <f>J21+K21</f>
        <v>0</v>
      </c>
    </row>
    <row r="22" spans="1:14" ht="64.5" hidden="1" customHeight="1" x14ac:dyDescent="0.2">
      <c r="A22" s="265" t="s">
        <v>980</v>
      </c>
      <c r="B22" s="258" t="s">
        <v>73</v>
      </c>
      <c r="C22" s="258" t="s">
        <v>202</v>
      </c>
      <c r="D22" s="258" t="s">
        <v>194</v>
      </c>
      <c r="E22" s="258" t="s">
        <v>750</v>
      </c>
      <c r="F22" s="258"/>
      <c r="G22" s="264">
        <f>G23+G24</f>
        <v>0</v>
      </c>
      <c r="H22" s="264">
        <f>H23+H24</f>
        <v>15549</v>
      </c>
      <c r="I22" s="264">
        <f>I23+I24</f>
        <v>-15549</v>
      </c>
      <c r="J22" s="264">
        <f>J23+J24</f>
        <v>0</v>
      </c>
      <c r="K22" s="264">
        <f>K23+K24</f>
        <v>0</v>
      </c>
      <c r="L22" s="263">
        <f t="shared" si="4"/>
        <v>-15549</v>
      </c>
      <c r="M22" s="263"/>
      <c r="N22" s="263">
        <f>J22+K22</f>
        <v>0</v>
      </c>
    </row>
    <row r="23" spans="1:14" ht="33.75" hidden="1" customHeight="1" x14ac:dyDescent="0.2">
      <c r="A23" s="265" t="s">
        <v>76</v>
      </c>
      <c r="B23" s="258" t="s">
        <v>73</v>
      </c>
      <c r="C23" s="258" t="s">
        <v>202</v>
      </c>
      <c r="D23" s="258" t="s">
        <v>194</v>
      </c>
      <c r="E23" s="258" t="s">
        <v>746</v>
      </c>
      <c r="F23" s="258" t="s">
        <v>77</v>
      </c>
      <c r="G23" s="262"/>
      <c r="H23" s="263">
        <v>9532</v>
      </c>
      <c r="I23" s="263">
        <v>-9532</v>
      </c>
      <c r="J23" s="263">
        <f t="shared" ref="J23:J30" si="5">H23+I23</f>
        <v>0</v>
      </c>
      <c r="K23" s="263">
        <v>0</v>
      </c>
      <c r="L23" s="263">
        <f t="shared" si="4"/>
        <v>-9532</v>
      </c>
      <c r="M23" s="263"/>
      <c r="N23" s="263">
        <f>J23+K23</f>
        <v>0</v>
      </c>
    </row>
    <row r="24" spans="1:14" ht="0.75" hidden="1" customHeight="1" x14ac:dyDescent="0.2">
      <c r="A24" s="265" t="s">
        <v>76</v>
      </c>
      <c r="B24" s="258" t="s">
        <v>73</v>
      </c>
      <c r="C24" s="258" t="s">
        <v>202</v>
      </c>
      <c r="D24" s="258" t="s">
        <v>194</v>
      </c>
      <c r="E24" s="258" t="s">
        <v>747</v>
      </c>
      <c r="F24" s="258" t="s">
        <v>77</v>
      </c>
      <c r="G24" s="262"/>
      <c r="H24" s="263">
        <v>6017</v>
      </c>
      <c r="I24" s="263">
        <v>-6017</v>
      </c>
      <c r="J24" s="263">
        <f t="shared" si="5"/>
        <v>0</v>
      </c>
      <c r="K24" s="263">
        <v>0</v>
      </c>
      <c r="L24" s="263">
        <f t="shared" si="4"/>
        <v>-6017</v>
      </c>
      <c r="M24" s="263"/>
      <c r="N24" s="263">
        <f>J24+K24</f>
        <v>0</v>
      </c>
    </row>
    <row r="25" spans="1:14" s="19" customFormat="1" ht="18" customHeight="1" x14ac:dyDescent="0.2">
      <c r="A25" s="410" t="s">
        <v>230</v>
      </c>
      <c r="B25" s="256" t="s">
        <v>73</v>
      </c>
      <c r="C25" s="256" t="s">
        <v>202</v>
      </c>
      <c r="D25" s="256" t="s">
        <v>202</v>
      </c>
      <c r="E25" s="256"/>
      <c r="F25" s="256"/>
      <c r="G25" s="283">
        <f t="shared" ref="G25:K26" si="6">G26</f>
        <v>0</v>
      </c>
      <c r="H25" s="283">
        <f>H26</f>
        <v>250</v>
      </c>
      <c r="I25" s="283">
        <f t="shared" si="6"/>
        <v>0</v>
      </c>
      <c r="J25" s="283">
        <f t="shared" si="5"/>
        <v>250</v>
      </c>
      <c r="K25" s="283">
        <f t="shared" si="6"/>
        <v>0</v>
      </c>
      <c r="L25" s="283">
        <f>L26+L28</f>
        <v>200</v>
      </c>
      <c r="M25" s="283">
        <f t="shared" ref="M25:N25" si="7">M26+M28</f>
        <v>-180</v>
      </c>
      <c r="N25" s="283">
        <f t="shared" si="7"/>
        <v>20</v>
      </c>
    </row>
    <row r="26" spans="1:14" ht="18" customHeight="1" x14ac:dyDescent="0.2">
      <c r="A26" s="265" t="s">
        <v>498</v>
      </c>
      <c r="B26" s="258" t="s">
        <v>73</v>
      </c>
      <c r="C26" s="258" t="s">
        <v>202</v>
      </c>
      <c r="D26" s="258" t="s">
        <v>202</v>
      </c>
      <c r="E26" s="258" t="s">
        <v>887</v>
      </c>
      <c r="F26" s="258"/>
      <c r="G26" s="264">
        <f t="shared" si="6"/>
        <v>0</v>
      </c>
      <c r="H26" s="264">
        <f>H27</f>
        <v>250</v>
      </c>
      <c r="I26" s="264">
        <f t="shared" si="6"/>
        <v>0</v>
      </c>
      <c r="J26" s="283">
        <f t="shared" si="5"/>
        <v>250</v>
      </c>
      <c r="K26" s="264">
        <f t="shared" si="6"/>
        <v>0</v>
      </c>
      <c r="L26" s="264">
        <f>L27</f>
        <v>200</v>
      </c>
      <c r="M26" s="264">
        <f t="shared" ref="M26:N26" si="8">M27</f>
        <v>-190</v>
      </c>
      <c r="N26" s="264">
        <f t="shared" si="8"/>
        <v>10</v>
      </c>
    </row>
    <row r="27" spans="1:14" ht="18" customHeight="1" x14ac:dyDescent="0.2">
      <c r="A27" s="265" t="s">
        <v>121</v>
      </c>
      <c r="B27" s="258" t="s">
        <v>73</v>
      </c>
      <c r="C27" s="258" t="s">
        <v>202</v>
      </c>
      <c r="D27" s="258" t="s">
        <v>202</v>
      </c>
      <c r="E27" s="258" t="s">
        <v>887</v>
      </c>
      <c r="F27" s="258" t="s">
        <v>94</v>
      </c>
      <c r="G27" s="262"/>
      <c r="H27" s="262">
        <v>250</v>
      </c>
      <c r="I27" s="263">
        <v>0</v>
      </c>
      <c r="J27" s="283">
        <f t="shared" si="5"/>
        <v>250</v>
      </c>
      <c r="K27" s="263">
        <v>0</v>
      </c>
      <c r="L27" s="264">
        <v>200</v>
      </c>
      <c r="M27" s="264">
        <v>-190</v>
      </c>
      <c r="N27" s="264">
        <f>L27+M27</f>
        <v>10</v>
      </c>
    </row>
    <row r="28" spans="1:14" ht="18" customHeight="1" x14ac:dyDescent="0.2">
      <c r="A28" s="265" t="s">
        <v>499</v>
      </c>
      <c r="B28" s="258" t="s">
        <v>73</v>
      </c>
      <c r="C28" s="258" t="s">
        <v>202</v>
      </c>
      <c r="D28" s="258" t="s">
        <v>202</v>
      </c>
      <c r="E28" s="258" t="s">
        <v>753</v>
      </c>
      <c r="F28" s="258"/>
      <c r="G28" s="262"/>
      <c r="H28" s="262"/>
      <c r="I28" s="263"/>
      <c r="J28" s="283"/>
      <c r="K28" s="263"/>
      <c r="L28" s="264">
        <f>L29</f>
        <v>0</v>
      </c>
      <c r="M28" s="264">
        <f t="shared" ref="M28:N28" si="9">M29</f>
        <v>10</v>
      </c>
      <c r="N28" s="264">
        <f t="shared" si="9"/>
        <v>10</v>
      </c>
    </row>
    <row r="29" spans="1:14" ht="18" customHeight="1" x14ac:dyDescent="0.2">
      <c r="A29" s="265" t="s">
        <v>121</v>
      </c>
      <c r="B29" s="258" t="s">
        <v>73</v>
      </c>
      <c r="C29" s="258" t="s">
        <v>202</v>
      </c>
      <c r="D29" s="258" t="s">
        <v>202</v>
      </c>
      <c r="E29" s="258" t="s">
        <v>753</v>
      </c>
      <c r="F29" s="258" t="s">
        <v>94</v>
      </c>
      <c r="G29" s="262"/>
      <c r="H29" s="262"/>
      <c r="I29" s="263"/>
      <c r="J29" s="283"/>
      <c r="K29" s="263"/>
      <c r="L29" s="264">
        <v>0</v>
      </c>
      <c r="M29" s="264">
        <v>10</v>
      </c>
      <c r="N29" s="264">
        <f>L29+M29</f>
        <v>10</v>
      </c>
    </row>
    <row r="30" spans="1:14" s="19" customFormat="1" ht="14.25" x14ac:dyDescent="0.2">
      <c r="A30" s="410" t="s">
        <v>80</v>
      </c>
      <c r="B30" s="256" t="s">
        <v>73</v>
      </c>
      <c r="C30" s="256" t="s">
        <v>233</v>
      </c>
      <c r="D30" s="256"/>
      <c r="E30" s="256"/>
      <c r="F30" s="256"/>
      <c r="G30" s="281">
        <f>G31+G135</f>
        <v>0</v>
      </c>
      <c r="H30" s="281">
        <f>H31+H135</f>
        <v>22346.799999999999</v>
      </c>
      <c r="I30" s="281">
        <f>I31+I135</f>
        <v>0</v>
      </c>
      <c r="J30" s="281">
        <f t="shared" si="5"/>
        <v>22346.799999999999</v>
      </c>
      <c r="K30" s="281" t="e">
        <f>K31+K135</f>
        <v>#REF!</v>
      </c>
      <c r="L30" s="281">
        <f>L31+L135</f>
        <v>24579</v>
      </c>
      <c r="M30" s="281">
        <f>M31+M135</f>
        <v>7927</v>
      </c>
      <c r="N30" s="281">
        <f>N31+N135</f>
        <v>32506</v>
      </c>
    </row>
    <row r="31" spans="1:14" ht="15" x14ac:dyDescent="0.2">
      <c r="A31" s="410" t="s">
        <v>81</v>
      </c>
      <c r="B31" s="256" t="s">
        <v>73</v>
      </c>
      <c r="C31" s="256" t="s">
        <v>233</v>
      </c>
      <c r="D31" s="256" t="s">
        <v>190</v>
      </c>
      <c r="E31" s="256"/>
      <c r="F31" s="256"/>
      <c r="G31" s="268">
        <f>G32+G35+G39+G124+G128+G132</f>
        <v>0</v>
      </c>
      <c r="H31" s="268">
        <f>H124+H128+H132</f>
        <v>15505.8</v>
      </c>
      <c r="I31" s="268">
        <f>I124+I128+I132</f>
        <v>0</v>
      </c>
      <c r="J31" s="268">
        <f>J124+J128+J132</f>
        <v>15505.8</v>
      </c>
      <c r="K31" s="268" t="e">
        <f>K124+K128</f>
        <v>#REF!</v>
      </c>
      <c r="L31" s="268">
        <f>L124+L128</f>
        <v>17450</v>
      </c>
      <c r="M31" s="268">
        <f>M124+M128</f>
        <v>7931</v>
      </c>
      <c r="N31" s="268">
        <f>N124+N128</f>
        <v>25381</v>
      </c>
    </row>
    <row r="32" spans="1:14" ht="39.75" hidden="1" customHeight="1" x14ac:dyDescent="0.2">
      <c r="A32" s="265" t="s">
        <v>1003</v>
      </c>
      <c r="B32" s="258" t="s">
        <v>73</v>
      </c>
      <c r="C32" s="258" t="s">
        <v>233</v>
      </c>
      <c r="D32" s="258" t="s">
        <v>190</v>
      </c>
      <c r="E32" s="258" t="s">
        <v>448</v>
      </c>
      <c r="F32" s="258"/>
      <c r="G32" s="262"/>
      <c r="H32" s="262"/>
      <c r="I32" s="263">
        <f>I33+I34</f>
        <v>-7464.3980000000001</v>
      </c>
      <c r="J32" s="263" t="e">
        <f>J33+J34</f>
        <v>#REF!</v>
      </c>
      <c r="K32" s="263">
        <f>K33+K34</f>
        <v>-7464.3980000000001</v>
      </c>
      <c r="L32" s="263" t="e">
        <f>L33+L34</f>
        <v>#REF!</v>
      </c>
      <c r="M32" s="263" t="e">
        <f t="shared" ref="M32:N32" si="10">M33+M34</f>
        <v>#REF!</v>
      </c>
      <c r="N32" s="263" t="e">
        <f t="shared" si="10"/>
        <v>#REF!</v>
      </c>
    </row>
    <row r="33" spans="1:14" ht="41.25" hidden="1" customHeight="1" x14ac:dyDescent="0.2">
      <c r="A33" s="265" t="s">
        <v>76</v>
      </c>
      <c r="B33" s="258" t="s">
        <v>73</v>
      </c>
      <c r="C33" s="258" t="s">
        <v>233</v>
      </c>
      <c r="D33" s="258" t="s">
        <v>190</v>
      </c>
      <c r="E33" s="258" t="s">
        <v>448</v>
      </c>
      <c r="F33" s="258" t="s">
        <v>77</v>
      </c>
      <c r="G33" s="262"/>
      <c r="H33" s="262"/>
      <c r="I33" s="263">
        <v>-7464.3980000000001</v>
      </c>
      <c r="J33" s="263" t="e">
        <f>#REF!+I33</f>
        <v>#REF!</v>
      </c>
      <c r="K33" s="263">
        <v>-7464.3980000000001</v>
      </c>
      <c r="L33" s="263" t="e">
        <f>#REF!+J33</f>
        <v>#REF!</v>
      </c>
      <c r="M33" s="263" t="e">
        <f>#REF!+K33</f>
        <v>#REF!</v>
      </c>
      <c r="N33" s="263" t="e">
        <f>#REF!+L33</f>
        <v>#REF!</v>
      </c>
    </row>
    <row r="34" spans="1:14" ht="19.5" hidden="1" customHeight="1" x14ac:dyDescent="0.2">
      <c r="A34" s="265" t="s">
        <v>495</v>
      </c>
      <c r="B34" s="258" t="s">
        <v>73</v>
      </c>
      <c r="C34" s="258" t="s">
        <v>233</v>
      </c>
      <c r="D34" s="258" t="s">
        <v>190</v>
      </c>
      <c r="E34" s="258" t="s">
        <v>489</v>
      </c>
      <c r="F34" s="258" t="s">
        <v>77</v>
      </c>
      <c r="G34" s="262"/>
      <c r="H34" s="262"/>
      <c r="I34" s="263">
        <v>0</v>
      </c>
      <c r="J34" s="263">
        <f>G34+I34</f>
        <v>0</v>
      </c>
      <c r="K34" s="263">
        <v>0</v>
      </c>
      <c r="L34" s="263">
        <f>H34+J34</f>
        <v>0</v>
      </c>
      <c r="M34" s="263">
        <f t="shared" ref="M34:N34" si="11">I34+K34</f>
        <v>0</v>
      </c>
      <c r="N34" s="263">
        <f t="shared" si="11"/>
        <v>0</v>
      </c>
    </row>
    <row r="35" spans="1:14" ht="35.25" hidden="1" customHeight="1" x14ac:dyDescent="0.2">
      <c r="A35" s="265" t="s">
        <v>1004</v>
      </c>
      <c r="B35" s="258" t="s">
        <v>73</v>
      </c>
      <c r="C35" s="258" t="s">
        <v>233</v>
      </c>
      <c r="D35" s="258" t="s">
        <v>190</v>
      </c>
      <c r="E35" s="258" t="s">
        <v>447</v>
      </c>
      <c r="F35" s="258"/>
      <c r="G35" s="262"/>
      <c r="H35" s="262"/>
      <c r="I35" s="263">
        <f>I36+I38+I37</f>
        <v>-6002.8739999999998</v>
      </c>
      <c r="J35" s="263" t="e">
        <f>J36+J38+J37</f>
        <v>#REF!</v>
      </c>
      <c r="K35" s="263">
        <f>K36+K38+K37</f>
        <v>-6002.8739999999998</v>
      </c>
      <c r="L35" s="263" t="e">
        <f>L36+L38+L37</f>
        <v>#REF!</v>
      </c>
      <c r="M35" s="263" t="e">
        <f t="shared" ref="M35:N35" si="12">M36+M38+M37</f>
        <v>#REF!</v>
      </c>
      <c r="N35" s="263" t="e">
        <f t="shared" si="12"/>
        <v>#REF!</v>
      </c>
    </row>
    <row r="36" spans="1:14" ht="35.25" hidden="1" customHeight="1" x14ac:dyDescent="0.2">
      <c r="A36" s="265" t="s">
        <v>76</v>
      </c>
      <c r="B36" s="258" t="s">
        <v>73</v>
      </c>
      <c r="C36" s="258" t="s">
        <v>233</v>
      </c>
      <c r="D36" s="258" t="s">
        <v>190</v>
      </c>
      <c r="E36" s="258" t="s">
        <v>447</v>
      </c>
      <c r="F36" s="258" t="s">
        <v>77</v>
      </c>
      <c r="G36" s="262"/>
      <c r="H36" s="262"/>
      <c r="I36" s="263">
        <v>-4672.2139999999999</v>
      </c>
      <c r="J36" s="263" t="e">
        <f>#REF!+I36</f>
        <v>#REF!</v>
      </c>
      <c r="K36" s="263">
        <v>-4672.2139999999999</v>
      </c>
      <c r="L36" s="263" t="e">
        <f>#REF!+J36</f>
        <v>#REF!</v>
      </c>
      <c r="M36" s="263" t="e">
        <f>#REF!+K36</f>
        <v>#REF!</v>
      </c>
      <c r="N36" s="263" t="e">
        <f>#REF!+L36</f>
        <v>#REF!</v>
      </c>
    </row>
    <row r="37" spans="1:14" ht="18" hidden="1" customHeight="1" x14ac:dyDescent="0.2">
      <c r="A37" s="265" t="s">
        <v>495</v>
      </c>
      <c r="B37" s="258" t="s">
        <v>73</v>
      </c>
      <c r="C37" s="258" t="s">
        <v>233</v>
      </c>
      <c r="D37" s="258" t="s">
        <v>190</v>
      </c>
      <c r="E37" s="258" t="s">
        <v>490</v>
      </c>
      <c r="F37" s="258" t="s">
        <v>77</v>
      </c>
      <c r="G37" s="262"/>
      <c r="H37" s="262"/>
      <c r="I37" s="263">
        <v>-1080.6600000000001</v>
      </c>
      <c r="J37" s="263" t="e">
        <f>#REF!+I37</f>
        <v>#REF!</v>
      </c>
      <c r="K37" s="263">
        <v>-1080.6600000000001</v>
      </c>
      <c r="L37" s="263" t="e">
        <f>#REF!+J37</f>
        <v>#REF!</v>
      </c>
      <c r="M37" s="263" t="e">
        <f>#REF!+K37</f>
        <v>#REF!</v>
      </c>
      <c r="N37" s="263" t="e">
        <f>#REF!+L37</f>
        <v>#REF!</v>
      </c>
    </row>
    <row r="38" spans="1:14" ht="12.75" hidden="1" customHeight="1" x14ac:dyDescent="0.2">
      <c r="A38" s="265" t="s">
        <v>78</v>
      </c>
      <c r="B38" s="258" t="s">
        <v>73</v>
      </c>
      <c r="C38" s="258" t="s">
        <v>233</v>
      </c>
      <c r="D38" s="258" t="s">
        <v>190</v>
      </c>
      <c r="E38" s="258" t="s">
        <v>447</v>
      </c>
      <c r="F38" s="258" t="s">
        <v>79</v>
      </c>
      <c r="G38" s="262"/>
      <c r="H38" s="262"/>
      <c r="I38" s="263">
        <v>-250</v>
      </c>
      <c r="J38" s="263" t="e">
        <f>#REF!+I38</f>
        <v>#REF!</v>
      </c>
      <c r="K38" s="263">
        <v>-250</v>
      </c>
      <c r="L38" s="263" t="e">
        <f>#REF!+J38</f>
        <v>#REF!</v>
      </c>
      <c r="M38" s="263" t="e">
        <f>#REF!+K38</f>
        <v>#REF!</v>
      </c>
      <c r="N38" s="263" t="e">
        <f>#REF!+L38</f>
        <v>#REF!</v>
      </c>
    </row>
    <row r="39" spans="1:14" ht="39.75" hidden="1" customHeight="1" x14ac:dyDescent="0.2">
      <c r="A39" s="265" t="s">
        <v>493</v>
      </c>
      <c r="B39" s="258" t="s">
        <v>73</v>
      </c>
      <c r="C39" s="258" t="s">
        <v>233</v>
      </c>
      <c r="D39" s="258" t="s">
        <v>190</v>
      </c>
      <c r="E39" s="258" t="s">
        <v>492</v>
      </c>
      <c r="F39" s="258"/>
      <c r="G39" s="262"/>
      <c r="H39" s="262"/>
      <c r="I39" s="263">
        <f>I40</f>
        <v>-3.8</v>
      </c>
      <c r="J39" s="263" t="e">
        <f>J40</f>
        <v>#REF!</v>
      </c>
      <c r="K39" s="263">
        <f>K40</f>
        <v>-3.8</v>
      </c>
      <c r="L39" s="263" t="e">
        <f>L40</f>
        <v>#REF!</v>
      </c>
      <c r="M39" s="263" t="e">
        <f t="shared" ref="M39:N39" si="13">M40</f>
        <v>#REF!</v>
      </c>
      <c r="N39" s="263" t="e">
        <f t="shared" si="13"/>
        <v>#REF!</v>
      </c>
    </row>
    <row r="40" spans="1:14" ht="20.25" hidden="1" customHeight="1" x14ac:dyDescent="0.2">
      <c r="A40" s="265" t="s">
        <v>93</v>
      </c>
      <c r="B40" s="258" t="s">
        <v>73</v>
      </c>
      <c r="C40" s="258" t="s">
        <v>233</v>
      </c>
      <c r="D40" s="258" t="s">
        <v>190</v>
      </c>
      <c r="E40" s="258" t="s">
        <v>492</v>
      </c>
      <c r="F40" s="258" t="s">
        <v>94</v>
      </c>
      <c r="G40" s="262"/>
      <c r="H40" s="262"/>
      <c r="I40" s="263">
        <v>-3.8</v>
      </c>
      <c r="J40" s="263" t="e">
        <f>#REF!+I40</f>
        <v>#REF!</v>
      </c>
      <c r="K40" s="263">
        <v>-3.8</v>
      </c>
      <c r="L40" s="263" t="e">
        <f>#REF!+J40</f>
        <v>#REF!</v>
      </c>
      <c r="M40" s="263" t="e">
        <f>#REF!+K40</f>
        <v>#REF!</v>
      </c>
      <c r="N40" s="263" t="e">
        <f>#REF!+L40</f>
        <v>#REF!</v>
      </c>
    </row>
    <row r="41" spans="1:14" ht="25.5" hidden="1" customHeight="1" x14ac:dyDescent="0.2">
      <c r="A41" s="265" t="s">
        <v>147</v>
      </c>
      <c r="B41" s="258" t="s">
        <v>73</v>
      </c>
      <c r="C41" s="258" t="s">
        <v>233</v>
      </c>
      <c r="D41" s="258" t="s">
        <v>190</v>
      </c>
      <c r="E41" s="258" t="s">
        <v>84</v>
      </c>
      <c r="F41" s="258"/>
      <c r="G41" s="262"/>
      <c r="H41" s="262"/>
      <c r="I41" s="263" t="e">
        <f>I42</f>
        <v>#REF!</v>
      </c>
      <c r="J41" s="263" t="e">
        <f>J42</f>
        <v>#REF!</v>
      </c>
      <c r="K41" s="263" t="e">
        <f>K42</f>
        <v>#REF!</v>
      </c>
      <c r="L41" s="263" t="e">
        <f>L42</f>
        <v>#REF!</v>
      </c>
      <c r="M41" s="263" t="e">
        <f t="shared" ref="M41:N41" si="14">M42</f>
        <v>#REF!</v>
      </c>
      <c r="N41" s="263" t="e">
        <f t="shared" si="14"/>
        <v>#REF!</v>
      </c>
    </row>
    <row r="42" spans="1:14" ht="12.75" hidden="1" customHeight="1" x14ac:dyDescent="0.2">
      <c r="A42" s="265" t="s">
        <v>300</v>
      </c>
      <c r="B42" s="258" t="s">
        <v>73</v>
      </c>
      <c r="C42" s="258" t="s">
        <v>233</v>
      </c>
      <c r="D42" s="258" t="s">
        <v>190</v>
      </c>
      <c r="E42" s="258" t="s">
        <v>84</v>
      </c>
      <c r="F42" s="258" t="s">
        <v>301</v>
      </c>
      <c r="G42" s="262"/>
      <c r="H42" s="262"/>
      <c r="I42" s="263" t="e">
        <f>#REF!+G42</f>
        <v>#REF!</v>
      </c>
      <c r="J42" s="263" t="e">
        <f>#REF!+I42</f>
        <v>#REF!</v>
      </c>
      <c r="K42" s="263" t="e">
        <f>#REF!+I42</f>
        <v>#REF!</v>
      </c>
      <c r="L42" s="263" t="e">
        <f>F42+J42</f>
        <v>#REF!</v>
      </c>
      <c r="M42" s="263" t="e">
        <f t="shared" ref="M42:N42" si="15">G42+K42</f>
        <v>#REF!</v>
      </c>
      <c r="N42" s="263" t="e">
        <f t="shared" si="15"/>
        <v>#REF!</v>
      </c>
    </row>
    <row r="43" spans="1:14" ht="12.75" hidden="1" customHeight="1" x14ac:dyDescent="0.2">
      <c r="A43" s="265" t="s">
        <v>85</v>
      </c>
      <c r="B43" s="258" t="s">
        <v>73</v>
      </c>
      <c r="C43" s="258" t="s">
        <v>233</v>
      </c>
      <c r="D43" s="258" t="s">
        <v>190</v>
      </c>
      <c r="E43" s="258" t="s">
        <v>86</v>
      </c>
      <c r="F43" s="258"/>
      <c r="G43" s="262"/>
      <c r="H43" s="262"/>
      <c r="I43" s="263" t="e">
        <f>I44</f>
        <v>#REF!</v>
      </c>
      <c r="J43" s="263" t="e">
        <f>J44</f>
        <v>#REF!</v>
      </c>
      <c r="K43" s="263" t="e">
        <f>K44</f>
        <v>#REF!</v>
      </c>
      <c r="L43" s="263" t="e">
        <f>L44</f>
        <v>#REF!</v>
      </c>
      <c r="M43" s="263" t="e">
        <f t="shared" ref="M43:N43" si="16">M44</f>
        <v>#REF!</v>
      </c>
      <c r="N43" s="263" t="e">
        <f t="shared" si="16"/>
        <v>#REF!</v>
      </c>
    </row>
    <row r="44" spans="1:14" ht="12.75" hidden="1" customHeight="1" x14ac:dyDescent="0.2">
      <c r="A44" s="265" t="s">
        <v>299</v>
      </c>
      <c r="B44" s="258" t="s">
        <v>73</v>
      </c>
      <c r="C44" s="258" t="s">
        <v>233</v>
      </c>
      <c r="D44" s="258" t="s">
        <v>190</v>
      </c>
      <c r="E44" s="258" t="s">
        <v>87</v>
      </c>
      <c r="F44" s="258"/>
      <c r="G44" s="262"/>
      <c r="H44" s="262"/>
      <c r="I44" s="263" t="e">
        <f>I45+I46+I47</f>
        <v>#REF!</v>
      </c>
      <c r="J44" s="263" t="e">
        <f>J45+J46+J47</f>
        <v>#REF!</v>
      </c>
      <c r="K44" s="263" t="e">
        <f>K45+K46+K47</f>
        <v>#REF!</v>
      </c>
      <c r="L44" s="263" t="e">
        <f>L45+L46+L47</f>
        <v>#REF!</v>
      </c>
      <c r="M44" s="263" t="e">
        <f t="shared" ref="M44:N44" si="17">M45+M46+M47</f>
        <v>#REF!</v>
      </c>
      <c r="N44" s="263" t="e">
        <f t="shared" si="17"/>
        <v>#REF!</v>
      </c>
    </row>
    <row r="45" spans="1:14" ht="12.75" hidden="1" customHeight="1" x14ac:dyDescent="0.2">
      <c r="A45" s="265" t="s">
        <v>300</v>
      </c>
      <c r="B45" s="258" t="s">
        <v>73</v>
      </c>
      <c r="C45" s="258" t="s">
        <v>233</v>
      </c>
      <c r="D45" s="258" t="s">
        <v>190</v>
      </c>
      <c r="E45" s="258" t="s">
        <v>87</v>
      </c>
      <c r="F45" s="258" t="s">
        <v>301</v>
      </c>
      <c r="G45" s="262"/>
      <c r="H45" s="262"/>
      <c r="I45" s="263" t="e">
        <f>#REF!+G45</f>
        <v>#REF!</v>
      </c>
      <c r="J45" s="263" t="e">
        <f>#REF!+I45</f>
        <v>#REF!</v>
      </c>
      <c r="K45" s="263" t="e">
        <f>#REF!+I45</f>
        <v>#REF!</v>
      </c>
      <c r="L45" s="263" t="e">
        <f>F45+J45</f>
        <v>#REF!</v>
      </c>
      <c r="M45" s="263" t="e">
        <f t="shared" ref="M45:N46" si="18">G45+K45</f>
        <v>#REF!</v>
      </c>
      <c r="N45" s="263" t="e">
        <f t="shared" si="18"/>
        <v>#REF!</v>
      </c>
    </row>
    <row r="46" spans="1:14" ht="12.75" hidden="1" customHeight="1" x14ac:dyDescent="0.2">
      <c r="A46" s="265" t="s">
        <v>302</v>
      </c>
      <c r="B46" s="258" t="s">
        <v>73</v>
      </c>
      <c r="C46" s="258" t="s">
        <v>233</v>
      </c>
      <c r="D46" s="258" t="s">
        <v>190</v>
      </c>
      <c r="E46" s="258" t="s">
        <v>87</v>
      </c>
      <c r="F46" s="258" t="s">
        <v>303</v>
      </c>
      <c r="G46" s="262"/>
      <c r="H46" s="262"/>
      <c r="I46" s="263" t="e">
        <f>#REF!+G46</f>
        <v>#REF!</v>
      </c>
      <c r="J46" s="263" t="e">
        <f>#REF!+I46</f>
        <v>#REF!</v>
      </c>
      <c r="K46" s="263" t="e">
        <f>#REF!+I46</f>
        <v>#REF!</v>
      </c>
      <c r="L46" s="263" t="e">
        <f>F46+J46</f>
        <v>#REF!</v>
      </c>
      <c r="M46" s="263" t="e">
        <f t="shared" si="18"/>
        <v>#REF!</v>
      </c>
      <c r="N46" s="263" t="e">
        <f t="shared" si="18"/>
        <v>#REF!</v>
      </c>
    </row>
    <row r="47" spans="1:14" ht="25.5" hidden="1" customHeight="1" x14ac:dyDescent="0.2">
      <c r="A47" s="265" t="s">
        <v>147</v>
      </c>
      <c r="B47" s="258" t="s">
        <v>73</v>
      </c>
      <c r="C47" s="258" t="s">
        <v>233</v>
      </c>
      <c r="D47" s="258" t="s">
        <v>190</v>
      </c>
      <c r="E47" s="258" t="s">
        <v>88</v>
      </c>
      <c r="F47" s="258"/>
      <c r="G47" s="262"/>
      <c r="H47" s="262"/>
      <c r="I47" s="263" t="e">
        <f>I48</f>
        <v>#REF!</v>
      </c>
      <c r="J47" s="263" t="e">
        <f>J48</f>
        <v>#REF!</v>
      </c>
      <c r="K47" s="263" t="e">
        <f>K48</f>
        <v>#REF!</v>
      </c>
      <c r="L47" s="263" t="e">
        <f>L48</f>
        <v>#REF!</v>
      </c>
      <c r="M47" s="263" t="e">
        <f t="shared" ref="M47:N47" si="19">M48</f>
        <v>#REF!</v>
      </c>
      <c r="N47" s="263" t="e">
        <f t="shared" si="19"/>
        <v>#REF!</v>
      </c>
    </row>
    <row r="48" spans="1:14" ht="12.75" hidden="1" customHeight="1" x14ac:dyDescent="0.2">
      <c r="A48" s="265" t="s">
        <v>300</v>
      </c>
      <c r="B48" s="258" t="s">
        <v>73</v>
      </c>
      <c r="C48" s="258" t="s">
        <v>233</v>
      </c>
      <c r="D48" s="258" t="s">
        <v>190</v>
      </c>
      <c r="E48" s="258" t="s">
        <v>88</v>
      </c>
      <c r="F48" s="258" t="s">
        <v>301</v>
      </c>
      <c r="G48" s="262"/>
      <c r="H48" s="262"/>
      <c r="I48" s="263" t="e">
        <f>#REF!+G48</f>
        <v>#REF!</v>
      </c>
      <c r="J48" s="263" t="e">
        <f>#REF!+I48</f>
        <v>#REF!</v>
      </c>
      <c r="K48" s="263" t="e">
        <f>#REF!+I48</f>
        <v>#REF!</v>
      </c>
      <c r="L48" s="263" t="e">
        <f>F48+J48</f>
        <v>#REF!</v>
      </c>
      <c r="M48" s="263" t="e">
        <f t="shared" ref="M48:N48" si="20">G48+K48</f>
        <v>#REF!</v>
      </c>
      <c r="N48" s="263" t="e">
        <f t="shared" si="20"/>
        <v>#REF!</v>
      </c>
    </row>
    <row r="49" spans="1:14" ht="15" hidden="1" x14ac:dyDescent="0.2">
      <c r="A49" s="265" t="s">
        <v>89</v>
      </c>
      <c r="B49" s="258" t="s">
        <v>73</v>
      </c>
      <c r="C49" s="258" t="s">
        <v>233</v>
      </c>
      <c r="D49" s="258" t="s">
        <v>190</v>
      </c>
      <c r="E49" s="258" t="s">
        <v>82</v>
      </c>
      <c r="F49" s="258"/>
      <c r="G49" s="262"/>
      <c r="H49" s="262"/>
      <c r="I49" s="263" t="e">
        <f>I63+I50</f>
        <v>#REF!</v>
      </c>
      <c r="J49" s="263" t="e">
        <f>J63+J50</f>
        <v>#REF!</v>
      </c>
      <c r="K49" s="263" t="e">
        <f>K63+K50</f>
        <v>#REF!</v>
      </c>
      <c r="L49" s="263" t="e">
        <f>L63+L50</f>
        <v>#REF!</v>
      </c>
      <c r="M49" s="263" t="e">
        <f t="shared" ref="M49:N49" si="21">M63+M50</f>
        <v>#REF!</v>
      </c>
      <c r="N49" s="263" t="e">
        <f t="shared" si="21"/>
        <v>#REF!</v>
      </c>
    </row>
    <row r="50" spans="1:14" ht="38.25" hidden="1" customHeight="1" x14ac:dyDescent="0.2">
      <c r="A50" s="265" t="s">
        <v>90</v>
      </c>
      <c r="B50" s="258" t="s">
        <v>73</v>
      </c>
      <c r="C50" s="258" t="s">
        <v>233</v>
      </c>
      <c r="D50" s="258" t="s">
        <v>190</v>
      </c>
      <c r="E50" s="258" t="s">
        <v>91</v>
      </c>
      <c r="F50" s="258"/>
      <c r="G50" s="262"/>
      <c r="H50" s="262"/>
      <c r="I50" s="263" t="e">
        <f>I62</f>
        <v>#REF!</v>
      </c>
      <c r="J50" s="263" t="e">
        <f>J62</f>
        <v>#REF!</v>
      </c>
      <c r="K50" s="263" t="e">
        <f>K62</f>
        <v>#REF!</v>
      </c>
      <c r="L50" s="263" t="e">
        <f>L62</f>
        <v>#REF!</v>
      </c>
      <c r="M50" s="263" t="e">
        <f t="shared" ref="M50:N50" si="22">M62</f>
        <v>#REF!</v>
      </c>
      <c r="N50" s="263" t="e">
        <f t="shared" si="22"/>
        <v>#REF!</v>
      </c>
    </row>
    <row r="51" spans="1:14" ht="12.75" hidden="1" customHeight="1" x14ac:dyDescent="0.2">
      <c r="A51" s="265" t="s">
        <v>302</v>
      </c>
      <c r="B51" s="258" t="s">
        <v>73</v>
      </c>
      <c r="C51" s="258" t="s">
        <v>233</v>
      </c>
      <c r="D51" s="258" t="s">
        <v>190</v>
      </c>
      <c r="E51" s="258" t="s">
        <v>83</v>
      </c>
      <c r="F51" s="258" t="s">
        <v>303</v>
      </c>
      <c r="G51" s="262"/>
      <c r="H51" s="262"/>
      <c r="I51" s="263" t="e">
        <f>#REF!+G51</f>
        <v>#REF!</v>
      </c>
      <c r="J51" s="263" t="e">
        <f>#REF!+I51</f>
        <v>#REF!</v>
      </c>
      <c r="K51" s="263" t="e">
        <f>#REF!+I51</f>
        <v>#REF!</v>
      </c>
      <c r="L51" s="263" t="e">
        <f>F51+J51</f>
        <v>#REF!</v>
      </c>
      <c r="M51" s="263" t="e">
        <f t="shared" ref="M51:N52" si="23">G51+K51</f>
        <v>#REF!</v>
      </c>
      <c r="N51" s="263" t="e">
        <f t="shared" si="23"/>
        <v>#REF!</v>
      </c>
    </row>
    <row r="52" spans="1:14" ht="12.75" hidden="1" customHeight="1" x14ac:dyDescent="0.2">
      <c r="A52" s="265" t="s">
        <v>144</v>
      </c>
      <c r="B52" s="258" t="s">
        <v>73</v>
      </c>
      <c r="C52" s="258" t="s">
        <v>233</v>
      </c>
      <c r="D52" s="258" t="s">
        <v>190</v>
      </c>
      <c r="E52" s="258" t="s">
        <v>83</v>
      </c>
      <c r="F52" s="258" t="s">
        <v>145</v>
      </c>
      <c r="G52" s="262"/>
      <c r="H52" s="262"/>
      <c r="I52" s="263" t="e">
        <f>#REF!+G52</f>
        <v>#REF!</v>
      </c>
      <c r="J52" s="263" t="e">
        <f>#REF!+I52</f>
        <v>#REF!</v>
      </c>
      <c r="K52" s="263" t="e">
        <f>#REF!+I52</f>
        <v>#REF!</v>
      </c>
      <c r="L52" s="263" t="e">
        <f>F52+J52</f>
        <v>#REF!</v>
      </c>
      <c r="M52" s="263" t="e">
        <f t="shared" si="23"/>
        <v>#REF!</v>
      </c>
      <c r="N52" s="263" t="e">
        <f t="shared" si="23"/>
        <v>#REF!</v>
      </c>
    </row>
    <row r="53" spans="1:14" ht="25.5" hidden="1" customHeight="1" x14ac:dyDescent="0.2">
      <c r="A53" s="265" t="s">
        <v>147</v>
      </c>
      <c r="B53" s="258" t="s">
        <v>73</v>
      </c>
      <c r="C53" s="258" t="s">
        <v>233</v>
      </c>
      <c r="D53" s="258" t="s">
        <v>190</v>
      </c>
      <c r="E53" s="258" t="s">
        <v>83</v>
      </c>
      <c r="F53" s="258"/>
      <c r="G53" s="262"/>
      <c r="H53" s="262"/>
      <c r="I53" s="263" t="e">
        <f>I54</f>
        <v>#REF!</v>
      </c>
      <c r="J53" s="263" t="e">
        <f>J54</f>
        <v>#REF!</v>
      </c>
      <c r="K53" s="263" t="e">
        <f>K54</f>
        <v>#REF!</v>
      </c>
      <c r="L53" s="263" t="e">
        <f>L54</f>
        <v>#REF!</v>
      </c>
      <c r="M53" s="263" t="e">
        <f t="shared" ref="M53:N53" si="24">M54</f>
        <v>#REF!</v>
      </c>
      <c r="N53" s="263" t="e">
        <f t="shared" si="24"/>
        <v>#REF!</v>
      </c>
    </row>
    <row r="54" spans="1:14" ht="12.75" hidden="1" customHeight="1" x14ac:dyDescent="0.2">
      <c r="A54" s="265" t="s">
        <v>300</v>
      </c>
      <c r="B54" s="258" t="s">
        <v>73</v>
      </c>
      <c r="C54" s="258" t="s">
        <v>233</v>
      </c>
      <c r="D54" s="258" t="s">
        <v>190</v>
      </c>
      <c r="E54" s="258" t="s">
        <v>83</v>
      </c>
      <c r="F54" s="258" t="s">
        <v>301</v>
      </c>
      <c r="G54" s="262"/>
      <c r="H54" s="262"/>
      <c r="I54" s="263" t="e">
        <f>#REF!+G54</f>
        <v>#REF!</v>
      </c>
      <c r="J54" s="263" t="e">
        <f>#REF!+I54</f>
        <v>#REF!</v>
      </c>
      <c r="K54" s="263" t="e">
        <f>#REF!+I54</f>
        <v>#REF!</v>
      </c>
      <c r="L54" s="263" t="e">
        <f>F54+J54</f>
        <v>#REF!</v>
      </c>
      <c r="M54" s="263" t="e">
        <f t="shared" ref="M54:N54" si="25">G54+K54</f>
        <v>#REF!</v>
      </c>
      <c r="N54" s="263" t="e">
        <f t="shared" si="25"/>
        <v>#REF!</v>
      </c>
    </row>
    <row r="55" spans="1:14" ht="25.5" hidden="1" customHeight="1" x14ac:dyDescent="0.2">
      <c r="A55" s="265" t="s">
        <v>92</v>
      </c>
      <c r="B55" s="258" t="s">
        <v>73</v>
      </c>
      <c r="C55" s="258" t="s">
        <v>233</v>
      </c>
      <c r="D55" s="258" t="s">
        <v>190</v>
      </c>
      <c r="E55" s="258" t="s">
        <v>83</v>
      </c>
      <c r="F55" s="258"/>
      <c r="G55" s="262"/>
      <c r="H55" s="262"/>
      <c r="I55" s="263" t="e">
        <f>I56</f>
        <v>#REF!</v>
      </c>
      <c r="J55" s="263" t="e">
        <f>J56</f>
        <v>#REF!</v>
      </c>
      <c r="K55" s="263" t="e">
        <f>K56</f>
        <v>#REF!</v>
      </c>
      <c r="L55" s="263" t="e">
        <f>L56</f>
        <v>#REF!</v>
      </c>
      <c r="M55" s="263" t="e">
        <f t="shared" ref="M55:N55" si="26">M56</f>
        <v>#REF!</v>
      </c>
      <c r="N55" s="263" t="e">
        <f t="shared" si="26"/>
        <v>#REF!</v>
      </c>
    </row>
    <row r="56" spans="1:14" ht="12.75" hidden="1" customHeight="1" x14ac:dyDescent="0.2">
      <c r="A56" s="265" t="s">
        <v>299</v>
      </c>
      <c r="B56" s="258" t="s">
        <v>73</v>
      </c>
      <c r="C56" s="258" t="s">
        <v>233</v>
      </c>
      <c r="D56" s="258" t="s">
        <v>190</v>
      </c>
      <c r="E56" s="258" t="s">
        <v>83</v>
      </c>
      <c r="F56" s="258"/>
      <c r="G56" s="262"/>
      <c r="H56" s="262"/>
      <c r="I56" s="263" t="e">
        <f>I57+I60+I58+I59</f>
        <v>#REF!</v>
      </c>
      <c r="J56" s="263" t="e">
        <f>J57+J60+J58+J59</f>
        <v>#REF!</v>
      </c>
      <c r="K56" s="263" t="e">
        <f>K57+K60+K58+K59</f>
        <v>#REF!</v>
      </c>
      <c r="L56" s="263" t="e">
        <f>L57+L60+L58+L59</f>
        <v>#REF!</v>
      </c>
      <c r="M56" s="263" t="e">
        <f t="shared" ref="M56:N56" si="27">M57+M60+M58+M59</f>
        <v>#REF!</v>
      </c>
      <c r="N56" s="263" t="e">
        <f t="shared" si="27"/>
        <v>#REF!</v>
      </c>
    </row>
    <row r="57" spans="1:14" ht="12.75" hidden="1" customHeight="1" x14ac:dyDescent="0.2">
      <c r="A57" s="265" t="s">
        <v>300</v>
      </c>
      <c r="B57" s="258" t="s">
        <v>73</v>
      </c>
      <c r="C57" s="258" t="s">
        <v>233</v>
      </c>
      <c r="D57" s="258" t="s">
        <v>190</v>
      </c>
      <c r="E57" s="258" t="s">
        <v>83</v>
      </c>
      <c r="F57" s="258" t="s">
        <v>301</v>
      </c>
      <c r="G57" s="262"/>
      <c r="H57" s="262"/>
      <c r="I57" s="263" t="e">
        <f>#REF!+G57</f>
        <v>#REF!</v>
      </c>
      <c r="J57" s="263" t="e">
        <f>#REF!+I57</f>
        <v>#REF!</v>
      </c>
      <c r="K57" s="263" t="e">
        <f>#REF!+I57</f>
        <v>#REF!</v>
      </c>
      <c r="L57" s="263" t="e">
        <f t="shared" ref="L57:L59" si="28">F57+J57</f>
        <v>#REF!</v>
      </c>
      <c r="M57" s="263" t="e">
        <f t="shared" ref="M57:M59" si="29">G57+K57</f>
        <v>#REF!</v>
      </c>
      <c r="N57" s="263" t="e">
        <f t="shared" ref="N57:N59" si="30">H57+L57</f>
        <v>#REF!</v>
      </c>
    </row>
    <row r="58" spans="1:14" ht="12.75" hidden="1" customHeight="1" x14ac:dyDescent="0.2">
      <c r="A58" s="265" t="s">
        <v>302</v>
      </c>
      <c r="B58" s="258" t="s">
        <v>73</v>
      </c>
      <c r="C58" s="258" t="s">
        <v>233</v>
      </c>
      <c r="D58" s="258" t="s">
        <v>190</v>
      </c>
      <c r="E58" s="258" t="s">
        <v>83</v>
      </c>
      <c r="F58" s="258" t="s">
        <v>303</v>
      </c>
      <c r="G58" s="262"/>
      <c r="H58" s="262"/>
      <c r="I58" s="263" t="e">
        <f>#REF!+G58</f>
        <v>#REF!</v>
      </c>
      <c r="J58" s="263" t="e">
        <f>#REF!+I58</f>
        <v>#REF!</v>
      </c>
      <c r="K58" s="263" t="e">
        <f>#REF!+I58</f>
        <v>#REF!</v>
      </c>
      <c r="L58" s="263" t="e">
        <f t="shared" si="28"/>
        <v>#REF!</v>
      </c>
      <c r="M58" s="263" t="e">
        <f t="shared" si="29"/>
        <v>#REF!</v>
      </c>
      <c r="N58" s="263" t="e">
        <f t="shared" si="30"/>
        <v>#REF!</v>
      </c>
    </row>
    <row r="59" spans="1:14" ht="12.75" hidden="1" customHeight="1" x14ac:dyDescent="0.2">
      <c r="A59" s="265" t="s">
        <v>144</v>
      </c>
      <c r="B59" s="258" t="s">
        <v>73</v>
      </c>
      <c r="C59" s="258" t="s">
        <v>233</v>
      </c>
      <c r="D59" s="258" t="s">
        <v>190</v>
      </c>
      <c r="E59" s="258" t="s">
        <v>83</v>
      </c>
      <c r="F59" s="258" t="s">
        <v>145</v>
      </c>
      <c r="G59" s="262"/>
      <c r="H59" s="262"/>
      <c r="I59" s="263" t="e">
        <f>#REF!+G59</f>
        <v>#REF!</v>
      </c>
      <c r="J59" s="263" t="e">
        <f>#REF!+I59</f>
        <v>#REF!</v>
      </c>
      <c r="K59" s="263" t="e">
        <f>#REF!+I59</f>
        <v>#REF!</v>
      </c>
      <c r="L59" s="263" t="e">
        <f t="shared" si="28"/>
        <v>#REF!</v>
      </c>
      <c r="M59" s="263" t="e">
        <f t="shared" si="29"/>
        <v>#REF!</v>
      </c>
      <c r="N59" s="263" t="e">
        <f t="shared" si="30"/>
        <v>#REF!</v>
      </c>
    </row>
    <row r="60" spans="1:14" ht="25.5" hidden="1" customHeight="1" x14ac:dyDescent="0.2">
      <c r="A60" s="265" t="s">
        <v>147</v>
      </c>
      <c r="B60" s="258" t="s">
        <v>73</v>
      </c>
      <c r="C60" s="258" t="s">
        <v>233</v>
      </c>
      <c r="D60" s="258" t="s">
        <v>190</v>
      </c>
      <c r="E60" s="258" t="s">
        <v>83</v>
      </c>
      <c r="F60" s="258"/>
      <c r="G60" s="262"/>
      <c r="H60" s="262"/>
      <c r="I60" s="263" t="e">
        <f>I61</f>
        <v>#REF!</v>
      </c>
      <c r="J60" s="263" t="e">
        <f>J61</f>
        <v>#REF!</v>
      </c>
      <c r="K60" s="263" t="e">
        <f>K61</f>
        <v>#REF!</v>
      </c>
      <c r="L60" s="263" t="e">
        <f>L61</f>
        <v>#REF!</v>
      </c>
      <c r="M60" s="263" t="e">
        <f t="shared" ref="M60:N60" si="31">M61</f>
        <v>#REF!</v>
      </c>
      <c r="N60" s="263" t="e">
        <f t="shared" si="31"/>
        <v>#REF!</v>
      </c>
    </row>
    <row r="61" spans="1:14" ht="12.75" hidden="1" customHeight="1" x14ac:dyDescent="0.2">
      <c r="A61" s="265" t="s">
        <v>300</v>
      </c>
      <c r="B61" s="258" t="s">
        <v>73</v>
      </c>
      <c r="C61" s="258" t="s">
        <v>233</v>
      </c>
      <c r="D61" s="258" t="s">
        <v>190</v>
      </c>
      <c r="E61" s="258" t="s">
        <v>83</v>
      </c>
      <c r="F61" s="258" t="s">
        <v>301</v>
      </c>
      <c r="G61" s="262"/>
      <c r="H61" s="262"/>
      <c r="I61" s="263" t="e">
        <f>#REF!+G61</f>
        <v>#REF!</v>
      </c>
      <c r="J61" s="263" t="e">
        <f>#REF!+I61</f>
        <v>#REF!</v>
      </c>
      <c r="K61" s="263" t="e">
        <f>#REF!+I61</f>
        <v>#REF!</v>
      </c>
      <c r="L61" s="263" t="e">
        <f>F61+J61</f>
        <v>#REF!</v>
      </c>
      <c r="M61" s="263" t="e">
        <f t="shared" ref="M61:N62" si="32">G61+K61</f>
        <v>#REF!</v>
      </c>
      <c r="N61" s="263" t="e">
        <f t="shared" si="32"/>
        <v>#REF!</v>
      </c>
    </row>
    <row r="62" spans="1:14" ht="25.5" hidden="1" customHeight="1" x14ac:dyDescent="0.2">
      <c r="A62" s="265" t="s">
        <v>93</v>
      </c>
      <c r="B62" s="258" t="s">
        <v>73</v>
      </c>
      <c r="C62" s="258" t="s">
        <v>233</v>
      </c>
      <c r="D62" s="258" t="s">
        <v>190</v>
      </c>
      <c r="E62" s="258" t="s">
        <v>91</v>
      </c>
      <c r="F62" s="258" t="s">
        <v>94</v>
      </c>
      <c r="G62" s="262"/>
      <c r="H62" s="262"/>
      <c r="I62" s="263" t="e">
        <f>#REF!+G62</f>
        <v>#REF!</v>
      </c>
      <c r="J62" s="263" t="e">
        <f>#REF!+I62</f>
        <v>#REF!</v>
      </c>
      <c r="K62" s="263" t="e">
        <f>#REF!+I62</f>
        <v>#REF!</v>
      </c>
      <c r="L62" s="263" t="e">
        <f>F62+J62</f>
        <v>#REF!</v>
      </c>
      <c r="M62" s="263" t="e">
        <f t="shared" si="32"/>
        <v>#REF!</v>
      </c>
      <c r="N62" s="263" t="e">
        <f t="shared" si="32"/>
        <v>#REF!</v>
      </c>
    </row>
    <row r="63" spans="1:14" ht="15" hidden="1" x14ac:dyDescent="0.2">
      <c r="A63" s="265" t="s">
        <v>299</v>
      </c>
      <c r="B63" s="258" t="s">
        <v>73</v>
      </c>
      <c r="C63" s="258" t="s">
        <v>233</v>
      </c>
      <c r="D63" s="258" t="s">
        <v>190</v>
      </c>
      <c r="E63" s="258" t="s">
        <v>83</v>
      </c>
      <c r="F63" s="258"/>
      <c r="G63" s="262"/>
      <c r="H63" s="262"/>
      <c r="I63" s="263" t="e">
        <f>I75+I76+I77+I78+I79+I80+I81</f>
        <v>#REF!</v>
      </c>
      <c r="J63" s="263" t="e">
        <f>J75+J76+J77+J78+J79+J80+J81</f>
        <v>#REF!</v>
      </c>
      <c r="K63" s="263" t="e">
        <f>K75+K76+K77+K78+K79+K80+K81</f>
        <v>#REF!</v>
      </c>
      <c r="L63" s="263" t="e">
        <f>L75+L76+L77+L78+L79+L80+L81</f>
        <v>#REF!</v>
      </c>
      <c r="M63" s="263" t="e">
        <f t="shared" ref="M63:N63" si="33">M75+M76+M77+M78+M79+M80+M81</f>
        <v>#REF!</v>
      </c>
      <c r="N63" s="263" t="e">
        <f t="shared" si="33"/>
        <v>#REF!</v>
      </c>
    </row>
    <row r="64" spans="1:14" ht="12.75" hidden="1" customHeight="1" x14ac:dyDescent="0.2">
      <c r="A64" s="265" t="s">
        <v>302</v>
      </c>
      <c r="B64" s="258" t="s">
        <v>73</v>
      </c>
      <c r="C64" s="258" t="s">
        <v>233</v>
      </c>
      <c r="D64" s="258" t="s">
        <v>190</v>
      </c>
      <c r="E64" s="258" t="s">
        <v>83</v>
      </c>
      <c r="F64" s="258" t="s">
        <v>303</v>
      </c>
      <c r="G64" s="262"/>
      <c r="H64" s="262"/>
      <c r="I64" s="263" t="e">
        <f>#REF!+G64</f>
        <v>#REF!</v>
      </c>
      <c r="J64" s="263" t="e">
        <f>#REF!+I64</f>
        <v>#REF!</v>
      </c>
      <c r="K64" s="263" t="e">
        <f>#REF!+I64</f>
        <v>#REF!</v>
      </c>
      <c r="L64" s="263" t="e">
        <f>F64+J64</f>
        <v>#REF!</v>
      </c>
      <c r="M64" s="263" t="e">
        <f t="shared" ref="M64:N65" si="34">G64+K64</f>
        <v>#REF!</v>
      </c>
      <c r="N64" s="263" t="e">
        <f t="shared" si="34"/>
        <v>#REF!</v>
      </c>
    </row>
    <row r="65" spans="1:14" ht="12.75" hidden="1" customHeight="1" x14ac:dyDescent="0.2">
      <c r="A65" s="265" t="s">
        <v>144</v>
      </c>
      <c r="B65" s="258" t="s">
        <v>73</v>
      </c>
      <c r="C65" s="258" t="s">
        <v>233</v>
      </c>
      <c r="D65" s="258" t="s">
        <v>190</v>
      </c>
      <c r="E65" s="258" t="s">
        <v>83</v>
      </c>
      <c r="F65" s="258" t="s">
        <v>145</v>
      </c>
      <c r="G65" s="262"/>
      <c r="H65" s="262"/>
      <c r="I65" s="263" t="e">
        <f>#REF!+G65</f>
        <v>#REF!</v>
      </c>
      <c r="J65" s="263" t="e">
        <f>#REF!+I65</f>
        <v>#REF!</v>
      </c>
      <c r="K65" s="263" t="e">
        <f>#REF!+I65</f>
        <v>#REF!</v>
      </c>
      <c r="L65" s="263" t="e">
        <f>F65+J65</f>
        <v>#REF!</v>
      </c>
      <c r="M65" s="263" t="e">
        <f t="shared" si="34"/>
        <v>#REF!</v>
      </c>
      <c r="N65" s="263" t="e">
        <f t="shared" si="34"/>
        <v>#REF!</v>
      </c>
    </row>
    <row r="66" spans="1:14" ht="25.5" hidden="1" customHeight="1" x14ac:dyDescent="0.2">
      <c r="A66" s="265" t="s">
        <v>147</v>
      </c>
      <c r="B66" s="258" t="s">
        <v>73</v>
      </c>
      <c r="C66" s="258" t="s">
        <v>233</v>
      </c>
      <c r="D66" s="258" t="s">
        <v>190</v>
      </c>
      <c r="E66" s="258" t="s">
        <v>83</v>
      </c>
      <c r="F66" s="258"/>
      <c r="G66" s="262"/>
      <c r="H66" s="262"/>
      <c r="I66" s="263" t="e">
        <f>I67</f>
        <v>#REF!</v>
      </c>
      <c r="J66" s="263" t="e">
        <f>J67</f>
        <v>#REF!</v>
      </c>
      <c r="K66" s="263" t="e">
        <f>K67</f>
        <v>#REF!</v>
      </c>
      <c r="L66" s="263" t="e">
        <f>L67</f>
        <v>#REF!</v>
      </c>
      <c r="M66" s="263" t="e">
        <f t="shared" ref="M66:N66" si="35">M67</f>
        <v>#REF!</v>
      </c>
      <c r="N66" s="263" t="e">
        <f t="shared" si="35"/>
        <v>#REF!</v>
      </c>
    </row>
    <row r="67" spans="1:14" ht="12.75" hidden="1" customHeight="1" x14ac:dyDescent="0.2">
      <c r="A67" s="265" t="s">
        <v>300</v>
      </c>
      <c r="B67" s="258" t="s">
        <v>73</v>
      </c>
      <c r="C67" s="258" t="s">
        <v>233</v>
      </c>
      <c r="D67" s="258" t="s">
        <v>190</v>
      </c>
      <c r="E67" s="258" t="s">
        <v>83</v>
      </c>
      <c r="F67" s="258" t="s">
        <v>301</v>
      </c>
      <c r="G67" s="262"/>
      <c r="H67" s="262"/>
      <c r="I67" s="263" t="e">
        <f>#REF!+G67</f>
        <v>#REF!</v>
      </c>
      <c r="J67" s="263" t="e">
        <f>#REF!+I67</f>
        <v>#REF!</v>
      </c>
      <c r="K67" s="263" t="e">
        <f>#REF!+I67</f>
        <v>#REF!</v>
      </c>
      <c r="L67" s="263" t="e">
        <f>F67+J67</f>
        <v>#REF!</v>
      </c>
      <c r="M67" s="263" t="e">
        <f t="shared" ref="M67:N67" si="36">G67+K67</f>
        <v>#REF!</v>
      </c>
      <c r="N67" s="263" t="e">
        <f t="shared" si="36"/>
        <v>#REF!</v>
      </c>
    </row>
    <row r="68" spans="1:14" ht="25.5" hidden="1" customHeight="1" x14ac:dyDescent="0.2">
      <c r="A68" s="265" t="s">
        <v>92</v>
      </c>
      <c r="B68" s="258" t="s">
        <v>73</v>
      </c>
      <c r="C68" s="258" t="s">
        <v>233</v>
      </c>
      <c r="D68" s="258" t="s">
        <v>190</v>
      </c>
      <c r="E68" s="258" t="s">
        <v>83</v>
      </c>
      <c r="F68" s="258"/>
      <c r="G68" s="262"/>
      <c r="H68" s="262"/>
      <c r="I68" s="263" t="e">
        <f>I69</f>
        <v>#REF!</v>
      </c>
      <c r="J68" s="263" t="e">
        <f>J69</f>
        <v>#REF!</v>
      </c>
      <c r="K68" s="263" t="e">
        <f>K69</f>
        <v>#REF!</v>
      </c>
      <c r="L68" s="263" t="e">
        <f>L69</f>
        <v>#REF!</v>
      </c>
      <c r="M68" s="263" t="e">
        <f t="shared" ref="M68:N68" si="37">M69</f>
        <v>#REF!</v>
      </c>
      <c r="N68" s="263" t="e">
        <f t="shared" si="37"/>
        <v>#REF!</v>
      </c>
    </row>
    <row r="69" spans="1:14" ht="12.75" hidden="1" customHeight="1" x14ac:dyDescent="0.2">
      <c r="A69" s="265" t="s">
        <v>299</v>
      </c>
      <c r="B69" s="258" t="s">
        <v>73</v>
      </c>
      <c r="C69" s="258" t="s">
        <v>233</v>
      </c>
      <c r="D69" s="258" t="s">
        <v>190</v>
      </c>
      <c r="E69" s="258" t="s">
        <v>83</v>
      </c>
      <c r="F69" s="258"/>
      <c r="G69" s="262"/>
      <c r="H69" s="262"/>
      <c r="I69" s="263" t="e">
        <f>I70+I73+I71+I72</f>
        <v>#REF!</v>
      </c>
      <c r="J69" s="263" t="e">
        <f>J70+J73+J71+J72</f>
        <v>#REF!</v>
      </c>
      <c r="K69" s="263" t="e">
        <f>K70+K73+K71+K72</f>
        <v>#REF!</v>
      </c>
      <c r="L69" s="263" t="e">
        <f>L70+L73+L71+L72</f>
        <v>#REF!</v>
      </c>
      <c r="M69" s="263" t="e">
        <f t="shared" ref="M69:N69" si="38">M70+M73+M71+M72</f>
        <v>#REF!</v>
      </c>
      <c r="N69" s="263" t="e">
        <f t="shared" si="38"/>
        <v>#REF!</v>
      </c>
    </row>
    <row r="70" spans="1:14" ht="12.75" hidden="1" customHeight="1" x14ac:dyDescent="0.2">
      <c r="A70" s="265" t="s">
        <v>300</v>
      </c>
      <c r="B70" s="258" t="s">
        <v>73</v>
      </c>
      <c r="C70" s="258" t="s">
        <v>233</v>
      </c>
      <c r="D70" s="258" t="s">
        <v>190</v>
      </c>
      <c r="E70" s="258" t="s">
        <v>83</v>
      </c>
      <c r="F70" s="258" t="s">
        <v>301</v>
      </c>
      <c r="G70" s="262"/>
      <c r="H70" s="262"/>
      <c r="I70" s="263" t="e">
        <f>#REF!+G70</f>
        <v>#REF!</v>
      </c>
      <c r="J70" s="263" t="e">
        <f>#REF!+I70</f>
        <v>#REF!</v>
      </c>
      <c r="K70" s="263" t="e">
        <f>#REF!+I70</f>
        <v>#REF!</v>
      </c>
      <c r="L70" s="263" t="e">
        <f t="shared" ref="L70:L72" si="39">F70+J70</f>
        <v>#REF!</v>
      </c>
      <c r="M70" s="263" t="e">
        <f t="shared" ref="M70:M72" si="40">G70+K70</f>
        <v>#REF!</v>
      </c>
      <c r="N70" s="263" t="e">
        <f t="shared" ref="N70:N72" si="41">H70+L70</f>
        <v>#REF!</v>
      </c>
    </row>
    <row r="71" spans="1:14" ht="12.75" hidden="1" customHeight="1" x14ac:dyDescent="0.2">
      <c r="A71" s="265" t="s">
        <v>302</v>
      </c>
      <c r="B71" s="258" t="s">
        <v>73</v>
      </c>
      <c r="C71" s="258" t="s">
        <v>233</v>
      </c>
      <c r="D71" s="258" t="s">
        <v>190</v>
      </c>
      <c r="E71" s="258" t="s">
        <v>83</v>
      </c>
      <c r="F71" s="258" t="s">
        <v>303</v>
      </c>
      <c r="G71" s="262"/>
      <c r="H71" s="262"/>
      <c r="I71" s="263" t="e">
        <f>#REF!+G71</f>
        <v>#REF!</v>
      </c>
      <c r="J71" s="263" t="e">
        <f>#REF!+I71</f>
        <v>#REF!</v>
      </c>
      <c r="K71" s="263" t="e">
        <f>#REF!+I71</f>
        <v>#REF!</v>
      </c>
      <c r="L71" s="263" t="e">
        <f t="shared" si="39"/>
        <v>#REF!</v>
      </c>
      <c r="M71" s="263" t="e">
        <f t="shared" si="40"/>
        <v>#REF!</v>
      </c>
      <c r="N71" s="263" t="e">
        <f t="shared" si="41"/>
        <v>#REF!</v>
      </c>
    </row>
    <row r="72" spans="1:14" ht="12.75" hidden="1" customHeight="1" x14ac:dyDescent="0.2">
      <c r="A72" s="265" t="s">
        <v>144</v>
      </c>
      <c r="B72" s="258" t="s">
        <v>73</v>
      </c>
      <c r="C72" s="258" t="s">
        <v>233</v>
      </c>
      <c r="D72" s="258" t="s">
        <v>190</v>
      </c>
      <c r="E72" s="258" t="s">
        <v>83</v>
      </c>
      <c r="F72" s="258" t="s">
        <v>145</v>
      </c>
      <c r="G72" s="262"/>
      <c r="H72" s="262"/>
      <c r="I72" s="263" t="e">
        <f>#REF!+G72</f>
        <v>#REF!</v>
      </c>
      <c r="J72" s="263" t="e">
        <f>#REF!+I72</f>
        <v>#REF!</v>
      </c>
      <c r="K72" s="263" t="e">
        <f>#REF!+I72</f>
        <v>#REF!</v>
      </c>
      <c r="L72" s="263" t="e">
        <f t="shared" si="39"/>
        <v>#REF!</v>
      </c>
      <c r="M72" s="263" t="e">
        <f t="shared" si="40"/>
        <v>#REF!</v>
      </c>
      <c r="N72" s="263" t="e">
        <f t="shared" si="41"/>
        <v>#REF!</v>
      </c>
    </row>
    <row r="73" spans="1:14" ht="25.5" hidden="1" customHeight="1" x14ac:dyDescent="0.2">
      <c r="A73" s="265" t="s">
        <v>147</v>
      </c>
      <c r="B73" s="258" t="s">
        <v>73</v>
      </c>
      <c r="C73" s="258" t="s">
        <v>233</v>
      </c>
      <c r="D73" s="258" t="s">
        <v>190</v>
      </c>
      <c r="E73" s="258" t="s">
        <v>83</v>
      </c>
      <c r="F73" s="258"/>
      <c r="G73" s="262"/>
      <c r="H73" s="262"/>
      <c r="I73" s="263" t="e">
        <f>I74</f>
        <v>#REF!</v>
      </c>
      <c r="J73" s="263" t="e">
        <f>J74</f>
        <v>#REF!</v>
      </c>
      <c r="K73" s="263" t="e">
        <f>K74</f>
        <v>#REF!</v>
      </c>
      <c r="L73" s="263" t="e">
        <f>L74</f>
        <v>#REF!</v>
      </c>
      <c r="M73" s="263" t="e">
        <f t="shared" ref="M73:N73" si="42">M74</f>
        <v>#REF!</v>
      </c>
      <c r="N73" s="263" t="e">
        <f t="shared" si="42"/>
        <v>#REF!</v>
      </c>
    </row>
    <row r="74" spans="1:14" ht="12.75" hidden="1" customHeight="1" x14ac:dyDescent="0.2">
      <c r="A74" s="265" t="s">
        <v>300</v>
      </c>
      <c r="B74" s="258" t="s">
        <v>73</v>
      </c>
      <c r="C74" s="258" t="s">
        <v>233</v>
      </c>
      <c r="D74" s="258" t="s">
        <v>190</v>
      </c>
      <c r="E74" s="258" t="s">
        <v>83</v>
      </c>
      <c r="F74" s="258" t="s">
        <v>301</v>
      </c>
      <c r="G74" s="262"/>
      <c r="H74" s="262"/>
      <c r="I74" s="263" t="e">
        <f>#REF!+G74</f>
        <v>#REF!</v>
      </c>
      <c r="J74" s="263" t="e">
        <f>#REF!+I74</f>
        <v>#REF!</v>
      </c>
      <c r="K74" s="263" t="e">
        <f>#REF!+I74</f>
        <v>#REF!</v>
      </c>
      <c r="L74" s="263" t="e">
        <f>F74+J74</f>
        <v>#REF!</v>
      </c>
      <c r="M74" s="263" t="e">
        <f t="shared" ref="M74:N74" si="43">G74+K74</f>
        <v>#REF!</v>
      </c>
      <c r="N74" s="263" t="e">
        <f t="shared" si="43"/>
        <v>#REF!</v>
      </c>
    </row>
    <row r="75" spans="1:14" ht="15" hidden="1" x14ac:dyDescent="0.2">
      <c r="A75" s="265" t="s">
        <v>95</v>
      </c>
      <c r="B75" s="258" t="s">
        <v>73</v>
      </c>
      <c r="C75" s="258" t="s">
        <v>233</v>
      </c>
      <c r="D75" s="258" t="s">
        <v>190</v>
      </c>
      <c r="E75" s="258" t="s">
        <v>83</v>
      </c>
      <c r="F75" s="258" t="s">
        <v>96</v>
      </c>
      <c r="G75" s="262"/>
      <c r="H75" s="262"/>
      <c r="I75" s="263">
        <v>-6385.04</v>
      </c>
      <c r="J75" s="263">
        <f>G75+I75</f>
        <v>-6385.04</v>
      </c>
      <c r="K75" s="263">
        <v>-6385.04</v>
      </c>
      <c r="L75" s="263">
        <f>H75+J75</f>
        <v>-6385.04</v>
      </c>
      <c r="M75" s="263">
        <f t="shared" ref="M75:N75" si="44">I75+K75</f>
        <v>-12770.08</v>
      </c>
      <c r="N75" s="263">
        <f t="shared" si="44"/>
        <v>-12770.08</v>
      </c>
    </row>
    <row r="76" spans="1:14" ht="12.75" hidden="1" customHeight="1" x14ac:dyDescent="0.2">
      <c r="A76" s="265" t="s">
        <v>97</v>
      </c>
      <c r="B76" s="258" t="s">
        <v>73</v>
      </c>
      <c r="C76" s="258" t="s">
        <v>233</v>
      </c>
      <c r="D76" s="258" t="s">
        <v>190</v>
      </c>
      <c r="E76" s="258" t="s">
        <v>83</v>
      </c>
      <c r="F76" s="258" t="s">
        <v>98</v>
      </c>
      <c r="G76" s="262"/>
      <c r="H76" s="262"/>
      <c r="I76" s="263" t="e">
        <f>#REF!+G76</f>
        <v>#REF!</v>
      </c>
      <c r="J76" s="263" t="e">
        <f>#REF!+I76</f>
        <v>#REF!</v>
      </c>
      <c r="K76" s="263" t="e">
        <f>#REF!+I76</f>
        <v>#REF!</v>
      </c>
      <c r="L76" s="263" t="e">
        <f t="shared" ref="L76:L78" si="45">F76+J76</f>
        <v>#REF!</v>
      </c>
      <c r="M76" s="263" t="e">
        <f t="shared" ref="M76:M78" si="46">G76+K76</f>
        <v>#REF!</v>
      </c>
      <c r="N76" s="263" t="e">
        <f t="shared" ref="N76:N78" si="47">H76+L76</f>
        <v>#REF!</v>
      </c>
    </row>
    <row r="77" spans="1:14" ht="25.5" hidden="1" customHeight="1" x14ac:dyDescent="0.2">
      <c r="A77" s="265" t="s">
        <v>99</v>
      </c>
      <c r="B77" s="258" t="s">
        <v>73</v>
      </c>
      <c r="C77" s="258" t="s">
        <v>233</v>
      </c>
      <c r="D77" s="258" t="s">
        <v>190</v>
      </c>
      <c r="E77" s="258" t="s">
        <v>83</v>
      </c>
      <c r="F77" s="258" t="s">
        <v>100</v>
      </c>
      <c r="G77" s="262"/>
      <c r="H77" s="262"/>
      <c r="I77" s="263" t="e">
        <f>#REF!+G77</f>
        <v>#REF!</v>
      </c>
      <c r="J77" s="263" t="e">
        <f>#REF!+I77</f>
        <v>#REF!</v>
      </c>
      <c r="K77" s="263" t="e">
        <f>#REF!+I77</f>
        <v>#REF!</v>
      </c>
      <c r="L77" s="263" t="e">
        <f t="shared" si="45"/>
        <v>#REF!</v>
      </c>
      <c r="M77" s="263" t="e">
        <f t="shared" si="46"/>
        <v>#REF!</v>
      </c>
      <c r="N77" s="263" t="e">
        <f t="shared" si="47"/>
        <v>#REF!</v>
      </c>
    </row>
    <row r="78" spans="1:14" ht="25.5" hidden="1" customHeight="1" x14ac:dyDescent="0.2">
      <c r="A78" s="265" t="s">
        <v>101</v>
      </c>
      <c r="B78" s="258" t="s">
        <v>73</v>
      </c>
      <c r="C78" s="258" t="s">
        <v>233</v>
      </c>
      <c r="D78" s="258" t="s">
        <v>190</v>
      </c>
      <c r="E78" s="258" t="s">
        <v>83</v>
      </c>
      <c r="F78" s="258" t="s">
        <v>102</v>
      </c>
      <c r="G78" s="262"/>
      <c r="H78" s="262"/>
      <c r="I78" s="263" t="e">
        <f>#REF!+G78</f>
        <v>#REF!</v>
      </c>
      <c r="J78" s="263" t="e">
        <f>#REF!+I78</f>
        <v>#REF!</v>
      </c>
      <c r="K78" s="263" t="e">
        <f>#REF!+I78</f>
        <v>#REF!</v>
      </c>
      <c r="L78" s="263" t="e">
        <f t="shared" si="45"/>
        <v>#REF!</v>
      </c>
      <c r="M78" s="263" t="e">
        <f t="shared" si="46"/>
        <v>#REF!</v>
      </c>
      <c r="N78" s="263" t="e">
        <f t="shared" si="47"/>
        <v>#REF!</v>
      </c>
    </row>
    <row r="79" spans="1:14" ht="18.75" hidden="1" customHeight="1" x14ac:dyDescent="0.2">
      <c r="A79" s="265" t="s">
        <v>93</v>
      </c>
      <c r="B79" s="258" t="s">
        <v>73</v>
      </c>
      <c r="C79" s="258" t="s">
        <v>233</v>
      </c>
      <c r="D79" s="258" t="s">
        <v>190</v>
      </c>
      <c r="E79" s="258" t="s">
        <v>83</v>
      </c>
      <c r="F79" s="258" t="s">
        <v>94</v>
      </c>
      <c r="G79" s="262"/>
      <c r="H79" s="262"/>
      <c r="I79" s="263">
        <v>-684.96</v>
      </c>
      <c r="J79" s="263">
        <f>G79+I79</f>
        <v>-684.96</v>
      </c>
      <c r="K79" s="263">
        <v>-684.96</v>
      </c>
      <c r="L79" s="263">
        <f t="shared" ref="L79:L81" si="48">H79+J79</f>
        <v>-684.96</v>
      </c>
      <c r="M79" s="263">
        <f t="shared" ref="M79:M81" si="49">I79+K79</f>
        <v>-1369.92</v>
      </c>
      <c r="N79" s="263">
        <f t="shared" ref="N79:N81" si="50">J79+L79</f>
        <v>-1369.92</v>
      </c>
    </row>
    <row r="80" spans="1:14" ht="15" hidden="1" x14ac:dyDescent="0.2">
      <c r="A80" s="265" t="s">
        <v>103</v>
      </c>
      <c r="B80" s="258" t="s">
        <v>73</v>
      </c>
      <c r="C80" s="258" t="s">
        <v>233</v>
      </c>
      <c r="D80" s="258" t="s">
        <v>190</v>
      </c>
      <c r="E80" s="258" t="s">
        <v>83</v>
      </c>
      <c r="F80" s="258" t="s">
        <v>104</v>
      </c>
      <c r="G80" s="262"/>
      <c r="H80" s="262"/>
      <c r="I80" s="263">
        <v>-25</v>
      </c>
      <c r="J80" s="263">
        <f>G80+I80</f>
        <v>-25</v>
      </c>
      <c r="K80" s="263">
        <v>-25</v>
      </c>
      <c r="L80" s="263">
        <f t="shared" si="48"/>
        <v>-25</v>
      </c>
      <c r="M80" s="263">
        <f t="shared" si="49"/>
        <v>-50</v>
      </c>
      <c r="N80" s="263">
        <f t="shared" si="50"/>
        <v>-50</v>
      </c>
    </row>
    <row r="81" spans="1:14" ht="15" hidden="1" x14ac:dyDescent="0.2">
      <c r="A81" s="265" t="s">
        <v>105</v>
      </c>
      <c r="B81" s="258" t="s">
        <v>73</v>
      </c>
      <c r="C81" s="258" t="s">
        <v>233</v>
      </c>
      <c r="D81" s="258" t="s">
        <v>190</v>
      </c>
      <c r="E81" s="258" t="s">
        <v>83</v>
      </c>
      <c r="F81" s="258" t="s">
        <v>106</v>
      </c>
      <c r="G81" s="262"/>
      <c r="H81" s="262"/>
      <c r="I81" s="263" t="e">
        <f>#REF!+G81</f>
        <v>#REF!</v>
      </c>
      <c r="J81" s="263" t="e">
        <f>G81+I81</f>
        <v>#REF!</v>
      </c>
      <c r="K81" s="263" t="e">
        <f>H81+I81</f>
        <v>#REF!</v>
      </c>
      <c r="L81" s="263" t="e">
        <f t="shared" si="48"/>
        <v>#REF!</v>
      </c>
      <c r="M81" s="263" t="e">
        <f t="shared" si="49"/>
        <v>#REF!</v>
      </c>
      <c r="N81" s="263" t="e">
        <f t="shared" si="50"/>
        <v>#REF!</v>
      </c>
    </row>
    <row r="82" spans="1:14" ht="15" hidden="1" x14ac:dyDescent="0.2">
      <c r="A82" s="265" t="s">
        <v>107</v>
      </c>
      <c r="B82" s="258" t="s">
        <v>73</v>
      </c>
      <c r="C82" s="258" t="s">
        <v>233</v>
      </c>
      <c r="D82" s="258" t="s">
        <v>190</v>
      </c>
      <c r="E82" s="258" t="s">
        <v>108</v>
      </c>
      <c r="F82" s="258"/>
      <c r="G82" s="262"/>
      <c r="H82" s="262"/>
      <c r="I82" s="263" t="e">
        <f>I83</f>
        <v>#REF!</v>
      </c>
      <c r="J82" s="263" t="e">
        <f>J83</f>
        <v>#REF!</v>
      </c>
      <c r="K82" s="263" t="e">
        <f>K83</f>
        <v>#REF!</v>
      </c>
      <c r="L82" s="263" t="e">
        <f>L83</f>
        <v>#REF!</v>
      </c>
      <c r="M82" s="263" t="e">
        <f t="shared" ref="M82:N82" si="51">M83</f>
        <v>#REF!</v>
      </c>
      <c r="N82" s="263" t="e">
        <f t="shared" si="51"/>
        <v>#REF!</v>
      </c>
    </row>
    <row r="83" spans="1:14" ht="15" hidden="1" x14ac:dyDescent="0.2">
      <c r="A83" s="265" t="s">
        <v>299</v>
      </c>
      <c r="B83" s="258" t="s">
        <v>73</v>
      </c>
      <c r="C83" s="258" t="s">
        <v>233</v>
      </c>
      <c r="D83" s="258" t="s">
        <v>190</v>
      </c>
      <c r="E83" s="258" t="s">
        <v>109</v>
      </c>
      <c r="F83" s="258"/>
      <c r="G83" s="262"/>
      <c r="H83" s="262"/>
      <c r="I83" s="263" t="e">
        <f>I84+I87+I85+I86+I96+I97</f>
        <v>#REF!</v>
      </c>
      <c r="J83" s="263" t="e">
        <f>J84+J87+J85+J86+J96+J97</f>
        <v>#REF!</v>
      </c>
      <c r="K83" s="263" t="e">
        <f>K84+K87+K85+K86+K96+K97</f>
        <v>#REF!</v>
      </c>
      <c r="L83" s="263" t="e">
        <f>L84+L87+L85+L86+L96+L97</f>
        <v>#REF!</v>
      </c>
      <c r="M83" s="263" t="e">
        <f t="shared" ref="M83:N83" si="52">M84+M87+M85+M86+M96+M97</f>
        <v>#REF!</v>
      </c>
      <c r="N83" s="263" t="e">
        <f t="shared" si="52"/>
        <v>#REF!</v>
      </c>
    </row>
    <row r="84" spans="1:14" ht="12.75" hidden="1" customHeight="1" x14ac:dyDescent="0.2">
      <c r="A84" s="265" t="s">
        <v>300</v>
      </c>
      <c r="B84" s="258" t="s">
        <v>73</v>
      </c>
      <c r="C84" s="258" t="s">
        <v>233</v>
      </c>
      <c r="D84" s="258" t="s">
        <v>190</v>
      </c>
      <c r="E84" s="258" t="s">
        <v>109</v>
      </c>
      <c r="F84" s="258" t="s">
        <v>301</v>
      </c>
      <c r="G84" s="262"/>
      <c r="H84" s="262"/>
      <c r="I84" s="263" t="e">
        <f>#REF!+G84</f>
        <v>#REF!</v>
      </c>
      <c r="J84" s="263" t="e">
        <f>G84+I84</f>
        <v>#REF!</v>
      </c>
      <c r="K84" s="263" t="e">
        <f>H84+I84</f>
        <v>#REF!</v>
      </c>
      <c r="L84" s="263" t="e">
        <f>H84+J84</f>
        <v>#REF!</v>
      </c>
      <c r="M84" s="263" t="e">
        <f t="shared" ref="M84:N84" si="53">I84+K84</f>
        <v>#REF!</v>
      </c>
      <c r="N84" s="263" t="e">
        <f t="shared" si="53"/>
        <v>#REF!</v>
      </c>
    </row>
    <row r="85" spans="1:14" ht="12.75" hidden="1" customHeight="1" x14ac:dyDescent="0.2">
      <c r="A85" s="265" t="s">
        <v>302</v>
      </c>
      <c r="B85" s="258" t="s">
        <v>73</v>
      </c>
      <c r="C85" s="258" t="s">
        <v>233</v>
      </c>
      <c r="D85" s="258" t="s">
        <v>190</v>
      </c>
      <c r="E85" s="258" t="s">
        <v>109</v>
      </c>
      <c r="F85" s="258" t="s">
        <v>303</v>
      </c>
      <c r="G85" s="262"/>
      <c r="H85" s="262"/>
      <c r="I85" s="263" t="e">
        <f>#REF!+G85</f>
        <v>#REF!</v>
      </c>
      <c r="J85" s="263" t="e">
        <f>#REF!+I85</f>
        <v>#REF!</v>
      </c>
      <c r="K85" s="263" t="e">
        <f>#REF!+I85</f>
        <v>#REF!</v>
      </c>
      <c r="L85" s="263" t="e">
        <f>F85+J85</f>
        <v>#REF!</v>
      </c>
      <c r="M85" s="263" t="e">
        <f t="shared" ref="M85:N86" si="54">G85+K85</f>
        <v>#REF!</v>
      </c>
      <c r="N85" s="263" t="e">
        <f t="shared" si="54"/>
        <v>#REF!</v>
      </c>
    </row>
    <row r="86" spans="1:14" ht="12.75" hidden="1" customHeight="1" x14ac:dyDescent="0.2">
      <c r="A86" s="265" t="s">
        <v>144</v>
      </c>
      <c r="B86" s="258" t="s">
        <v>73</v>
      </c>
      <c r="C86" s="258" t="s">
        <v>233</v>
      </c>
      <c r="D86" s="258" t="s">
        <v>190</v>
      </c>
      <c r="E86" s="258" t="s">
        <v>109</v>
      </c>
      <c r="F86" s="258" t="s">
        <v>145</v>
      </c>
      <c r="G86" s="262"/>
      <c r="H86" s="262"/>
      <c r="I86" s="263" t="e">
        <f>#REF!+G86</f>
        <v>#REF!</v>
      </c>
      <c r="J86" s="263" t="e">
        <f>#REF!+I86</f>
        <v>#REF!</v>
      </c>
      <c r="K86" s="263" t="e">
        <f>#REF!+I86</f>
        <v>#REF!</v>
      </c>
      <c r="L86" s="263" t="e">
        <f>F86+J86</f>
        <v>#REF!</v>
      </c>
      <c r="M86" s="263" t="e">
        <f t="shared" si="54"/>
        <v>#REF!</v>
      </c>
      <c r="N86" s="263" t="e">
        <f t="shared" si="54"/>
        <v>#REF!</v>
      </c>
    </row>
    <row r="87" spans="1:14" ht="25.5" hidden="1" customHeight="1" x14ac:dyDescent="0.2">
      <c r="A87" s="265" t="s">
        <v>147</v>
      </c>
      <c r="B87" s="258" t="s">
        <v>73</v>
      </c>
      <c r="C87" s="258" t="s">
        <v>233</v>
      </c>
      <c r="D87" s="258" t="s">
        <v>190</v>
      </c>
      <c r="E87" s="258" t="s">
        <v>110</v>
      </c>
      <c r="F87" s="258"/>
      <c r="G87" s="262"/>
      <c r="H87" s="262"/>
      <c r="I87" s="263" t="e">
        <f>I88</f>
        <v>#REF!</v>
      </c>
      <c r="J87" s="263" t="e">
        <f>J88</f>
        <v>#REF!</v>
      </c>
      <c r="K87" s="263" t="e">
        <f>K88</f>
        <v>#REF!</v>
      </c>
      <c r="L87" s="263" t="e">
        <f>L88</f>
        <v>#REF!</v>
      </c>
      <c r="M87" s="263" t="e">
        <f t="shared" ref="M87:N87" si="55">M88</f>
        <v>#REF!</v>
      </c>
      <c r="N87" s="263" t="e">
        <f t="shared" si="55"/>
        <v>#REF!</v>
      </c>
    </row>
    <row r="88" spans="1:14" ht="12.75" hidden="1" customHeight="1" x14ac:dyDescent="0.2">
      <c r="A88" s="265" t="s">
        <v>300</v>
      </c>
      <c r="B88" s="258" t="s">
        <v>73</v>
      </c>
      <c r="C88" s="258" t="s">
        <v>233</v>
      </c>
      <c r="D88" s="258" t="s">
        <v>190</v>
      </c>
      <c r="E88" s="258" t="s">
        <v>110</v>
      </c>
      <c r="F88" s="258" t="s">
        <v>301</v>
      </c>
      <c r="G88" s="262"/>
      <c r="H88" s="262"/>
      <c r="I88" s="263" t="e">
        <f>#REF!+G88</f>
        <v>#REF!</v>
      </c>
      <c r="J88" s="263" t="e">
        <f>#REF!+I88</f>
        <v>#REF!</v>
      </c>
      <c r="K88" s="263" t="e">
        <f>#REF!+I88</f>
        <v>#REF!</v>
      </c>
      <c r="L88" s="263" t="e">
        <f>F88+J88</f>
        <v>#REF!</v>
      </c>
      <c r="M88" s="263" t="e">
        <f t="shared" ref="M88:N88" si="56">G88+K88</f>
        <v>#REF!</v>
      </c>
      <c r="N88" s="263" t="e">
        <f t="shared" si="56"/>
        <v>#REF!</v>
      </c>
    </row>
    <row r="89" spans="1:14" ht="25.5" hidden="1" customHeight="1" x14ac:dyDescent="0.2">
      <c r="A89" s="265" t="s">
        <v>92</v>
      </c>
      <c r="B89" s="258" t="s">
        <v>73</v>
      </c>
      <c r="C89" s="258" t="s">
        <v>233</v>
      </c>
      <c r="D89" s="258" t="s">
        <v>190</v>
      </c>
      <c r="E89" s="258" t="s">
        <v>111</v>
      </c>
      <c r="F89" s="258"/>
      <c r="G89" s="262"/>
      <c r="H89" s="262"/>
      <c r="I89" s="263" t="e">
        <f>I90</f>
        <v>#REF!</v>
      </c>
      <c r="J89" s="263" t="e">
        <f>J90</f>
        <v>#REF!</v>
      </c>
      <c r="K89" s="263" t="e">
        <f>K90</f>
        <v>#REF!</v>
      </c>
      <c r="L89" s="263" t="e">
        <f>L90</f>
        <v>#REF!</v>
      </c>
      <c r="M89" s="263" t="e">
        <f t="shared" ref="M89:N89" si="57">M90</f>
        <v>#REF!</v>
      </c>
      <c r="N89" s="263" t="e">
        <f t="shared" si="57"/>
        <v>#REF!</v>
      </c>
    </row>
    <row r="90" spans="1:14" ht="12.75" hidden="1" customHeight="1" x14ac:dyDescent="0.2">
      <c r="A90" s="265" t="s">
        <v>299</v>
      </c>
      <c r="B90" s="258" t="s">
        <v>73</v>
      </c>
      <c r="C90" s="258" t="s">
        <v>233</v>
      </c>
      <c r="D90" s="258" t="s">
        <v>190</v>
      </c>
      <c r="E90" s="258" t="s">
        <v>112</v>
      </c>
      <c r="F90" s="258"/>
      <c r="G90" s="262"/>
      <c r="H90" s="262"/>
      <c r="I90" s="263" t="e">
        <f>I91+I94+I92+I93</f>
        <v>#REF!</v>
      </c>
      <c r="J90" s="263" t="e">
        <f>J91+J94+J92+J93</f>
        <v>#REF!</v>
      </c>
      <c r="K90" s="263" t="e">
        <f>K91+K94+K92+K93</f>
        <v>#REF!</v>
      </c>
      <c r="L90" s="263" t="e">
        <f>L91+L94+L92+L93</f>
        <v>#REF!</v>
      </c>
      <c r="M90" s="263" t="e">
        <f t="shared" ref="M90:N90" si="58">M91+M94+M92+M93</f>
        <v>#REF!</v>
      </c>
      <c r="N90" s="263" t="e">
        <f t="shared" si="58"/>
        <v>#REF!</v>
      </c>
    </row>
    <row r="91" spans="1:14" ht="12.75" hidden="1" customHeight="1" x14ac:dyDescent="0.2">
      <c r="A91" s="265" t="s">
        <v>300</v>
      </c>
      <c r="B91" s="258" t="s">
        <v>73</v>
      </c>
      <c r="C91" s="258" t="s">
        <v>233</v>
      </c>
      <c r="D91" s="258" t="s">
        <v>190</v>
      </c>
      <c r="E91" s="258" t="s">
        <v>112</v>
      </c>
      <c r="F91" s="258" t="s">
        <v>301</v>
      </c>
      <c r="G91" s="262"/>
      <c r="H91" s="262"/>
      <c r="I91" s="263" t="e">
        <f>#REF!+G91</f>
        <v>#REF!</v>
      </c>
      <c r="J91" s="263" t="e">
        <f>#REF!+I91</f>
        <v>#REF!</v>
      </c>
      <c r="K91" s="263" t="e">
        <f>#REF!+I91</f>
        <v>#REF!</v>
      </c>
      <c r="L91" s="263" t="e">
        <f t="shared" ref="L91:L93" si="59">F91+J91</f>
        <v>#REF!</v>
      </c>
      <c r="M91" s="263" t="e">
        <f t="shared" ref="M91:M93" si="60">G91+K91</f>
        <v>#REF!</v>
      </c>
      <c r="N91" s="263" t="e">
        <f t="shared" ref="N91:N93" si="61">H91+L91</f>
        <v>#REF!</v>
      </c>
    </row>
    <row r="92" spans="1:14" ht="12.75" hidden="1" customHeight="1" x14ac:dyDescent="0.2">
      <c r="A92" s="265" t="s">
        <v>302</v>
      </c>
      <c r="B92" s="258" t="s">
        <v>73</v>
      </c>
      <c r="C92" s="258" t="s">
        <v>233</v>
      </c>
      <c r="D92" s="258" t="s">
        <v>190</v>
      </c>
      <c r="E92" s="258" t="s">
        <v>112</v>
      </c>
      <c r="F92" s="258" t="s">
        <v>303</v>
      </c>
      <c r="G92" s="262"/>
      <c r="H92" s="262"/>
      <c r="I92" s="263" t="e">
        <f>#REF!+G92</f>
        <v>#REF!</v>
      </c>
      <c r="J92" s="263" t="e">
        <f>#REF!+I92</f>
        <v>#REF!</v>
      </c>
      <c r="K92" s="263" t="e">
        <f>#REF!+I92</f>
        <v>#REF!</v>
      </c>
      <c r="L92" s="263" t="e">
        <f t="shared" si="59"/>
        <v>#REF!</v>
      </c>
      <c r="M92" s="263" t="e">
        <f t="shared" si="60"/>
        <v>#REF!</v>
      </c>
      <c r="N92" s="263" t="e">
        <f t="shared" si="61"/>
        <v>#REF!</v>
      </c>
    </row>
    <row r="93" spans="1:14" ht="12.75" hidden="1" customHeight="1" x14ac:dyDescent="0.2">
      <c r="A93" s="265" t="s">
        <v>144</v>
      </c>
      <c r="B93" s="258" t="s">
        <v>73</v>
      </c>
      <c r="C93" s="258" t="s">
        <v>233</v>
      </c>
      <c r="D93" s="258" t="s">
        <v>190</v>
      </c>
      <c r="E93" s="258" t="s">
        <v>112</v>
      </c>
      <c r="F93" s="258" t="s">
        <v>145</v>
      </c>
      <c r="G93" s="262"/>
      <c r="H93" s="262"/>
      <c r="I93" s="263" t="e">
        <f>#REF!+G93</f>
        <v>#REF!</v>
      </c>
      <c r="J93" s="263" t="e">
        <f>#REF!+I93</f>
        <v>#REF!</v>
      </c>
      <c r="K93" s="263" t="e">
        <f>#REF!+I93</f>
        <v>#REF!</v>
      </c>
      <c r="L93" s="263" t="e">
        <f t="shared" si="59"/>
        <v>#REF!</v>
      </c>
      <c r="M93" s="263" t="e">
        <f t="shared" si="60"/>
        <v>#REF!</v>
      </c>
      <c r="N93" s="263" t="e">
        <f t="shared" si="61"/>
        <v>#REF!</v>
      </c>
    </row>
    <row r="94" spans="1:14" ht="25.5" hidden="1" customHeight="1" x14ac:dyDescent="0.2">
      <c r="A94" s="265" t="s">
        <v>147</v>
      </c>
      <c r="B94" s="258" t="s">
        <v>73</v>
      </c>
      <c r="C94" s="258" t="s">
        <v>233</v>
      </c>
      <c r="D94" s="258" t="s">
        <v>190</v>
      </c>
      <c r="E94" s="258" t="s">
        <v>113</v>
      </c>
      <c r="F94" s="258"/>
      <c r="G94" s="262"/>
      <c r="H94" s="262"/>
      <c r="I94" s="263" t="e">
        <f>I95</f>
        <v>#REF!</v>
      </c>
      <c r="J94" s="263" t="e">
        <f>J95</f>
        <v>#REF!</v>
      </c>
      <c r="K94" s="263" t="e">
        <f>K95</f>
        <v>#REF!</v>
      </c>
      <c r="L94" s="263" t="e">
        <f>L95</f>
        <v>#REF!</v>
      </c>
      <c r="M94" s="263" t="e">
        <f t="shared" ref="M94:N94" si="62">M95</f>
        <v>#REF!</v>
      </c>
      <c r="N94" s="263" t="e">
        <f t="shared" si="62"/>
        <v>#REF!</v>
      </c>
    </row>
    <row r="95" spans="1:14" ht="12.75" hidden="1" customHeight="1" x14ac:dyDescent="0.2">
      <c r="A95" s="265" t="s">
        <v>300</v>
      </c>
      <c r="B95" s="258" t="s">
        <v>73</v>
      </c>
      <c r="C95" s="258" t="s">
        <v>233</v>
      </c>
      <c r="D95" s="258" t="s">
        <v>190</v>
      </c>
      <c r="E95" s="258" t="s">
        <v>113</v>
      </c>
      <c r="F95" s="258" t="s">
        <v>301</v>
      </c>
      <c r="G95" s="262"/>
      <c r="H95" s="262"/>
      <c r="I95" s="263" t="e">
        <f>#REF!+G95</f>
        <v>#REF!</v>
      </c>
      <c r="J95" s="263" t="e">
        <f>#REF!+I95</f>
        <v>#REF!</v>
      </c>
      <c r="K95" s="263" t="e">
        <f>#REF!+I95</f>
        <v>#REF!</v>
      </c>
      <c r="L95" s="263" t="e">
        <f>F95+J95</f>
        <v>#REF!</v>
      </c>
      <c r="M95" s="263" t="e">
        <f t="shared" ref="M95:N95" si="63">G95+K95</f>
        <v>#REF!</v>
      </c>
      <c r="N95" s="263" t="e">
        <f t="shared" si="63"/>
        <v>#REF!</v>
      </c>
    </row>
    <row r="96" spans="1:14" ht="30" hidden="1" x14ac:dyDescent="0.2">
      <c r="A96" s="265" t="s">
        <v>76</v>
      </c>
      <c r="B96" s="258" t="s">
        <v>73</v>
      </c>
      <c r="C96" s="258" t="s">
        <v>233</v>
      </c>
      <c r="D96" s="258" t="s">
        <v>190</v>
      </c>
      <c r="E96" s="258" t="s">
        <v>109</v>
      </c>
      <c r="F96" s="258" t="s">
        <v>77</v>
      </c>
      <c r="G96" s="262"/>
      <c r="H96" s="262"/>
      <c r="I96" s="263" t="e">
        <f>#REF!+G96</f>
        <v>#REF!</v>
      </c>
      <c r="J96" s="263" t="e">
        <f>G96+I96</f>
        <v>#REF!</v>
      </c>
      <c r="K96" s="263" t="e">
        <f>H96+I96</f>
        <v>#REF!</v>
      </c>
      <c r="L96" s="263" t="e">
        <f>H96+J96</f>
        <v>#REF!</v>
      </c>
      <c r="M96" s="263" t="e">
        <f t="shared" ref="M96:N96" si="64">I96+K96</f>
        <v>#REF!</v>
      </c>
      <c r="N96" s="263" t="e">
        <f t="shared" si="64"/>
        <v>#REF!</v>
      </c>
    </row>
    <row r="97" spans="1:14" ht="12.75" hidden="1" customHeight="1" x14ac:dyDescent="0.2">
      <c r="A97" s="265" t="s">
        <v>78</v>
      </c>
      <c r="B97" s="258" t="s">
        <v>73</v>
      </c>
      <c r="C97" s="258" t="s">
        <v>233</v>
      </c>
      <c r="D97" s="258" t="s">
        <v>190</v>
      </c>
      <c r="E97" s="258" t="s">
        <v>109</v>
      </c>
      <c r="F97" s="258" t="s">
        <v>79</v>
      </c>
      <c r="G97" s="262"/>
      <c r="H97" s="262"/>
      <c r="I97" s="263" t="e">
        <f>#REF!+G97</f>
        <v>#REF!</v>
      </c>
      <c r="J97" s="263" t="e">
        <f>#REF!+I97</f>
        <v>#REF!</v>
      </c>
      <c r="K97" s="263" t="e">
        <f>#REF!+I97</f>
        <v>#REF!</v>
      </c>
      <c r="L97" s="263" t="e">
        <f>F97+J97</f>
        <v>#REF!</v>
      </c>
      <c r="M97" s="263" t="e">
        <f t="shared" ref="M97:N97" si="65">G97+K97</f>
        <v>#REF!</v>
      </c>
      <c r="N97" s="263" t="e">
        <f t="shared" si="65"/>
        <v>#REF!</v>
      </c>
    </row>
    <row r="98" spans="1:14" ht="25.5" hidden="1" customHeight="1" x14ac:dyDescent="0.2">
      <c r="A98" s="265" t="s">
        <v>114</v>
      </c>
      <c r="B98" s="258" t="s">
        <v>73</v>
      </c>
      <c r="C98" s="258" t="s">
        <v>233</v>
      </c>
      <c r="D98" s="258" t="s">
        <v>190</v>
      </c>
      <c r="E98" s="257" t="s">
        <v>115</v>
      </c>
      <c r="F98" s="258"/>
      <c r="G98" s="262"/>
      <c r="H98" s="262"/>
      <c r="I98" s="263" t="e">
        <f>I99</f>
        <v>#REF!</v>
      </c>
      <c r="J98" s="263" t="e">
        <f>J99</f>
        <v>#REF!</v>
      </c>
      <c r="K98" s="263" t="e">
        <f>K99</f>
        <v>#REF!</v>
      </c>
      <c r="L98" s="263" t="e">
        <f>L99</f>
        <v>#REF!</v>
      </c>
      <c r="M98" s="263" t="e">
        <f t="shared" ref="M98:N98" si="66">M99</f>
        <v>#REF!</v>
      </c>
      <c r="N98" s="263" t="e">
        <f t="shared" si="66"/>
        <v>#REF!</v>
      </c>
    </row>
    <row r="99" spans="1:14" ht="12.75" hidden="1" customHeight="1" x14ac:dyDescent="0.2">
      <c r="A99" s="265" t="s">
        <v>300</v>
      </c>
      <c r="B99" s="258" t="s">
        <v>73</v>
      </c>
      <c r="C99" s="258" t="s">
        <v>233</v>
      </c>
      <c r="D99" s="258" t="s">
        <v>190</v>
      </c>
      <c r="E99" s="257" t="s">
        <v>115</v>
      </c>
      <c r="F99" s="258" t="s">
        <v>301</v>
      </c>
      <c r="G99" s="262"/>
      <c r="H99" s="262"/>
      <c r="I99" s="263" t="e">
        <f>#REF!+G99</f>
        <v>#REF!</v>
      </c>
      <c r="J99" s="263" t="e">
        <f>G99+I99</f>
        <v>#REF!</v>
      </c>
      <c r="K99" s="263" t="e">
        <f>H99+I99</f>
        <v>#REF!</v>
      </c>
      <c r="L99" s="263" t="e">
        <f>H99+J99</f>
        <v>#REF!</v>
      </c>
      <c r="M99" s="263" t="e">
        <f t="shared" ref="M99:N99" si="67">I99+K99</f>
        <v>#REF!</v>
      </c>
      <c r="N99" s="263" t="e">
        <f t="shared" si="67"/>
        <v>#REF!</v>
      </c>
    </row>
    <row r="100" spans="1:14" ht="25.5" hidden="1" customHeight="1" x14ac:dyDescent="0.2">
      <c r="A100" s="265" t="s">
        <v>116</v>
      </c>
      <c r="B100" s="258" t="s">
        <v>73</v>
      </c>
      <c r="C100" s="258" t="s">
        <v>233</v>
      </c>
      <c r="D100" s="258" t="s">
        <v>190</v>
      </c>
      <c r="E100" s="257" t="s">
        <v>117</v>
      </c>
      <c r="F100" s="258"/>
      <c r="G100" s="262"/>
      <c r="H100" s="262"/>
      <c r="I100" s="263" t="e">
        <f>I101</f>
        <v>#REF!</v>
      </c>
      <c r="J100" s="263" t="e">
        <f>J101</f>
        <v>#REF!</v>
      </c>
      <c r="K100" s="263" t="e">
        <f>K101</f>
        <v>#REF!</v>
      </c>
      <c r="L100" s="263" t="e">
        <f>L101</f>
        <v>#REF!</v>
      </c>
      <c r="M100" s="263" t="e">
        <f t="shared" ref="M100:N100" si="68">M101</f>
        <v>#REF!</v>
      </c>
      <c r="N100" s="263" t="e">
        <f t="shared" si="68"/>
        <v>#REF!</v>
      </c>
    </row>
    <row r="101" spans="1:14" ht="12.75" hidden="1" customHeight="1" x14ac:dyDescent="0.2">
      <c r="A101" s="265" t="s">
        <v>300</v>
      </c>
      <c r="B101" s="258" t="s">
        <v>73</v>
      </c>
      <c r="C101" s="258" t="s">
        <v>233</v>
      </c>
      <c r="D101" s="258" t="s">
        <v>190</v>
      </c>
      <c r="E101" s="257" t="s">
        <v>117</v>
      </c>
      <c r="F101" s="258" t="s">
        <v>301</v>
      </c>
      <c r="G101" s="262"/>
      <c r="H101" s="262"/>
      <c r="I101" s="263" t="e">
        <f>#REF!+G101</f>
        <v>#REF!</v>
      </c>
      <c r="J101" s="263" t="e">
        <f>#REF!+I101</f>
        <v>#REF!</v>
      </c>
      <c r="K101" s="263" t="e">
        <f>#REF!+I101</f>
        <v>#REF!</v>
      </c>
      <c r="L101" s="263" t="e">
        <f>F101+J101</f>
        <v>#REF!</v>
      </c>
      <c r="M101" s="263" t="e">
        <f t="shared" ref="M101:N102" si="69">G101+K101</f>
        <v>#REF!</v>
      </c>
      <c r="N101" s="263" t="e">
        <f t="shared" si="69"/>
        <v>#REF!</v>
      </c>
    </row>
    <row r="102" spans="1:14" ht="12.75" hidden="1" customHeight="1" x14ac:dyDescent="0.2">
      <c r="A102" s="265" t="s">
        <v>324</v>
      </c>
      <c r="B102" s="258" t="s">
        <v>73</v>
      </c>
      <c r="C102" s="258" t="s">
        <v>233</v>
      </c>
      <c r="D102" s="258" t="s">
        <v>190</v>
      </c>
      <c r="E102" s="258" t="s">
        <v>325</v>
      </c>
      <c r="F102" s="258"/>
      <c r="G102" s="262"/>
      <c r="H102" s="262"/>
      <c r="I102" s="263" t="e">
        <f>#REF!+G102</f>
        <v>#REF!</v>
      </c>
      <c r="J102" s="263" t="e">
        <f>#REF!+I102</f>
        <v>#REF!</v>
      </c>
      <c r="K102" s="263" t="e">
        <f>#REF!+I102</f>
        <v>#REF!</v>
      </c>
      <c r="L102" s="263" t="e">
        <f>F102+J102</f>
        <v>#REF!</v>
      </c>
      <c r="M102" s="263" t="e">
        <f t="shared" si="69"/>
        <v>#REF!</v>
      </c>
      <c r="N102" s="263" t="e">
        <f t="shared" si="69"/>
        <v>#REF!</v>
      </c>
    </row>
    <row r="103" spans="1:14" ht="25.5" hidden="1" customHeight="1" x14ac:dyDescent="0.2">
      <c r="A103" s="265" t="s">
        <v>116</v>
      </c>
      <c r="B103" s="258" t="s">
        <v>73</v>
      </c>
      <c r="C103" s="258" t="s">
        <v>233</v>
      </c>
      <c r="D103" s="258" t="s">
        <v>190</v>
      </c>
      <c r="E103" s="257" t="s">
        <v>118</v>
      </c>
      <c r="F103" s="258"/>
      <c r="G103" s="262"/>
      <c r="H103" s="262"/>
      <c r="I103" s="263" t="e">
        <f>I104</f>
        <v>#REF!</v>
      </c>
      <c r="J103" s="263" t="e">
        <f>J104</f>
        <v>#REF!</v>
      </c>
      <c r="K103" s="263" t="e">
        <f>K104</f>
        <v>#REF!</v>
      </c>
      <c r="L103" s="263" t="e">
        <f>L104</f>
        <v>#REF!</v>
      </c>
      <c r="M103" s="263" t="e">
        <f t="shared" ref="M103:N103" si="70">M104</f>
        <v>#REF!</v>
      </c>
      <c r="N103" s="263" t="e">
        <f t="shared" si="70"/>
        <v>#REF!</v>
      </c>
    </row>
    <row r="104" spans="1:14" ht="12.75" hidden="1" customHeight="1" x14ac:dyDescent="0.2">
      <c r="A104" s="265" t="s">
        <v>300</v>
      </c>
      <c r="B104" s="258" t="s">
        <v>73</v>
      </c>
      <c r="C104" s="258" t="s">
        <v>233</v>
      </c>
      <c r="D104" s="258" t="s">
        <v>190</v>
      </c>
      <c r="E104" s="257" t="s">
        <v>118</v>
      </c>
      <c r="F104" s="258" t="s">
        <v>301</v>
      </c>
      <c r="G104" s="262"/>
      <c r="H104" s="262"/>
      <c r="I104" s="263" t="e">
        <f>#REF!+G104</f>
        <v>#REF!</v>
      </c>
      <c r="J104" s="263" t="e">
        <f>G104+I104</f>
        <v>#REF!</v>
      </c>
      <c r="K104" s="263" t="e">
        <f>H104+I104</f>
        <v>#REF!</v>
      </c>
      <c r="L104" s="263" t="e">
        <f>H104+J104</f>
        <v>#REF!</v>
      </c>
      <c r="M104" s="263" t="e">
        <f t="shared" ref="M104:N104" si="71">I104+K104</f>
        <v>#REF!</v>
      </c>
      <c r="N104" s="263" t="e">
        <f t="shared" si="71"/>
        <v>#REF!</v>
      </c>
    </row>
    <row r="105" spans="1:14" ht="15" hidden="1" customHeight="1" x14ac:dyDescent="0.2">
      <c r="A105" s="265" t="s">
        <v>324</v>
      </c>
      <c r="B105" s="258" t="s">
        <v>73</v>
      </c>
      <c r="C105" s="258" t="s">
        <v>233</v>
      </c>
      <c r="D105" s="258" t="s">
        <v>190</v>
      </c>
      <c r="E105" s="258" t="s">
        <v>325</v>
      </c>
      <c r="F105" s="258"/>
      <c r="G105" s="262"/>
      <c r="H105" s="262"/>
      <c r="I105" s="263" t="e">
        <f>I106</f>
        <v>#REF!</v>
      </c>
      <c r="J105" s="263" t="e">
        <f>J106</f>
        <v>#REF!</v>
      </c>
      <c r="K105" s="263" t="e">
        <f>K106</f>
        <v>#REF!</v>
      </c>
      <c r="L105" s="263" t="e">
        <f>L106</f>
        <v>#REF!</v>
      </c>
      <c r="M105" s="263" t="e">
        <f t="shared" ref="M105:N105" si="72">M106</f>
        <v>#REF!</v>
      </c>
      <c r="N105" s="263" t="e">
        <f t="shared" si="72"/>
        <v>#REF!</v>
      </c>
    </row>
    <row r="106" spans="1:14" ht="15" hidden="1" customHeight="1" x14ac:dyDescent="0.2">
      <c r="A106" s="265" t="s">
        <v>119</v>
      </c>
      <c r="B106" s="258" t="s">
        <v>73</v>
      </c>
      <c r="C106" s="258" t="s">
        <v>233</v>
      </c>
      <c r="D106" s="258" t="s">
        <v>190</v>
      </c>
      <c r="E106" s="258" t="s">
        <v>120</v>
      </c>
      <c r="F106" s="258"/>
      <c r="G106" s="262"/>
      <c r="H106" s="262"/>
      <c r="I106" s="263" t="e">
        <f>I107+I108</f>
        <v>#REF!</v>
      </c>
      <c r="J106" s="263" t="e">
        <f>J107+J108</f>
        <v>#REF!</v>
      </c>
      <c r="K106" s="263" t="e">
        <f>K107+K108</f>
        <v>#REF!</v>
      </c>
      <c r="L106" s="263" t="e">
        <f>L107+L108</f>
        <v>#REF!</v>
      </c>
      <c r="M106" s="263" t="e">
        <f t="shared" ref="M106:N106" si="73">M107+M108</f>
        <v>#REF!</v>
      </c>
      <c r="N106" s="263" t="e">
        <f t="shared" si="73"/>
        <v>#REF!</v>
      </c>
    </row>
    <row r="107" spans="1:14" ht="30" hidden="1" customHeight="1" x14ac:dyDescent="0.2">
      <c r="A107" s="265" t="s">
        <v>93</v>
      </c>
      <c r="B107" s="258" t="s">
        <v>73</v>
      </c>
      <c r="C107" s="258" t="s">
        <v>233</v>
      </c>
      <c r="D107" s="258" t="s">
        <v>190</v>
      </c>
      <c r="E107" s="258" t="s">
        <v>120</v>
      </c>
      <c r="F107" s="258" t="s">
        <v>94</v>
      </c>
      <c r="G107" s="262"/>
      <c r="H107" s="262"/>
      <c r="I107" s="263" t="e">
        <f>#REF!+G107</f>
        <v>#REF!</v>
      </c>
      <c r="J107" s="263" t="e">
        <f>G107+I107</f>
        <v>#REF!</v>
      </c>
      <c r="K107" s="263" t="e">
        <f>H107+I107</f>
        <v>#REF!</v>
      </c>
      <c r="L107" s="263" t="e">
        <f>H107+J107</f>
        <v>#REF!</v>
      </c>
      <c r="M107" s="263" t="e">
        <f t="shared" ref="M107:N108" si="74">I107+K107</f>
        <v>#REF!</v>
      </c>
      <c r="N107" s="263" t="e">
        <f t="shared" si="74"/>
        <v>#REF!</v>
      </c>
    </row>
    <row r="108" spans="1:14" ht="15" hidden="1" customHeight="1" x14ac:dyDescent="0.2">
      <c r="A108" s="265" t="s">
        <v>78</v>
      </c>
      <c r="B108" s="258" t="s">
        <v>73</v>
      </c>
      <c r="C108" s="258" t="s">
        <v>233</v>
      </c>
      <c r="D108" s="258" t="s">
        <v>190</v>
      </c>
      <c r="E108" s="258" t="s">
        <v>120</v>
      </c>
      <c r="F108" s="258" t="s">
        <v>79</v>
      </c>
      <c r="G108" s="262"/>
      <c r="H108" s="262"/>
      <c r="I108" s="263" t="e">
        <f>#REF!+G108</f>
        <v>#REF!</v>
      </c>
      <c r="J108" s="263" t="e">
        <f>G108+I108</f>
        <v>#REF!</v>
      </c>
      <c r="K108" s="263" t="e">
        <f>H108+I108</f>
        <v>#REF!</v>
      </c>
      <c r="L108" s="263" t="e">
        <f>H108+J108</f>
        <v>#REF!</v>
      </c>
      <c r="M108" s="263" t="e">
        <f t="shared" si="74"/>
        <v>#REF!</v>
      </c>
      <c r="N108" s="263" t="e">
        <f t="shared" si="74"/>
        <v>#REF!</v>
      </c>
    </row>
    <row r="109" spans="1:14" s="248" customFormat="1" ht="15" hidden="1" x14ac:dyDescent="0.2">
      <c r="A109" s="265" t="s">
        <v>404</v>
      </c>
      <c r="B109" s="258" t="s">
        <v>73</v>
      </c>
      <c r="C109" s="258" t="s">
        <v>233</v>
      </c>
      <c r="D109" s="258" t="s">
        <v>190</v>
      </c>
      <c r="E109" s="257" t="s">
        <v>62</v>
      </c>
      <c r="F109" s="258"/>
      <c r="G109" s="262"/>
      <c r="H109" s="262"/>
      <c r="I109" s="263">
        <f>I121</f>
        <v>-4766.3</v>
      </c>
      <c r="J109" s="263">
        <f>J121</f>
        <v>-4766.3</v>
      </c>
      <c r="K109" s="263">
        <f>K121</f>
        <v>-4766.3</v>
      </c>
      <c r="L109" s="263">
        <f>L121</f>
        <v>-4766.3</v>
      </c>
      <c r="M109" s="263">
        <f t="shared" ref="M109:N109" si="75">M121</f>
        <v>-9532.6</v>
      </c>
      <c r="N109" s="263">
        <f t="shared" si="75"/>
        <v>-9532.6</v>
      </c>
    </row>
    <row r="110" spans="1:14" s="248" customFormat="1" ht="15" hidden="1" x14ac:dyDescent="0.2">
      <c r="A110" s="265" t="s">
        <v>538</v>
      </c>
      <c r="B110" s="258" t="s">
        <v>73</v>
      </c>
      <c r="C110" s="258" t="s">
        <v>233</v>
      </c>
      <c r="D110" s="258" t="s">
        <v>190</v>
      </c>
      <c r="E110" s="257" t="s">
        <v>375</v>
      </c>
      <c r="F110" s="258"/>
      <c r="G110" s="262"/>
      <c r="H110" s="262"/>
      <c r="I110" s="263" t="e">
        <f>I112</f>
        <v>#REF!</v>
      </c>
      <c r="J110" s="263" t="e">
        <f>J112</f>
        <v>#REF!</v>
      </c>
      <c r="K110" s="263" t="e">
        <f>K112</f>
        <v>#REF!</v>
      </c>
      <c r="L110" s="263" t="e">
        <f>L112</f>
        <v>#REF!</v>
      </c>
      <c r="M110" s="263" t="e">
        <f t="shared" ref="M110:N110" si="76">M112</f>
        <v>#REF!</v>
      </c>
      <c r="N110" s="263" t="e">
        <f t="shared" si="76"/>
        <v>#REF!</v>
      </c>
    </row>
    <row r="111" spans="1:14" s="248" customFormat="1" ht="26.25" hidden="1" customHeight="1" x14ac:dyDescent="0.2">
      <c r="A111" s="265" t="s">
        <v>101</v>
      </c>
      <c r="B111" s="258" t="s">
        <v>73</v>
      </c>
      <c r="C111" s="258" t="s">
        <v>233</v>
      </c>
      <c r="D111" s="258" t="s">
        <v>196</v>
      </c>
      <c r="E111" s="257" t="s">
        <v>174</v>
      </c>
      <c r="F111" s="258" t="s">
        <v>102</v>
      </c>
      <c r="G111" s="262"/>
      <c r="H111" s="262"/>
      <c r="I111" s="263" t="e">
        <f>#REF!+G111</f>
        <v>#REF!</v>
      </c>
      <c r="J111" s="263" t="e">
        <f>#REF!+I111</f>
        <v>#REF!</v>
      </c>
      <c r="K111" s="263" t="e">
        <f>#REF!+I111</f>
        <v>#REF!</v>
      </c>
      <c r="L111" s="263" t="e">
        <f>F111+J111</f>
        <v>#REF!</v>
      </c>
      <c r="M111" s="263" t="e">
        <f t="shared" ref="M111:N111" si="77">G111+K111</f>
        <v>#REF!</v>
      </c>
      <c r="N111" s="263" t="e">
        <f t="shared" si="77"/>
        <v>#REF!</v>
      </c>
    </row>
    <row r="112" spans="1:14" s="248" customFormat="1" ht="15" hidden="1" x14ac:dyDescent="0.2">
      <c r="A112" s="265" t="s">
        <v>93</v>
      </c>
      <c r="B112" s="258" t="s">
        <v>73</v>
      </c>
      <c r="C112" s="258" t="s">
        <v>233</v>
      </c>
      <c r="D112" s="258" t="s">
        <v>190</v>
      </c>
      <c r="E112" s="257" t="s">
        <v>375</v>
      </c>
      <c r="F112" s="258" t="s">
        <v>94</v>
      </c>
      <c r="G112" s="262"/>
      <c r="H112" s="262"/>
      <c r="I112" s="263" t="e">
        <f>#REF!+G112</f>
        <v>#REF!</v>
      </c>
      <c r="J112" s="263" t="e">
        <f>G112+I112</f>
        <v>#REF!</v>
      </c>
      <c r="K112" s="263" t="e">
        <f>H112+I112</f>
        <v>#REF!</v>
      </c>
      <c r="L112" s="263" t="e">
        <f>H112+J112</f>
        <v>#REF!</v>
      </c>
      <c r="M112" s="263" t="e">
        <f t="shared" ref="M112:N112" si="78">I112+K112</f>
        <v>#REF!</v>
      </c>
      <c r="N112" s="263" t="e">
        <f t="shared" si="78"/>
        <v>#REF!</v>
      </c>
    </row>
    <row r="113" spans="1:14" s="20" customFormat="1" ht="12.75" hidden="1" customHeight="1" x14ac:dyDescent="0.2">
      <c r="A113" s="265" t="s">
        <v>329</v>
      </c>
      <c r="B113" s="258" t="s">
        <v>73</v>
      </c>
      <c r="C113" s="258" t="s">
        <v>233</v>
      </c>
      <c r="D113" s="258" t="s">
        <v>190</v>
      </c>
      <c r="E113" s="257" t="s">
        <v>402</v>
      </c>
      <c r="F113" s="258"/>
      <c r="G113" s="262"/>
      <c r="H113" s="262"/>
      <c r="I113" s="263" t="e">
        <f t="shared" ref="I113:N114" si="79">I114</f>
        <v>#REF!</v>
      </c>
      <c r="J113" s="263" t="e">
        <f t="shared" si="79"/>
        <v>#REF!</v>
      </c>
      <c r="K113" s="263" t="e">
        <f t="shared" si="79"/>
        <v>#REF!</v>
      </c>
      <c r="L113" s="263" t="e">
        <f t="shared" si="79"/>
        <v>#REF!</v>
      </c>
      <c r="M113" s="263" t="e">
        <f t="shared" si="79"/>
        <v>#REF!</v>
      </c>
      <c r="N113" s="263" t="e">
        <f t="shared" si="79"/>
        <v>#REF!</v>
      </c>
    </row>
    <row r="114" spans="1:14" ht="38.25" hidden="1" customHeight="1" x14ac:dyDescent="0.2">
      <c r="A114" s="272" t="s">
        <v>122</v>
      </c>
      <c r="B114" s="258" t="s">
        <v>73</v>
      </c>
      <c r="C114" s="258" t="s">
        <v>233</v>
      </c>
      <c r="D114" s="258" t="s">
        <v>190</v>
      </c>
      <c r="E114" s="257" t="s">
        <v>406</v>
      </c>
      <c r="F114" s="258"/>
      <c r="G114" s="262"/>
      <c r="H114" s="262"/>
      <c r="I114" s="263" t="e">
        <f t="shared" si="79"/>
        <v>#REF!</v>
      </c>
      <c r="J114" s="263" t="e">
        <f t="shared" si="79"/>
        <v>#REF!</v>
      </c>
      <c r="K114" s="263" t="e">
        <f t="shared" si="79"/>
        <v>#REF!</v>
      </c>
      <c r="L114" s="263" t="e">
        <f t="shared" si="79"/>
        <v>#REF!</v>
      </c>
      <c r="M114" s="263" t="e">
        <f t="shared" si="79"/>
        <v>#REF!</v>
      </c>
      <c r="N114" s="263" t="e">
        <f t="shared" si="79"/>
        <v>#REF!</v>
      </c>
    </row>
    <row r="115" spans="1:14" ht="23.25" hidden="1" customHeight="1" x14ac:dyDescent="0.2">
      <c r="A115" s="265" t="s">
        <v>320</v>
      </c>
      <c r="B115" s="258" t="s">
        <v>73</v>
      </c>
      <c r="C115" s="258" t="s">
        <v>233</v>
      </c>
      <c r="D115" s="258" t="s">
        <v>190</v>
      </c>
      <c r="E115" s="257" t="s">
        <v>407</v>
      </c>
      <c r="F115" s="258" t="s">
        <v>321</v>
      </c>
      <c r="G115" s="262"/>
      <c r="H115" s="262"/>
      <c r="I115" s="263" t="e">
        <f>#REF!+G115</f>
        <v>#REF!</v>
      </c>
      <c r="J115" s="263" t="e">
        <f>#REF!+I115</f>
        <v>#REF!</v>
      </c>
      <c r="K115" s="263" t="e">
        <f>#REF!+I115</f>
        <v>#REF!</v>
      </c>
      <c r="L115" s="263" t="e">
        <f>F115+J115</f>
        <v>#REF!</v>
      </c>
      <c r="M115" s="263" t="e">
        <f t="shared" ref="M115:N115" si="80">G115+K115</f>
        <v>#REF!</v>
      </c>
      <c r="N115" s="263" t="e">
        <f t="shared" si="80"/>
        <v>#REF!</v>
      </c>
    </row>
    <row r="116" spans="1:14" ht="27" hidden="1" customHeight="1" x14ac:dyDescent="0.2">
      <c r="A116" s="265" t="s">
        <v>403</v>
      </c>
      <c r="B116" s="258" t="s">
        <v>73</v>
      </c>
      <c r="C116" s="258" t="s">
        <v>233</v>
      </c>
      <c r="D116" s="258" t="s">
        <v>190</v>
      </c>
      <c r="E116" s="257" t="s">
        <v>405</v>
      </c>
      <c r="F116" s="258"/>
      <c r="G116" s="262"/>
      <c r="H116" s="262"/>
      <c r="I116" s="263" t="e">
        <f>I117+I118+I119+I120</f>
        <v>#REF!</v>
      </c>
      <c r="J116" s="263" t="e">
        <f>J117+J118+J119+J120</f>
        <v>#REF!</v>
      </c>
      <c r="K116" s="263" t="e">
        <f>K117+K118+K119+K120</f>
        <v>#REF!</v>
      </c>
      <c r="L116" s="263" t="e">
        <f>L117+L118+L119+L120</f>
        <v>#REF!</v>
      </c>
      <c r="M116" s="263" t="e">
        <f t="shared" ref="M116:N116" si="81">M117+M118+M119+M120</f>
        <v>#REF!</v>
      </c>
      <c r="N116" s="263" t="e">
        <f t="shared" si="81"/>
        <v>#REF!</v>
      </c>
    </row>
    <row r="117" spans="1:14" ht="23.25" hidden="1" customHeight="1" x14ac:dyDescent="0.2">
      <c r="A117" s="265" t="s">
        <v>95</v>
      </c>
      <c r="B117" s="258" t="s">
        <v>73</v>
      </c>
      <c r="C117" s="258" t="s">
        <v>233</v>
      </c>
      <c r="D117" s="258" t="s">
        <v>190</v>
      </c>
      <c r="E117" s="258" t="s">
        <v>408</v>
      </c>
      <c r="F117" s="258" t="s">
        <v>96</v>
      </c>
      <c r="G117" s="262"/>
      <c r="H117" s="262"/>
      <c r="I117" s="263" t="e">
        <f>#REF!+G117</f>
        <v>#REF!</v>
      </c>
      <c r="J117" s="263" t="e">
        <f>G117+I117</f>
        <v>#REF!</v>
      </c>
      <c r="K117" s="263" t="e">
        <f>H117+I117</f>
        <v>#REF!</v>
      </c>
      <c r="L117" s="263" t="e">
        <f t="shared" ref="L117:L120" si="82">H117+J117</f>
        <v>#REF!</v>
      </c>
      <c r="M117" s="263" t="e">
        <f t="shared" ref="M117:M120" si="83">I117+K117</f>
        <v>#REF!</v>
      </c>
      <c r="N117" s="263" t="e">
        <f t="shared" ref="N117:N120" si="84">J117+L117</f>
        <v>#REF!</v>
      </c>
    </row>
    <row r="118" spans="1:14" ht="31.5" hidden="1" customHeight="1" x14ac:dyDescent="0.2">
      <c r="A118" s="265" t="s">
        <v>93</v>
      </c>
      <c r="B118" s="258" t="s">
        <v>73</v>
      </c>
      <c r="C118" s="258" t="s">
        <v>233</v>
      </c>
      <c r="D118" s="258" t="s">
        <v>190</v>
      </c>
      <c r="E118" s="258" t="s">
        <v>408</v>
      </c>
      <c r="F118" s="258" t="s">
        <v>94</v>
      </c>
      <c r="G118" s="262"/>
      <c r="H118" s="262"/>
      <c r="I118" s="263" t="e">
        <f>#REF!+G118</f>
        <v>#REF!</v>
      </c>
      <c r="J118" s="263" t="e">
        <f>G118+I118</f>
        <v>#REF!</v>
      </c>
      <c r="K118" s="263" t="e">
        <f>H118+I118</f>
        <v>#REF!</v>
      </c>
      <c r="L118" s="263" t="e">
        <f t="shared" si="82"/>
        <v>#REF!</v>
      </c>
      <c r="M118" s="263" t="e">
        <f t="shared" si="83"/>
        <v>#REF!</v>
      </c>
      <c r="N118" s="263" t="e">
        <f t="shared" si="84"/>
        <v>#REF!</v>
      </c>
    </row>
    <row r="119" spans="1:14" ht="23.25" hidden="1" customHeight="1" x14ac:dyDescent="0.2">
      <c r="A119" s="265" t="s">
        <v>103</v>
      </c>
      <c r="B119" s="258" t="s">
        <v>73</v>
      </c>
      <c r="C119" s="258" t="s">
        <v>233</v>
      </c>
      <c r="D119" s="258" t="s">
        <v>190</v>
      </c>
      <c r="E119" s="258" t="s">
        <v>408</v>
      </c>
      <c r="F119" s="258" t="s">
        <v>104</v>
      </c>
      <c r="G119" s="262"/>
      <c r="H119" s="262"/>
      <c r="I119" s="263" t="e">
        <f>#REF!+G119</f>
        <v>#REF!</v>
      </c>
      <c r="J119" s="263" t="e">
        <f>G119+I119</f>
        <v>#REF!</v>
      </c>
      <c r="K119" s="263" t="e">
        <f>H119+I119</f>
        <v>#REF!</v>
      </c>
      <c r="L119" s="263" t="e">
        <f t="shared" si="82"/>
        <v>#REF!</v>
      </c>
      <c r="M119" s="263" t="e">
        <f t="shared" si="83"/>
        <v>#REF!</v>
      </c>
      <c r="N119" s="263" t="e">
        <f t="shared" si="84"/>
        <v>#REF!</v>
      </c>
    </row>
    <row r="120" spans="1:14" ht="23.25" hidden="1" customHeight="1" x14ac:dyDescent="0.2">
      <c r="A120" s="265" t="s">
        <v>105</v>
      </c>
      <c r="B120" s="258" t="s">
        <v>73</v>
      </c>
      <c r="C120" s="258" t="s">
        <v>233</v>
      </c>
      <c r="D120" s="258" t="s">
        <v>190</v>
      </c>
      <c r="E120" s="258" t="s">
        <v>408</v>
      </c>
      <c r="F120" s="258" t="s">
        <v>106</v>
      </c>
      <c r="G120" s="262"/>
      <c r="H120" s="262"/>
      <c r="I120" s="263" t="e">
        <f>#REF!+G120</f>
        <v>#REF!</v>
      </c>
      <c r="J120" s="263" t="e">
        <f>G120+I120</f>
        <v>#REF!</v>
      </c>
      <c r="K120" s="263" t="e">
        <f>H120+I120</f>
        <v>#REF!</v>
      </c>
      <c r="L120" s="263" t="e">
        <f t="shared" si="82"/>
        <v>#REF!</v>
      </c>
      <c r="M120" s="263" t="e">
        <f t="shared" si="83"/>
        <v>#REF!</v>
      </c>
      <c r="N120" s="263" t="e">
        <f t="shared" si="84"/>
        <v>#REF!</v>
      </c>
    </row>
    <row r="121" spans="1:14" ht="17.25" hidden="1" customHeight="1" x14ac:dyDescent="0.2">
      <c r="A121" s="265" t="s">
        <v>420</v>
      </c>
      <c r="B121" s="258" t="s">
        <v>73</v>
      </c>
      <c r="C121" s="258" t="s">
        <v>233</v>
      </c>
      <c r="D121" s="258" t="s">
        <v>190</v>
      </c>
      <c r="E121" s="257" t="s">
        <v>428</v>
      </c>
      <c r="F121" s="258"/>
      <c r="G121" s="262"/>
      <c r="H121" s="262"/>
      <c r="I121" s="263">
        <f>I122+I123</f>
        <v>-4766.3</v>
      </c>
      <c r="J121" s="263">
        <f>J122+J123</f>
        <v>-4766.3</v>
      </c>
      <c r="K121" s="263">
        <f>K122+K123</f>
        <v>-4766.3</v>
      </c>
      <c r="L121" s="263">
        <f>L122+L123</f>
        <v>-4766.3</v>
      </c>
      <c r="M121" s="263">
        <f t="shared" ref="M121:N121" si="85">M122+M123</f>
        <v>-9532.6</v>
      </c>
      <c r="N121" s="263">
        <f t="shared" si="85"/>
        <v>-9532.6</v>
      </c>
    </row>
    <row r="122" spans="1:14" ht="18.75" hidden="1" customHeight="1" x14ac:dyDescent="0.2">
      <c r="A122" s="265" t="s">
        <v>93</v>
      </c>
      <c r="B122" s="258" t="s">
        <v>73</v>
      </c>
      <c r="C122" s="258" t="s">
        <v>233</v>
      </c>
      <c r="D122" s="258" t="s">
        <v>190</v>
      </c>
      <c r="E122" s="257" t="s">
        <v>428</v>
      </c>
      <c r="F122" s="258" t="s">
        <v>94</v>
      </c>
      <c r="G122" s="262"/>
      <c r="H122" s="262"/>
      <c r="I122" s="263">
        <v>-100</v>
      </c>
      <c r="J122" s="263">
        <f>G122+I122</f>
        <v>-100</v>
      </c>
      <c r="K122" s="263">
        <v>-100</v>
      </c>
      <c r="L122" s="263">
        <f>H122+J122</f>
        <v>-100</v>
      </c>
      <c r="M122" s="263">
        <f t="shared" ref="M122:N123" si="86">I122+K122</f>
        <v>-200</v>
      </c>
      <c r="N122" s="263">
        <f t="shared" si="86"/>
        <v>-200</v>
      </c>
    </row>
    <row r="123" spans="1:14" ht="32.25" hidden="1" customHeight="1" x14ac:dyDescent="0.2">
      <c r="A123" s="265" t="s">
        <v>76</v>
      </c>
      <c r="B123" s="258" t="s">
        <v>73</v>
      </c>
      <c r="C123" s="258" t="s">
        <v>233</v>
      </c>
      <c r="D123" s="258" t="s">
        <v>190</v>
      </c>
      <c r="E123" s="257" t="s">
        <v>428</v>
      </c>
      <c r="F123" s="258" t="s">
        <v>77</v>
      </c>
      <c r="G123" s="262"/>
      <c r="H123" s="262"/>
      <c r="I123" s="263">
        <v>-4666.3</v>
      </c>
      <c r="J123" s="263">
        <f>G123+I123</f>
        <v>-4666.3</v>
      </c>
      <c r="K123" s="263">
        <v>-4666.3</v>
      </c>
      <c r="L123" s="263">
        <f>H123+J123</f>
        <v>-4666.3</v>
      </c>
      <c r="M123" s="263">
        <f t="shared" si="86"/>
        <v>-9332.6</v>
      </c>
      <c r="N123" s="263">
        <f t="shared" si="86"/>
        <v>-9332.6</v>
      </c>
    </row>
    <row r="124" spans="1:14" ht="32.25" customHeight="1" x14ac:dyDescent="0.2">
      <c r="A124" s="265" t="s">
        <v>1003</v>
      </c>
      <c r="B124" s="258" t="s">
        <v>73</v>
      </c>
      <c r="C124" s="258" t="s">
        <v>233</v>
      </c>
      <c r="D124" s="258" t="s">
        <v>190</v>
      </c>
      <c r="E124" s="257" t="s">
        <v>749</v>
      </c>
      <c r="F124" s="258"/>
      <c r="G124" s="263">
        <f>G125</f>
        <v>0</v>
      </c>
      <c r="H124" s="263">
        <f>H125</f>
        <v>9786</v>
      </c>
      <c r="I124" s="263">
        <f>I125</f>
        <v>0</v>
      </c>
      <c r="J124" s="263">
        <f t="shared" ref="J124:J133" si="87">H124+I124</f>
        <v>9786</v>
      </c>
      <c r="K124" s="263" t="e">
        <f>K125+#REF!+#REF!+#REF!</f>
        <v>#REF!</v>
      </c>
      <c r="L124" s="263">
        <f>L125+L127+L126</f>
        <v>11330</v>
      </c>
      <c r="M124" s="263">
        <f>M125+M127+M126</f>
        <v>6078</v>
      </c>
      <c r="N124" s="263">
        <f>N125+N127+N126</f>
        <v>17408</v>
      </c>
    </row>
    <row r="125" spans="1:14" ht="32.25" customHeight="1" x14ac:dyDescent="0.2">
      <c r="A125" s="265" t="s">
        <v>76</v>
      </c>
      <c r="B125" s="258" t="s">
        <v>73</v>
      </c>
      <c r="C125" s="258" t="s">
        <v>233</v>
      </c>
      <c r="D125" s="258" t="s">
        <v>190</v>
      </c>
      <c r="E125" s="257" t="s">
        <v>749</v>
      </c>
      <c r="F125" s="258" t="s">
        <v>77</v>
      </c>
      <c r="G125" s="262"/>
      <c r="H125" s="262">
        <v>9786</v>
      </c>
      <c r="I125" s="263">
        <v>0</v>
      </c>
      <c r="J125" s="263">
        <f t="shared" si="87"/>
        <v>9786</v>
      </c>
      <c r="K125" s="263">
        <v>2036.5039999999999</v>
      </c>
      <c r="L125" s="263">
        <f>12830-1500</f>
        <v>11330</v>
      </c>
      <c r="M125" s="263">
        <f>2297+3681</f>
        <v>5978</v>
      </c>
      <c r="N125" s="263">
        <f>L125+M125</f>
        <v>17308</v>
      </c>
    </row>
    <row r="126" spans="1:14" ht="32.25" customHeight="1" x14ac:dyDescent="0.2">
      <c r="A126" s="269" t="s">
        <v>1003</v>
      </c>
      <c r="B126" s="258" t="s">
        <v>73</v>
      </c>
      <c r="C126" s="258" t="s">
        <v>233</v>
      </c>
      <c r="D126" s="258" t="s">
        <v>190</v>
      </c>
      <c r="E126" s="257" t="s">
        <v>749</v>
      </c>
      <c r="F126" s="258" t="s">
        <v>79</v>
      </c>
      <c r="G126" s="262"/>
      <c r="H126" s="262"/>
      <c r="I126" s="263"/>
      <c r="J126" s="263"/>
      <c r="K126" s="263"/>
      <c r="L126" s="263">
        <v>0</v>
      </c>
      <c r="M126" s="263">
        <v>100</v>
      </c>
      <c r="N126" s="263">
        <f>L126+M126</f>
        <v>100</v>
      </c>
    </row>
    <row r="127" spans="1:14" ht="22.5" hidden="1" customHeight="1" x14ac:dyDescent="0.2">
      <c r="A127" s="265" t="s">
        <v>78</v>
      </c>
      <c r="B127" s="258" t="s">
        <v>73</v>
      </c>
      <c r="C127" s="258" t="s">
        <v>233</v>
      </c>
      <c r="D127" s="258" t="s">
        <v>190</v>
      </c>
      <c r="E127" s="257" t="s">
        <v>958</v>
      </c>
      <c r="F127" s="258" t="s">
        <v>79</v>
      </c>
      <c r="G127" s="262"/>
      <c r="H127" s="262"/>
      <c r="I127" s="263"/>
      <c r="J127" s="263"/>
      <c r="K127" s="263"/>
      <c r="L127" s="263">
        <v>0</v>
      </c>
      <c r="M127" s="263">
        <v>0</v>
      </c>
      <c r="N127" s="263">
        <f>L127+M127</f>
        <v>0</v>
      </c>
    </row>
    <row r="128" spans="1:14" ht="32.25" customHeight="1" x14ac:dyDescent="0.2">
      <c r="A128" s="265" t="s">
        <v>1004</v>
      </c>
      <c r="B128" s="258" t="s">
        <v>73</v>
      </c>
      <c r="C128" s="258" t="s">
        <v>233</v>
      </c>
      <c r="D128" s="258" t="s">
        <v>190</v>
      </c>
      <c r="E128" s="257" t="s">
        <v>748</v>
      </c>
      <c r="F128" s="258"/>
      <c r="G128" s="263">
        <f>G129+G130</f>
        <v>0</v>
      </c>
      <c r="H128" s="263">
        <f>H129+H130</f>
        <v>5716</v>
      </c>
      <c r="I128" s="263">
        <f>I129+I130</f>
        <v>0</v>
      </c>
      <c r="J128" s="263">
        <f t="shared" si="87"/>
        <v>5716</v>
      </c>
      <c r="K128" s="263">
        <f>K129+K130+K131+K132</f>
        <v>1553.7640000000001</v>
      </c>
      <c r="L128" s="263">
        <f>L129+L130+L131+L132+L134</f>
        <v>6120</v>
      </c>
      <c r="M128" s="263">
        <f t="shared" ref="M128:N128" si="88">M129+M130+M131+M132+M134</f>
        <v>1853</v>
      </c>
      <c r="N128" s="263">
        <f t="shared" si="88"/>
        <v>7973</v>
      </c>
    </row>
    <row r="129" spans="1:14" ht="32.25" customHeight="1" x14ac:dyDescent="0.2">
      <c r="A129" s="265" t="s">
        <v>76</v>
      </c>
      <c r="B129" s="258" t="s">
        <v>73</v>
      </c>
      <c r="C129" s="258" t="s">
        <v>233</v>
      </c>
      <c r="D129" s="258" t="s">
        <v>190</v>
      </c>
      <c r="E129" s="257" t="s">
        <v>748</v>
      </c>
      <c r="F129" s="258" t="s">
        <v>77</v>
      </c>
      <c r="G129" s="262"/>
      <c r="H129" s="263">
        <v>5466</v>
      </c>
      <c r="I129" s="263">
        <v>0</v>
      </c>
      <c r="J129" s="263">
        <f t="shared" si="87"/>
        <v>5466</v>
      </c>
      <c r="K129" s="263">
        <v>1033.95</v>
      </c>
      <c r="L129" s="263">
        <f>6420-500</f>
        <v>5920</v>
      </c>
      <c r="M129" s="263">
        <f>275+1728</f>
        <v>2003</v>
      </c>
      <c r="N129" s="263">
        <f>L129+M129</f>
        <v>7923</v>
      </c>
    </row>
    <row r="130" spans="1:14" ht="19.5" customHeight="1" x14ac:dyDescent="0.2">
      <c r="A130" s="265" t="s">
        <v>78</v>
      </c>
      <c r="B130" s="258" t="s">
        <v>73</v>
      </c>
      <c r="C130" s="258" t="s">
        <v>233</v>
      </c>
      <c r="D130" s="258" t="s">
        <v>190</v>
      </c>
      <c r="E130" s="257" t="s">
        <v>748</v>
      </c>
      <c r="F130" s="258" t="s">
        <v>79</v>
      </c>
      <c r="G130" s="262"/>
      <c r="H130" s="263">
        <v>250</v>
      </c>
      <c r="I130" s="263">
        <v>0</v>
      </c>
      <c r="J130" s="263">
        <f t="shared" si="87"/>
        <v>250</v>
      </c>
      <c r="K130" s="263">
        <v>0</v>
      </c>
      <c r="L130" s="263">
        <v>200</v>
      </c>
      <c r="M130" s="263">
        <v>-150</v>
      </c>
      <c r="N130" s="263">
        <f>L130+M130</f>
        <v>50</v>
      </c>
    </row>
    <row r="131" spans="1:14" ht="19.5" hidden="1" customHeight="1" x14ac:dyDescent="0.2">
      <c r="A131" s="265" t="s">
        <v>78</v>
      </c>
      <c r="B131" s="258" t="s">
        <v>73</v>
      </c>
      <c r="C131" s="258" t="s">
        <v>233</v>
      </c>
      <c r="D131" s="258" t="s">
        <v>190</v>
      </c>
      <c r="E131" s="257" t="s">
        <v>918</v>
      </c>
      <c r="F131" s="258" t="s">
        <v>79</v>
      </c>
      <c r="G131" s="262"/>
      <c r="H131" s="263"/>
      <c r="I131" s="263"/>
      <c r="J131" s="263"/>
      <c r="K131" s="263">
        <v>519.81399999999996</v>
      </c>
      <c r="L131" s="263">
        <v>0</v>
      </c>
      <c r="M131" s="263"/>
      <c r="N131" s="263">
        <f t="shared" ref="N131:N134" si="89">L131+M131</f>
        <v>0</v>
      </c>
    </row>
    <row r="132" spans="1:14" ht="32.25" hidden="1" customHeight="1" x14ac:dyDescent="0.2">
      <c r="A132" s="265" t="s">
        <v>90</v>
      </c>
      <c r="B132" s="258" t="s">
        <v>73</v>
      </c>
      <c r="C132" s="258" t="s">
        <v>233</v>
      </c>
      <c r="D132" s="258" t="s">
        <v>190</v>
      </c>
      <c r="E132" s="257" t="s">
        <v>760</v>
      </c>
      <c r="F132" s="258"/>
      <c r="G132" s="262"/>
      <c r="H132" s="263">
        <f>H133</f>
        <v>3.8</v>
      </c>
      <c r="I132" s="263">
        <f>I133</f>
        <v>0</v>
      </c>
      <c r="J132" s="263">
        <f t="shared" si="87"/>
        <v>3.8</v>
      </c>
      <c r="K132" s="263">
        <f>K133</f>
        <v>0</v>
      </c>
      <c r="L132" s="263">
        <f>L133</f>
        <v>0</v>
      </c>
      <c r="M132" s="263"/>
      <c r="N132" s="263">
        <f t="shared" si="89"/>
        <v>0</v>
      </c>
    </row>
    <row r="133" spans="1:14" ht="19.5" hidden="1" customHeight="1" x14ac:dyDescent="0.2">
      <c r="A133" s="265" t="s">
        <v>78</v>
      </c>
      <c r="B133" s="258" t="s">
        <v>73</v>
      </c>
      <c r="C133" s="258" t="s">
        <v>233</v>
      </c>
      <c r="D133" s="258" t="s">
        <v>190</v>
      </c>
      <c r="E133" s="257" t="s">
        <v>760</v>
      </c>
      <c r="F133" s="258" t="s">
        <v>79</v>
      </c>
      <c r="G133" s="262"/>
      <c r="H133" s="263">
        <v>3.8</v>
      </c>
      <c r="I133" s="263"/>
      <c r="J133" s="263">
        <f t="shared" si="87"/>
        <v>3.8</v>
      </c>
      <c r="K133" s="263">
        <v>0</v>
      </c>
      <c r="L133" s="263">
        <v>0</v>
      </c>
      <c r="M133" s="263"/>
      <c r="N133" s="263">
        <f t="shared" si="89"/>
        <v>0</v>
      </c>
    </row>
    <row r="134" spans="1:14" ht="19.5" hidden="1" customHeight="1" x14ac:dyDescent="0.2">
      <c r="A134" s="265" t="s">
        <v>78</v>
      </c>
      <c r="B134" s="258" t="s">
        <v>73</v>
      </c>
      <c r="C134" s="258" t="s">
        <v>233</v>
      </c>
      <c r="D134" s="258" t="s">
        <v>190</v>
      </c>
      <c r="E134" s="257" t="s">
        <v>959</v>
      </c>
      <c r="F134" s="258" t="s">
        <v>79</v>
      </c>
      <c r="G134" s="262"/>
      <c r="H134" s="263"/>
      <c r="I134" s="263"/>
      <c r="J134" s="263"/>
      <c r="K134" s="263"/>
      <c r="L134" s="263">
        <v>0</v>
      </c>
      <c r="M134" s="263">
        <v>0</v>
      </c>
      <c r="N134" s="263">
        <f t="shared" si="89"/>
        <v>0</v>
      </c>
    </row>
    <row r="135" spans="1:14" ht="15" customHeight="1" x14ac:dyDescent="0.2">
      <c r="A135" s="410" t="s">
        <v>235</v>
      </c>
      <c r="B135" s="256" t="s">
        <v>73</v>
      </c>
      <c r="C135" s="256" t="s">
        <v>233</v>
      </c>
      <c r="D135" s="256" t="s">
        <v>196</v>
      </c>
      <c r="E135" s="256"/>
      <c r="F135" s="256"/>
      <c r="G135" s="281">
        <f>G155+G166+G181+G196</f>
        <v>0</v>
      </c>
      <c r="H135" s="281">
        <f t="shared" ref="H135:L135" si="90">H181+H196</f>
        <v>6841</v>
      </c>
      <c r="I135" s="281">
        <f t="shared" si="90"/>
        <v>0</v>
      </c>
      <c r="J135" s="281">
        <f t="shared" si="90"/>
        <v>6841</v>
      </c>
      <c r="K135" s="281">
        <f t="shared" si="90"/>
        <v>98.134</v>
      </c>
      <c r="L135" s="281">
        <f t="shared" si="90"/>
        <v>7129</v>
      </c>
      <c r="M135" s="281">
        <f t="shared" ref="M135:N135" si="91">M181+M196</f>
        <v>-4</v>
      </c>
      <c r="N135" s="281">
        <f t="shared" si="91"/>
        <v>7125</v>
      </c>
    </row>
    <row r="136" spans="1:14" ht="31.5" hidden="1" customHeight="1" x14ac:dyDescent="0.2">
      <c r="A136" s="265" t="s">
        <v>123</v>
      </c>
      <c r="B136" s="258" t="s">
        <v>73</v>
      </c>
      <c r="C136" s="258" t="s">
        <v>233</v>
      </c>
      <c r="D136" s="258" t="s">
        <v>196</v>
      </c>
      <c r="E136" s="266" t="s">
        <v>332</v>
      </c>
      <c r="F136" s="258"/>
      <c r="G136" s="262"/>
      <c r="H136" s="262"/>
      <c r="I136" s="263" t="e">
        <f>I137</f>
        <v>#REF!</v>
      </c>
      <c r="J136" s="263" t="e">
        <f>J137</f>
        <v>#REF!</v>
      </c>
      <c r="K136" s="263" t="e">
        <f>K137</f>
        <v>#REF!</v>
      </c>
      <c r="L136" s="263" t="e">
        <f>L137</f>
        <v>#REF!</v>
      </c>
      <c r="M136" s="263" t="e">
        <f t="shared" ref="M136:N136" si="92">M137</f>
        <v>#REF!</v>
      </c>
      <c r="N136" s="263" t="e">
        <f t="shared" si="92"/>
        <v>#REF!</v>
      </c>
    </row>
    <row r="137" spans="1:14" ht="15" hidden="1" x14ac:dyDescent="0.2">
      <c r="A137" s="265" t="s">
        <v>333</v>
      </c>
      <c r="B137" s="258" t="s">
        <v>73</v>
      </c>
      <c r="C137" s="258" t="s">
        <v>233</v>
      </c>
      <c r="D137" s="258" t="s">
        <v>196</v>
      </c>
      <c r="E137" s="266" t="s">
        <v>334</v>
      </c>
      <c r="F137" s="258"/>
      <c r="G137" s="262"/>
      <c r="H137" s="262"/>
      <c r="I137" s="263" t="e">
        <f>I138+I142+I141+I139+I140</f>
        <v>#REF!</v>
      </c>
      <c r="J137" s="263" t="e">
        <f>J138+J142+J141+J139+J140</f>
        <v>#REF!</v>
      </c>
      <c r="K137" s="263" t="e">
        <f>K138+K142+K141+K139+K140</f>
        <v>#REF!</v>
      </c>
      <c r="L137" s="263" t="e">
        <f>L138+L142+L141+L139+L140</f>
        <v>#REF!</v>
      </c>
      <c r="M137" s="263" t="e">
        <f t="shared" ref="M137:N137" si="93">M138+M142+M141+M139+M140</f>
        <v>#REF!</v>
      </c>
      <c r="N137" s="263" t="e">
        <f t="shared" si="93"/>
        <v>#REF!</v>
      </c>
    </row>
    <row r="138" spans="1:14" ht="12.75" hidden="1" customHeight="1" x14ac:dyDescent="0.2">
      <c r="A138" s="265" t="s">
        <v>320</v>
      </c>
      <c r="B138" s="258" t="s">
        <v>73</v>
      </c>
      <c r="C138" s="258" t="s">
        <v>233</v>
      </c>
      <c r="D138" s="258" t="s">
        <v>196</v>
      </c>
      <c r="E138" s="266" t="s">
        <v>334</v>
      </c>
      <c r="F138" s="258" t="s">
        <v>321</v>
      </c>
      <c r="G138" s="262"/>
      <c r="H138" s="262"/>
      <c r="I138" s="263" t="e">
        <f>#REF!+G138</f>
        <v>#REF!</v>
      </c>
      <c r="J138" s="263" t="e">
        <f>#REF!+I138</f>
        <v>#REF!</v>
      </c>
      <c r="K138" s="263" t="e">
        <f>#REF!+I138</f>
        <v>#REF!</v>
      </c>
      <c r="L138" s="263" t="e">
        <f>F138+J138</f>
        <v>#REF!</v>
      </c>
      <c r="M138" s="263" t="e">
        <f t="shared" ref="M138:N138" si="94">G138+K138</f>
        <v>#REF!</v>
      </c>
      <c r="N138" s="263" t="e">
        <f t="shared" si="94"/>
        <v>#REF!</v>
      </c>
    </row>
    <row r="139" spans="1:14" ht="15" hidden="1" x14ac:dyDescent="0.2">
      <c r="A139" s="265" t="s">
        <v>95</v>
      </c>
      <c r="B139" s="258" t="s">
        <v>73</v>
      </c>
      <c r="C139" s="258" t="s">
        <v>233</v>
      </c>
      <c r="D139" s="258" t="s">
        <v>196</v>
      </c>
      <c r="E139" s="266" t="s">
        <v>334</v>
      </c>
      <c r="F139" s="258" t="s">
        <v>96</v>
      </c>
      <c r="G139" s="262"/>
      <c r="H139" s="262"/>
      <c r="I139" s="263">
        <v>-665</v>
      </c>
      <c r="J139" s="263">
        <f>G139+I139</f>
        <v>-665</v>
      </c>
      <c r="K139" s="263">
        <v>-665</v>
      </c>
      <c r="L139" s="263">
        <f>H139+J139</f>
        <v>-665</v>
      </c>
      <c r="M139" s="263">
        <f t="shared" ref="M139:N139" si="95">I139+K139</f>
        <v>-1330</v>
      </c>
      <c r="N139" s="263">
        <f t="shared" si="95"/>
        <v>-1330</v>
      </c>
    </row>
    <row r="140" spans="1:14" ht="12.75" hidden="1" customHeight="1" x14ac:dyDescent="0.2">
      <c r="A140" s="265" t="s">
        <v>97</v>
      </c>
      <c r="B140" s="258" t="s">
        <v>73</v>
      </c>
      <c r="C140" s="258" t="s">
        <v>233</v>
      </c>
      <c r="D140" s="258" t="s">
        <v>196</v>
      </c>
      <c r="E140" s="266" t="s">
        <v>334</v>
      </c>
      <c r="F140" s="258" t="s">
        <v>98</v>
      </c>
      <c r="G140" s="262"/>
      <c r="H140" s="262"/>
      <c r="I140" s="263" t="e">
        <f>#REF!+G140</f>
        <v>#REF!</v>
      </c>
      <c r="J140" s="263" t="e">
        <f>#REF!+I140</f>
        <v>#REF!</v>
      </c>
      <c r="K140" s="263" t="e">
        <f>#REF!+I140</f>
        <v>#REF!</v>
      </c>
      <c r="L140" s="263" t="e">
        <f>F140+J140</f>
        <v>#REF!</v>
      </c>
      <c r="M140" s="263" t="e">
        <f t="shared" ref="M140:N140" si="96">G140+K140</f>
        <v>#REF!</v>
      </c>
      <c r="N140" s="263" t="e">
        <f t="shared" si="96"/>
        <v>#REF!</v>
      </c>
    </row>
    <row r="141" spans="1:14" ht="12.75" hidden="1" customHeight="1" x14ac:dyDescent="0.2">
      <c r="A141" s="265" t="s">
        <v>63</v>
      </c>
      <c r="B141" s="258" t="s">
        <v>73</v>
      </c>
      <c r="C141" s="258" t="s">
        <v>233</v>
      </c>
      <c r="D141" s="258" t="s">
        <v>196</v>
      </c>
      <c r="E141" s="266" t="s">
        <v>334</v>
      </c>
      <c r="F141" s="258" t="s">
        <v>64</v>
      </c>
      <c r="G141" s="262"/>
      <c r="H141" s="262"/>
      <c r="I141" s="263" t="e">
        <f>#REF!+G141</f>
        <v>#REF!</v>
      </c>
      <c r="J141" s="263" t="e">
        <f>G141+I141</f>
        <v>#REF!</v>
      </c>
      <c r="K141" s="263" t="e">
        <f>H141+I141</f>
        <v>#REF!</v>
      </c>
      <c r="L141" s="263" t="e">
        <f>H141+J141</f>
        <v>#REF!</v>
      </c>
      <c r="M141" s="263" t="e">
        <f t="shared" ref="M141:N141" si="97">I141+K141</f>
        <v>#REF!</v>
      </c>
      <c r="N141" s="263" t="e">
        <f t="shared" si="97"/>
        <v>#REF!</v>
      </c>
    </row>
    <row r="142" spans="1:14" ht="12.75" hidden="1" customHeight="1" x14ac:dyDescent="0.2">
      <c r="A142" s="265" t="s">
        <v>302</v>
      </c>
      <c r="B142" s="258" t="s">
        <v>73</v>
      </c>
      <c r="C142" s="258" t="s">
        <v>233</v>
      </c>
      <c r="D142" s="258" t="s">
        <v>196</v>
      </c>
      <c r="E142" s="266" t="s">
        <v>124</v>
      </c>
      <c r="F142" s="258" t="s">
        <v>321</v>
      </c>
      <c r="G142" s="262"/>
      <c r="H142" s="262"/>
      <c r="I142" s="263" t="e">
        <f>#REF!+G142</f>
        <v>#REF!</v>
      </c>
      <c r="J142" s="263" t="e">
        <f>#REF!+I142</f>
        <v>#REF!</v>
      </c>
      <c r="K142" s="263" t="e">
        <f>#REF!+I142</f>
        <v>#REF!</v>
      </c>
      <c r="L142" s="263" t="e">
        <f>F142+J142</f>
        <v>#REF!</v>
      </c>
      <c r="M142" s="263" t="e">
        <f t="shared" ref="M142:N143" si="98">G142+K142</f>
        <v>#REF!</v>
      </c>
      <c r="N142" s="263" t="e">
        <f t="shared" si="98"/>
        <v>#REF!</v>
      </c>
    </row>
    <row r="143" spans="1:14" ht="25.5" hidden="1" customHeight="1" x14ac:dyDescent="0.2">
      <c r="A143" s="265" t="s">
        <v>125</v>
      </c>
      <c r="B143" s="258" t="s">
        <v>73</v>
      </c>
      <c r="C143" s="258" t="s">
        <v>233</v>
      </c>
      <c r="D143" s="258" t="s">
        <v>196</v>
      </c>
      <c r="E143" s="258" t="s">
        <v>126</v>
      </c>
      <c r="F143" s="258"/>
      <c r="G143" s="262"/>
      <c r="H143" s="262"/>
      <c r="I143" s="263" t="e">
        <f>#REF!+G143</f>
        <v>#REF!</v>
      </c>
      <c r="J143" s="263" t="e">
        <f>#REF!+I143</f>
        <v>#REF!</v>
      </c>
      <c r="K143" s="263" t="e">
        <f>#REF!+I143</f>
        <v>#REF!</v>
      </c>
      <c r="L143" s="263" t="e">
        <f>F143+J143</f>
        <v>#REF!</v>
      </c>
      <c r="M143" s="263" t="e">
        <f t="shared" si="98"/>
        <v>#REF!</v>
      </c>
      <c r="N143" s="263" t="e">
        <f t="shared" si="98"/>
        <v>#REF!</v>
      </c>
    </row>
    <row r="144" spans="1:14" ht="38.25" hidden="1" customHeight="1" x14ac:dyDescent="0.2">
      <c r="A144" s="265" t="s">
        <v>335</v>
      </c>
      <c r="B144" s="258" t="s">
        <v>73</v>
      </c>
      <c r="C144" s="258" t="s">
        <v>233</v>
      </c>
      <c r="D144" s="258" t="s">
        <v>196</v>
      </c>
      <c r="E144" s="258" t="s">
        <v>336</v>
      </c>
      <c r="F144" s="258"/>
      <c r="G144" s="262"/>
      <c r="H144" s="262"/>
      <c r="I144" s="263" t="e">
        <f>I145</f>
        <v>#REF!</v>
      </c>
      <c r="J144" s="263" t="e">
        <f>J145</f>
        <v>#REF!</v>
      </c>
      <c r="K144" s="263" t="e">
        <f>K145</f>
        <v>#REF!</v>
      </c>
      <c r="L144" s="263" t="e">
        <f>L145</f>
        <v>#REF!</v>
      </c>
      <c r="M144" s="263" t="e">
        <f t="shared" ref="M144:N144" si="99">M145</f>
        <v>#REF!</v>
      </c>
      <c r="N144" s="263" t="e">
        <f t="shared" si="99"/>
        <v>#REF!</v>
      </c>
    </row>
    <row r="145" spans="1:14" ht="15" hidden="1" x14ac:dyDescent="0.2">
      <c r="A145" s="265" t="s">
        <v>299</v>
      </c>
      <c r="B145" s="258" t="s">
        <v>73</v>
      </c>
      <c r="C145" s="258" t="s">
        <v>233</v>
      </c>
      <c r="D145" s="258" t="s">
        <v>196</v>
      </c>
      <c r="E145" s="258" t="s">
        <v>337</v>
      </c>
      <c r="F145" s="258"/>
      <c r="G145" s="262"/>
      <c r="H145" s="262"/>
      <c r="I145" s="263" t="e">
        <f>I146+I147+I148+I149+I150+I152+I153+I154+I151</f>
        <v>#REF!</v>
      </c>
      <c r="J145" s="263" t="e">
        <f>J146+J147+J148+J149+J150+J152+J153+J154+J151</f>
        <v>#REF!</v>
      </c>
      <c r="K145" s="263" t="e">
        <f>K146+K147+K148+K149+K150+K152+K153+K154+K151</f>
        <v>#REF!</v>
      </c>
      <c r="L145" s="263" t="e">
        <f>L146+L147+L148+L149+L150+L152+L153+L154+L151</f>
        <v>#REF!</v>
      </c>
      <c r="M145" s="263" t="e">
        <f t="shared" ref="M145:N145" si="100">M146+M147+M148+M149+M150+M152+M153+M154+M151</f>
        <v>#REF!</v>
      </c>
      <c r="N145" s="263" t="e">
        <f t="shared" si="100"/>
        <v>#REF!</v>
      </c>
    </row>
    <row r="146" spans="1:14" ht="12.75" hidden="1" customHeight="1" x14ac:dyDescent="0.2">
      <c r="A146" s="265" t="s">
        <v>300</v>
      </c>
      <c r="B146" s="258" t="s">
        <v>73</v>
      </c>
      <c r="C146" s="258" t="s">
        <v>233</v>
      </c>
      <c r="D146" s="258" t="s">
        <v>196</v>
      </c>
      <c r="E146" s="258" t="s">
        <v>337</v>
      </c>
      <c r="F146" s="258" t="s">
        <v>301</v>
      </c>
      <c r="G146" s="262"/>
      <c r="H146" s="262"/>
      <c r="I146" s="263" t="e">
        <f>#REF!+G146</f>
        <v>#REF!</v>
      </c>
      <c r="J146" s="263" t="e">
        <f>G146+I146</f>
        <v>#REF!</v>
      </c>
      <c r="K146" s="263" t="e">
        <f>H146+I146</f>
        <v>#REF!</v>
      </c>
      <c r="L146" s="263" t="e">
        <f t="shared" ref="L146:L148" si="101">H146+J146</f>
        <v>#REF!</v>
      </c>
      <c r="M146" s="263" t="e">
        <f t="shared" ref="M146:M148" si="102">I146+K146</f>
        <v>#REF!</v>
      </c>
      <c r="N146" s="263" t="e">
        <f t="shared" ref="N146:N148" si="103">J146+L146</f>
        <v>#REF!</v>
      </c>
    </row>
    <row r="147" spans="1:14" ht="15" hidden="1" x14ac:dyDescent="0.2">
      <c r="A147" s="265" t="s">
        <v>95</v>
      </c>
      <c r="B147" s="258" t="s">
        <v>73</v>
      </c>
      <c r="C147" s="258" t="s">
        <v>233</v>
      </c>
      <c r="D147" s="258" t="s">
        <v>196</v>
      </c>
      <c r="E147" s="258" t="s">
        <v>337</v>
      </c>
      <c r="F147" s="258" t="s">
        <v>96</v>
      </c>
      <c r="G147" s="262"/>
      <c r="H147" s="262"/>
      <c r="I147" s="263" t="e">
        <f>#REF!+G147</f>
        <v>#REF!</v>
      </c>
      <c r="J147" s="263" t="e">
        <f>G147+I147</f>
        <v>#REF!</v>
      </c>
      <c r="K147" s="263" t="e">
        <f>H147+I147</f>
        <v>#REF!</v>
      </c>
      <c r="L147" s="263" t="e">
        <f t="shared" si="101"/>
        <v>#REF!</v>
      </c>
      <c r="M147" s="263" t="e">
        <f t="shared" si="102"/>
        <v>#REF!</v>
      </c>
      <c r="N147" s="263" t="e">
        <f t="shared" si="103"/>
        <v>#REF!</v>
      </c>
    </row>
    <row r="148" spans="1:14" ht="15" hidden="1" x14ac:dyDescent="0.2">
      <c r="A148" s="265" t="s">
        <v>97</v>
      </c>
      <c r="B148" s="258" t="s">
        <v>73</v>
      </c>
      <c r="C148" s="258" t="s">
        <v>233</v>
      </c>
      <c r="D148" s="258" t="s">
        <v>196</v>
      </c>
      <c r="E148" s="258" t="s">
        <v>337</v>
      </c>
      <c r="F148" s="258" t="s">
        <v>98</v>
      </c>
      <c r="G148" s="262"/>
      <c r="H148" s="262"/>
      <c r="I148" s="263" t="e">
        <f>#REF!+G148</f>
        <v>#REF!</v>
      </c>
      <c r="J148" s="263" t="e">
        <f>G148+I148</f>
        <v>#REF!</v>
      </c>
      <c r="K148" s="263" t="e">
        <f>H148+I148</f>
        <v>#REF!</v>
      </c>
      <c r="L148" s="263" t="e">
        <f t="shared" si="101"/>
        <v>#REF!</v>
      </c>
      <c r="M148" s="263" t="e">
        <f t="shared" si="102"/>
        <v>#REF!</v>
      </c>
      <c r="N148" s="263" t="e">
        <f t="shared" si="103"/>
        <v>#REF!</v>
      </c>
    </row>
    <row r="149" spans="1:14" ht="25.5" hidden="1" customHeight="1" x14ac:dyDescent="0.2">
      <c r="A149" s="265" t="s">
        <v>99</v>
      </c>
      <c r="B149" s="258" t="s">
        <v>73</v>
      </c>
      <c r="C149" s="258" t="s">
        <v>233</v>
      </c>
      <c r="D149" s="258" t="s">
        <v>196</v>
      </c>
      <c r="E149" s="258" t="s">
        <v>337</v>
      </c>
      <c r="F149" s="258" t="s">
        <v>100</v>
      </c>
      <c r="G149" s="262"/>
      <c r="H149" s="262"/>
      <c r="I149" s="263" t="e">
        <f>#REF!+G149</f>
        <v>#REF!</v>
      </c>
      <c r="J149" s="263" t="e">
        <f>#REF!+I149</f>
        <v>#REF!</v>
      </c>
      <c r="K149" s="263" t="e">
        <f>#REF!+I149</f>
        <v>#REF!</v>
      </c>
      <c r="L149" s="263" t="e">
        <f>F149+J149</f>
        <v>#REF!</v>
      </c>
      <c r="M149" s="263" t="e">
        <f t="shared" ref="M149:N150" si="104">G149+K149</f>
        <v>#REF!</v>
      </c>
      <c r="N149" s="263" t="e">
        <f t="shared" si="104"/>
        <v>#REF!</v>
      </c>
    </row>
    <row r="150" spans="1:14" ht="25.5" hidden="1" customHeight="1" x14ac:dyDescent="0.2">
      <c r="A150" s="265" t="s">
        <v>101</v>
      </c>
      <c r="B150" s="258" t="s">
        <v>73</v>
      </c>
      <c r="C150" s="258" t="s">
        <v>233</v>
      </c>
      <c r="D150" s="258" t="s">
        <v>196</v>
      </c>
      <c r="E150" s="258" t="s">
        <v>337</v>
      </c>
      <c r="F150" s="258" t="s">
        <v>102</v>
      </c>
      <c r="G150" s="262"/>
      <c r="H150" s="262"/>
      <c r="I150" s="263" t="e">
        <f>#REF!+G150</f>
        <v>#REF!</v>
      </c>
      <c r="J150" s="263" t="e">
        <f>#REF!+I150</f>
        <v>#REF!</v>
      </c>
      <c r="K150" s="263" t="e">
        <f>#REF!+I150</f>
        <v>#REF!</v>
      </c>
      <c r="L150" s="263" t="e">
        <f>F150+J150</f>
        <v>#REF!</v>
      </c>
      <c r="M150" s="263" t="e">
        <f t="shared" si="104"/>
        <v>#REF!</v>
      </c>
      <c r="N150" s="263" t="e">
        <f t="shared" si="104"/>
        <v>#REF!</v>
      </c>
    </row>
    <row r="151" spans="1:14" ht="25.5" hidden="1" customHeight="1" x14ac:dyDescent="0.25">
      <c r="A151" s="369" t="s">
        <v>99</v>
      </c>
      <c r="B151" s="258" t="s">
        <v>73</v>
      </c>
      <c r="C151" s="258" t="s">
        <v>233</v>
      </c>
      <c r="D151" s="258" t="s">
        <v>196</v>
      </c>
      <c r="E151" s="258" t="s">
        <v>337</v>
      </c>
      <c r="F151" s="258" t="s">
        <v>100</v>
      </c>
      <c r="G151" s="262"/>
      <c r="H151" s="262"/>
      <c r="I151" s="263">
        <f>G151</f>
        <v>0</v>
      </c>
      <c r="J151" s="263">
        <f>I151</f>
        <v>0</v>
      </c>
      <c r="K151" s="263">
        <f>I151</f>
        <v>0</v>
      </c>
      <c r="L151" s="263">
        <f>J151</f>
        <v>0</v>
      </c>
      <c r="M151" s="263">
        <f t="shared" ref="M151:N151" si="105">K151</f>
        <v>0</v>
      </c>
      <c r="N151" s="263">
        <f t="shared" si="105"/>
        <v>0</v>
      </c>
    </row>
    <row r="152" spans="1:14" ht="15" hidden="1" x14ac:dyDescent="0.2">
      <c r="A152" s="265" t="s">
        <v>93</v>
      </c>
      <c r="B152" s="258" t="s">
        <v>73</v>
      </c>
      <c r="C152" s="258" t="s">
        <v>233</v>
      </c>
      <c r="D152" s="258" t="s">
        <v>196</v>
      </c>
      <c r="E152" s="258" t="s">
        <v>337</v>
      </c>
      <c r="F152" s="258" t="s">
        <v>94</v>
      </c>
      <c r="G152" s="262"/>
      <c r="H152" s="262"/>
      <c r="I152" s="263" t="e">
        <f>#REF!+G152</f>
        <v>#REF!</v>
      </c>
      <c r="J152" s="263" t="e">
        <f>G152+I152</f>
        <v>#REF!</v>
      </c>
      <c r="K152" s="263" t="e">
        <f>H152+I152</f>
        <v>#REF!</v>
      </c>
      <c r="L152" s="263" t="e">
        <f t="shared" ref="L152:L154" si="106">H152+J152</f>
        <v>#REF!</v>
      </c>
      <c r="M152" s="263" t="e">
        <f t="shared" ref="M152:M154" si="107">I152+K152</f>
        <v>#REF!</v>
      </c>
      <c r="N152" s="263" t="e">
        <f t="shared" ref="N152:N154" si="108">J152+L152</f>
        <v>#REF!</v>
      </c>
    </row>
    <row r="153" spans="1:14" ht="15" hidden="1" x14ac:dyDescent="0.2">
      <c r="A153" s="265" t="s">
        <v>103</v>
      </c>
      <c r="B153" s="258" t="s">
        <v>73</v>
      </c>
      <c r="C153" s="258" t="s">
        <v>233</v>
      </c>
      <c r="D153" s="258" t="s">
        <v>196</v>
      </c>
      <c r="E153" s="258" t="s">
        <v>337</v>
      </c>
      <c r="F153" s="258" t="s">
        <v>104</v>
      </c>
      <c r="G153" s="262"/>
      <c r="H153" s="262"/>
      <c r="I153" s="263" t="e">
        <f>#REF!+G153</f>
        <v>#REF!</v>
      </c>
      <c r="J153" s="263" t="e">
        <f>G153+I153</f>
        <v>#REF!</v>
      </c>
      <c r="K153" s="263" t="e">
        <f>H153+I153</f>
        <v>#REF!</v>
      </c>
      <c r="L153" s="263" t="e">
        <f t="shared" si="106"/>
        <v>#REF!</v>
      </c>
      <c r="M153" s="263" t="e">
        <f t="shared" si="107"/>
        <v>#REF!</v>
      </c>
      <c r="N153" s="263" t="e">
        <f t="shared" si="108"/>
        <v>#REF!</v>
      </c>
    </row>
    <row r="154" spans="1:14" ht="15" hidden="1" x14ac:dyDescent="0.2">
      <c r="A154" s="265" t="s">
        <v>105</v>
      </c>
      <c r="B154" s="258" t="s">
        <v>73</v>
      </c>
      <c r="C154" s="258" t="s">
        <v>233</v>
      </c>
      <c r="D154" s="258" t="s">
        <v>196</v>
      </c>
      <c r="E154" s="258" t="s">
        <v>337</v>
      </c>
      <c r="F154" s="258" t="s">
        <v>106</v>
      </c>
      <c r="G154" s="262"/>
      <c r="H154" s="262"/>
      <c r="I154" s="263" t="e">
        <f>#REF!+G154</f>
        <v>#REF!</v>
      </c>
      <c r="J154" s="263" t="e">
        <f>G154+I154</f>
        <v>#REF!</v>
      </c>
      <c r="K154" s="263" t="e">
        <f>H154+I154</f>
        <v>#REF!</v>
      </c>
      <c r="L154" s="263" t="e">
        <f t="shared" si="106"/>
        <v>#REF!</v>
      </c>
      <c r="M154" s="263" t="e">
        <f t="shared" si="107"/>
        <v>#REF!</v>
      </c>
      <c r="N154" s="263" t="e">
        <f t="shared" si="108"/>
        <v>#REF!</v>
      </c>
    </row>
    <row r="155" spans="1:14" s="248" customFormat="1" ht="43.5" hidden="1" customHeight="1" x14ac:dyDescent="0.2">
      <c r="A155" s="265" t="s">
        <v>991</v>
      </c>
      <c r="B155" s="258" t="s">
        <v>73</v>
      </c>
      <c r="C155" s="258" t="s">
        <v>233</v>
      </c>
      <c r="D155" s="258" t="s">
        <v>196</v>
      </c>
      <c r="E155" s="257" t="s">
        <v>454</v>
      </c>
      <c r="F155" s="258"/>
      <c r="G155" s="262"/>
      <c r="H155" s="262"/>
      <c r="I155" s="263">
        <f>I156+I158</f>
        <v>-3535.64</v>
      </c>
      <c r="J155" s="263" t="e">
        <f>J156+J158</f>
        <v>#REF!</v>
      </c>
      <c r="K155" s="263">
        <f>K156+K158</f>
        <v>-3535.64</v>
      </c>
      <c r="L155" s="263" t="e">
        <f>L156+L158</f>
        <v>#REF!</v>
      </c>
      <c r="M155" s="263" t="e">
        <f t="shared" ref="M155:N155" si="109">M156+M158</f>
        <v>#REF!</v>
      </c>
      <c r="N155" s="263" t="e">
        <f t="shared" si="109"/>
        <v>#REF!</v>
      </c>
    </row>
    <row r="156" spans="1:14" s="248" customFormat="1" ht="30" hidden="1" customHeight="1" x14ac:dyDescent="0.2">
      <c r="A156" s="265" t="s">
        <v>981</v>
      </c>
      <c r="B156" s="258" t="s">
        <v>73</v>
      </c>
      <c r="C156" s="258" t="s">
        <v>233</v>
      </c>
      <c r="D156" s="258" t="s">
        <v>196</v>
      </c>
      <c r="E156" s="257" t="s">
        <v>453</v>
      </c>
      <c r="F156" s="258"/>
      <c r="G156" s="262"/>
      <c r="H156" s="262"/>
      <c r="I156" s="263">
        <f>I157</f>
        <v>-736.9</v>
      </c>
      <c r="J156" s="263" t="e">
        <f>J157</f>
        <v>#REF!</v>
      </c>
      <c r="K156" s="263">
        <f>K157</f>
        <v>-736.9</v>
      </c>
      <c r="L156" s="263" t="e">
        <f>L157</f>
        <v>#REF!</v>
      </c>
      <c r="M156" s="263" t="e">
        <f t="shared" ref="M156:N156" si="110">M157</f>
        <v>#REF!</v>
      </c>
      <c r="N156" s="263" t="e">
        <f t="shared" si="110"/>
        <v>#REF!</v>
      </c>
    </row>
    <row r="157" spans="1:14" s="248" customFormat="1" ht="18.75" hidden="1" customHeight="1" x14ac:dyDescent="0.2">
      <c r="A157" s="265" t="s">
        <v>95</v>
      </c>
      <c r="B157" s="258" t="s">
        <v>73</v>
      </c>
      <c r="C157" s="258" t="s">
        <v>233</v>
      </c>
      <c r="D157" s="258" t="s">
        <v>196</v>
      </c>
      <c r="E157" s="257" t="s">
        <v>453</v>
      </c>
      <c r="F157" s="258" t="s">
        <v>96</v>
      </c>
      <c r="G157" s="262"/>
      <c r="H157" s="262"/>
      <c r="I157" s="263">
        <v>-736.9</v>
      </c>
      <c r="J157" s="263" t="e">
        <f>#REF!+I157</f>
        <v>#REF!</v>
      </c>
      <c r="K157" s="263">
        <v>-736.9</v>
      </c>
      <c r="L157" s="263" t="e">
        <f>#REF!+J157</f>
        <v>#REF!</v>
      </c>
      <c r="M157" s="263" t="e">
        <f>#REF!+K157</f>
        <v>#REF!</v>
      </c>
      <c r="N157" s="263" t="e">
        <f>#REF!+L157</f>
        <v>#REF!</v>
      </c>
    </row>
    <row r="158" spans="1:14" s="248" customFormat="1" ht="30" hidden="1" customHeight="1" x14ac:dyDescent="0.2">
      <c r="A158" s="265" t="s">
        <v>992</v>
      </c>
      <c r="B158" s="258" t="s">
        <v>73</v>
      </c>
      <c r="C158" s="258" t="s">
        <v>233</v>
      </c>
      <c r="D158" s="258" t="s">
        <v>196</v>
      </c>
      <c r="E158" s="257" t="s">
        <v>481</v>
      </c>
      <c r="F158" s="258"/>
      <c r="G158" s="262"/>
      <c r="H158" s="262"/>
      <c r="I158" s="263">
        <f>I159+I161+I162+I163+I164+I165+I160</f>
        <v>-2798.74</v>
      </c>
      <c r="J158" s="263" t="e">
        <f>J159+J161+J162+J163+J164+J165+J160</f>
        <v>#REF!</v>
      </c>
      <c r="K158" s="263">
        <f>K159+K161+K162+K163+K164+K165+K160</f>
        <v>-2798.74</v>
      </c>
      <c r="L158" s="263" t="e">
        <f>L159+L161+L162+L163+L164+L165+L160</f>
        <v>#REF!</v>
      </c>
      <c r="M158" s="263" t="e">
        <f t="shared" ref="M158:N158" si="111">M159+M161+M162+M163+M164+M165+M160</f>
        <v>#REF!</v>
      </c>
      <c r="N158" s="263" t="e">
        <f t="shared" si="111"/>
        <v>#REF!</v>
      </c>
    </row>
    <row r="159" spans="1:14" s="248" customFormat="1" ht="15" hidden="1" customHeight="1" x14ac:dyDescent="0.2">
      <c r="A159" s="265" t="s">
        <v>95</v>
      </c>
      <c r="B159" s="258" t="s">
        <v>73</v>
      </c>
      <c r="C159" s="258" t="s">
        <v>233</v>
      </c>
      <c r="D159" s="258" t="s">
        <v>196</v>
      </c>
      <c r="E159" s="257" t="s">
        <v>481</v>
      </c>
      <c r="F159" s="258" t="s">
        <v>96</v>
      </c>
      <c r="G159" s="262"/>
      <c r="H159" s="262"/>
      <c r="I159" s="263">
        <v>-2211.37</v>
      </c>
      <c r="J159" s="263" t="e">
        <f>#REF!+I159</f>
        <v>#REF!</v>
      </c>
      <c r="K159" s="263">
        <v>-2211.37</v>
      </c>
      <c r="L159" s="263" t="e">
        <f>#REF!+J159</f>
        <v>#REF!</v>
      </c>
      <c r="M159" s="263" t="e">
        <f>#REF!+K159</f>
        <v>#REF!</v>
      </c>
      <c r="N159" s="263" t="e">
        <f>#REF!+L159</f>
        <v>#REF!</v>
      </c>
    </row>
    <row r="160" spans="1:14" s="248" customFormat="1" ht="21" hidden="1" customHeight="1" x14ac:dyDescent="0.2">
      <c r="A160" s="265" t="s">
        <v>495</v>
      </c>
      <c r="B160" s="258" t="s">
        <v>73</v>
      </c>
      <c r="C160" s="258" t="s">
        <v>233</v>
      </c>
      <c r="D160" s="258" t="s">
        <v>196</v>
      </c>
      <c r="E160" s="257" t="s">
        <v>491</v>
      </c>
      <c r="F160" s="258" t="s">
        <v>96</v>
      </c>
      <c r="G160" s="262"/>
      <c r="H160" s="262"/>
      <c r="I160" s="263">
        <v>0</v>
      </c>
      <c r="J160" s="263" t="e">
        <f>#REF!+I160</f>
        <v>#REF!</v>
      </c>
      <c r="K160" s="263">
        <v>0</v>
      </c>
      <c r="L160" s="263" t="e">
        <f>#REF!+J160</f>
        <v>#REF!</v>
      </c>
      <c r="M160" s="263" t="e">
        <f>#REF!+K160</f>
        <v>#REF!</v>
      </c>
      <c r="N160" s="263" t="e">
        <f>#REF!+L160</f>
        <v>#REF!</v>
      </c>
    </row>
    <row r="161" spans="1:14" s="248" customFormat="1" ht="18" hidden="1" customHeight="1" x14ac:dyDescent="0.2">
      <c r="A161" s="265" t="s">
        <v>97</v>
      </c>
      <c r="B161" s="258" t="s">
        <v>73</v>
      </c>
      <c r="C161" s="258" t="s">
        <v>233</v>
      </c>
      <c r="D161" s="258" t="s">
        <v>196</v>
      </c>
      <c r="E161" s="257" t="s">
        <v>481</v>
      </c>
      <c r="F161" s="258" t="s">
        <v>98</v>
      </c>
      <c r="G161" s="262"/>
      <c r="H161" s="262"/>
      <c r="I161" s="263">
        <v>-106</v>
      </c>
      <c r="J161" s="263" t="e">
        <f>#REF!+I161</f>
        <v>#REF!</v>
      </c>
      <c r="K161" s="263">
        <v>-106</v>
      </c>
      <c r="L161" s="263" t="e">
        <f>#REF!+J161</f>
        <v>#REF!</v>
      </c>
      <c r="M161" s="263" t="e">
        <f>#REF!+K161</f>
        <v>#REF!</v>
      </c>
      <c r="N161" s="263" t="e">
        <f>#REF!+L161</f>
        <v>#REF!</v>
      </c>
    </row>
    <row r="162" spans="1:14" s="248" customFormat="1" ht="21.75" hidden="1" customHeight="1" x14ac:dyDescent="0.2">
      <c r="A162" s="265" t="s">
        <v>99</v>
      </c>
      <c r="B162" s="258" t="s">
        <v>73</v>
      </c>
      <c r="C162" s="258" t="s">
        <v>233</v>
      </c>
      <c r="D162" s="258" t="s">
        <v>196</v>
      </c>
      <c r="E162" s="257" t="s">
        <v>481</v>
      </c>
      <c r="F162" s="258" t="s">
        <v>100</v>
      </c>
      <c r="G162" s="262"/>
      <c r="H162" s="262"/>
      <c r="I162" s="263">
        <v>-80</v>
      </c>
      <c r="J162" s="263" t="e">
        <f>#REF!+I162</f>
        <v>#REF!</v>
      </c>
      <c r="K162" s="263">
        <v>-80</v>
      </c>
      <c r="L162" s="263" t="e">
        <f>#REF!+J162</f>
        <v>#REF!</v>
      </c>
      <c r="M162" s="263" t="e">
        <f>#REF!+K162</f>
        <v>#REF!</v>
      </c>
      <c r="N162" s="263" t="e">
        <f>#REF!+L162</f>
        <v>#REF!</v>
      </c>
    </row>
    <row r="163" spans="1:14" s="248" customFormat="1" ht="20.25" hidden="1" customHeight="1" x14ac:dyDescent="0.2">
      <c r="A163" s="265" t="s">
        <v>93</v>
      </c>
      <c r="B163" s="258" t="s">
        <v>73</v>
      </c>
      <c r="C163" s="258" t="s">
        <v>233</v>
      </c>
      <c r="D163" s="258" t="s">
        <v>196</v>
      </c>
      <c r="E163" s="257" t="s">
        <v>481</v>
      </c>
      <c r="F163" s="258" t="s">
        <v>94</v>
      </c>
      <c r="G163" s="262"/>
      <c r="H163" s="262"/>
      <c r="I163" s="263">
        <v>-350</v>
      </c>
      <c r="J163" s="263" t="e">
        <f>#REF!+I163</f>
        <v>#REF!</v>
      </c>
      <c r="K163" s="263">
        <v>-350</v>
      </c>
      <c r="L163" s="263" t="e">
        <f>#REF!+J163</f>
        <v>#REF!</v>
      </c>
      <c r="M163" s="263" t="e">
        <f>#REF!+K163</f>
        <v>#REF!</v>
      </c>
      <c r="N163" s="263" t="e">
        <f>#REF!+L163</f>
        <v>#REF!</v>
      </c>
    </row>
    <row r="164" spans="1:14" s="248" customFormat="1" ht="18.75" hidden="1" customHeight="1" x14ac:dyDescent="0.2">
      <c r="A164" s="265" t="s">
        <v>103</v>
      </c>
      <c r="B164" s="258" t="s">
        <v>73</v>
      </c>
      <c r="C164" s="258" t="s">
        <v>233</v>
      </c>
      <c r="D164" s="258" t="s">
        <v>196</v>
      </c>
      <c r="E164" s="257" t="s">
        <v>481</v>
      </c>
      <c r="F164" s="258" t="s">
        <v>104</v>
      </c>
      <c r="G164" s="262"/>
      <c r="H164" s="262"/>
      <c r="I164" s="263">
        <v>-16</v>
      </c>
      <c r="J164" s="263" t="e">
        <f>#REF!+I164</f>
        <v>#REF!</v>
      </c>
      <c r="K164" s="263">
        <v>-16</v>
      </c>
      <c r="L164" s="263" t="e">
        <f>#REF!+J164</f>
        <v>#REF!</v>
      </c>
      <c r="M164" s="263" t="e">
        <f>#REF!+K164</f>
        <v>#REF!</v>
      </c>
      <c r="N164" s="263" t="e">
        <f>#REF!+L164</f>
        <v>#REF!</v>
      </c>
    </row>
    <row r="165" spans="1:14" s="248" customFormat="1" ht="18.75" hidden="1" customHeight="1" x14ac:dyDescent="0.2">
      <c r="A165" s="265" t="s">
        <v>105</v>
      </c>
      <c r="B165" s="258" t="s">
        <v>73</v>
      </c>
      <c r="C165" s="258" t="s">
        <v>233</v>
      </c>
      <c r="D165" s="258" t="s">
        <v>196</v>
      </c>
      <c r="E165" s="257" t="s">
        <v>481</v>
      </c>
      <c r="F165" s="258" t="s">
        <v>106</v>
      </c>
      <c r="G165" s="262"/>
      <c r="H165" s="262"/>
      <c r="I165" s="263">
        <v>-35.369999999999997</v>
      </c>
      <c r="J165" s="263" t="e">
        <f>#REF!+I165</f>
        <v>#REF!</v>
      </c>
      <c r="K165" s="263">
        <v>-35.369999999999997</v>
      </c>
      <c r="L165" s="263" t="e">
        <f>#REF!+J165</f>
        <v>#REF!</v>
      </c>
      <c r="M165" s="263" t="e">
        <f>#REF!+K165</f>
        <v>#REF!</v>
      </c>
      <c r="N165" s="263" t="e">
        <f>#REF!+L165</f>
        <v>#REF!</v>
      </c>
    </row>
    <row r="166" spans="1:14" s="248" customFormat="1" ht="27.75" hidden="1" customHeight="1" x14ac:dyDescent="0.2">
      <c r="A166" s="265" t="s">
        <v>1003</v>
      </c>
      <c r="B166" s="258" t="s">
        <v>73</v>
      </c>
      <c r="C166" s="258" t="s">
        <v>233</v>
      </c>
      <c r="D166" s="258" t="s">
        <v>196</v>
      </c>
      <c r="E166" s="257" t="s">
        <v>448</v>
      </c>
      <c r="F166" s="258"/>
      <c r="G166" s="262"/>
      <c r="H166" s="262"/>
      <c r="I166" s="263">
        <f>I167</f>
        <v>-1000</v>
      </c>
      <c r="J166" s="263" t="e">
        <f>J167</f>
        <v>#REF!</v>
      </c>
      <c r="K166" s="263">
        <f>K167</f>
        <v>-1000</v>
      </c>
      <c r="L166" s="263" t="e">
        <f>L167</f>
        <v>#REF!</v>
      </c>
      <c r="M166" s="263" t="e">
        <f t="shared" ref="M166:N166" si="112">M167</f>
        <v>#REF!</v>
      </c>
      <c r="N166" s="263" t="e">
        <f t="shared" si="112"/>
        <v>#REF!</v>
      </c>
    </row>
    <row r="167" spans="1:14" s="248" customFormat="1" ht="21" hidden="1" customHeight="1" x14ac:dyDescent="0.2">
      <c r="A167" s="265" t="s">
        <v>93</v>
      </c>
      <c r="B167" s="258" t="s">
        <v>73</v>
      </c>
      <c r="C167" s="258" t="s">
        <v>233</v>
      </c>
      <c r="D167" s="258" t="s">
        <v>196</v>
      </c>
      <c r="E167" s="257" t="s">
        <v>448</v>
      </c>
      <c r="F167" s="258" t="s">
        <v>94</v>
      </c>
      <c r="G167" s="262"/>
      <c r="H167" s="262"/>
      <c r="I167" s="263">
        <v>-1000</v>
      </c>
      <c r="J167" s="263" t="e">
        <f>#REF!+I167</f>
        <v>#REF!</v>
      </c>
      <c r="K167" s="263">
        <v>-1000</v>
      </c>
      <c r="L167" s="263" t="e">
        <f>#REF!+J167</f>
        <v>#REF!</v>
      </c>
      <c r="M167" s="263" t="e">
        <f>#REF!+K167</f>
        <v>#REF!</v>
      </c>
      <c r="N167" s="263" t="e">
        <f>#REF!+L167</f>
        <v>#REF!</v>
      </c>
    </row>
    <row r="168" spans="1:14" s="248" customFormat="1" ht="16.5" hidden="1" customHeight="1" x14ac:dyDescent="0.2">
      <c r="A168" s="265" t="s">
        <v>404</v>
      </c>
      <c r="B168" s="258" t="s">
        <v>73</v>
      </c>
      <c r="C168" s="258" t="s">
        <v>233</v>
      </c>
      <c r="D168" s="258" t="s">
        <v>196</v>
      </c>
      <c r="E168" s="257" t="s">
        <v>62</v>
      </c>
      <c r="F168" s="258"/>
      <c r="G168" s="262"/>
      <c r="H168" s="262"/>
      <c r="I168" s="263">
        <f>I169</f>
        <v>-5377.74</v>
      </c>
      <c r="J168" s="263">
        <f>J169</f>
        <v>-5377.74</v>
      </c>
      <c r="K168" s="263">
        <f>K169</f>
        <v>-5377.74</v>
      </c>
      <c r="L168" s="263">
        <f>L169</f>
        <v>-5377.74</v>
      </c>
      <c r="M168" s="263">
        <f t="shared" ref="M168:N168" si="113">M169</f>
        <v>-10755.48</v>
      </c>
      <c r="N168" s="263">
        <f t="shared" si="113"/>
        <v>-10755.48</v>
      </c>
    </row>
    <row r="169" spans="1:14" s="248" customFormat="1" ht="20.25" hidden="1" customHeight="1" x14ac:dyDescent="0.2">
      <c r="A169" s="265" t="s">
        <v>421</v>
      </c>
      <c r="B169" s="258" t="s">
        <v>73</v>
      </c>
      <c r="C169" s="258" t="s">
        <v>233</v>
      </c>
      <c r="D169" s="258" t="s">
        <v>196</v>
      </c>
      <c r="E169" s="257" t="s">
        <v>429</v>
      </c>
      <c r="F169" s="258"/>
      <c r="G169" s="262"/>
      <c r="H169" s="262"/>
      <c r="I169" s="263">
        <f>I170+I171+I172+I173+I174+I175+I176</f>
        <v>-5377.74</v>
      </c>
      <c r="J169" s="263">
        <f>J170+J171+J172+J173+J174+J175+J176</f>
        <v>-5377.74</v>
      </c>
      <c r="K169" s="263">
        <f>K170+K171+K172+K173+K174+K175+K176</f>
        <v>-5377.74</v>
      </c>
      <c r="L169" s="263">
        <f>L170+L171+L172+L173+L174+L175+L176</f>
        <v>-5377.74</v>
      </c>
      <c r="M169" s="263">
        <f t="shared" ref="M169:N169" si="114">M170+M171+M172+M173+M174+M175+M176</f>
        <v>-10755.48</v>
      </c>
      <c r="N169" s="263">
        <f t="shared" si="114"/>
        <v>-10755.48</v>
      </c>
    </row>
    <row r="170" spans="1:14" s="248" customFormat="1" ht="18.75" hidden="1" customHeight="1" x14ac:dyDescent="0.2">
      <c r="A170" s="265" t="s">
        <v>93</v>
      </c>
      <c r="B170" s="258" t="s">
        <v>73</v>
      </c>
      <c r="C170" s="258" t="s">
        <v>233</v>
      </c>
      <c r="D170" s="258" t="s">
        <v>196</v>
      </c>
      <c r="E170" s="257" t="s">
        <v>429</v>
      </c>
      <c r="F170" s="258" t="s">
        <v>94</v>
      </c>
      <c r="G170" s="262"/>
      <c r="H170" s="262"/>
      <c r="I170" s="263">
        <v>-1595</v>
      </c>
      <c r="J170" s="263">
        <f t="shared" ref="J170:J176" si="115">G170+I170</f>
        <v>-1595</v>
      </c>
      <c r="K170" s="263">
        <v>-1595</v>
      </c>
      <c r="L170" s="263">
        <f t="shared" ref="L170:L176" si="116">H170+J170</f>
        <v>-1595</v>
      </c>
      <c r="M170" s="263">
        <f t="shared" ref="M170:M176" si="117">I170+K170</f>
        <v>-3190</v>
      </c>
      <c r="N170" s="263">
        <f t="shared" ref="N170:N176" si="118">J170+L170</f>
        <v>-3190</v>
      </c>
    </row>
    <row r="171" spans="1:14" s="248" customFormat="1" ht="18" hidden="1" customHeight="1" x14ac:dyDescent="0.2">
      <c r="A171" s="265" t="s">
        <v>95</v>
      </c>
      <c r="B171" s="258" t="s">
        <v>73</v>
      </c>
      <c r="C171" s="258" t="s">
        <v>233</v>
      </c>
      <c r="D171" s="258" t="s">
        <v>196</v>
      </c>
      <c r="E171" s="370" t="s">
        <v>430</v>
      </c>
      <c r="F171" s="258" t="s">
        <v>96</v>
      </c>
      <c r="G171" s="262"/>
      <c r="H171" s="262"/>
      <c r="I171" s="263">
        <v>-3191.37</v>
      </c>
      <c r="J171" s="263">
        <f t="shared" si="115"/>
        <v>-3191.37</v>
      </c>
      <c r="K171" s="263">
        <v>-3191.37</v>
      </c>
      <c r="L171" s="263">
        <f t="shared" si="116"/>
        <v>-3191.37</v>
      </c>
      <c r="M171" s="263">
        <f t="shared" si="117"/>
        <v>-6382.74</v>
      </c>
      <c r="N171" s="263">
        <f t="shared" si="118"/>
        <v>-6382.74</v>
      </c>
    </row>
    <row r="172" spans="1:14" s="248" customFormat="1" ht="18.75" hidden="1" customHeight="1" x14ac:dyDescent="0.2">
      <c r="A172" s="265" t="s">
        <v>97</v>
      </c>
      <c r="B172" s="258" t="s">
        <v>73</v>
      </c>
      <c r="C172" s="258" t="s">
        <v>233</v>
      </c>
      <c r="D172" s="258" t="s">
        <v>196</v>
      </c>
      <c r="E172" s="257" t="s">
        <v>430</v>
      </c>
      <c r="F172" s="258" t="s">
        <v>98</v>
      </c>
      <c r="G172" s="262"/>
      <c r="H172" s="262"/>
      <c r="I172" s="263">
        <v>-110</v>
      </c>
      <c r="J172" s="263">
        <f t="shared" si="115"/>
        <v>-110</v>
      </c>
      <c r="K172" s="263">
        <v>-110</v>
      </c>
      <c r="L172" s="263">
        <f t="shared" si="116"/>
        <v>-110</v>
      </c>
      <c r="M172" s="263">
        <f t="shared" si="117"/>
        <v>-220</v>
      </c>
      <c r="N172" s="263">
        <f t="shared" si="118"/>
        <v>-220</v>
      </c>
    </row>
    <row r="173" spans="1:14" s="248" customFormat="1" ht="15.75" hidden="1" customHeight="1" x14ac:dyDescent="0.25">
      <c r="A173" s="369" t="s">
        <v>99</v>
      </c>
      <c r="B173" s="258" t="s">
        <v>73</v>
      </c>
      <c r="C173" s="258" t="s">
        <v>233</v>
      </c>
      <c r="D173" s="258" t="s">
        <v>196</v>
      </c>
      <c r="E173" s="370" t="s">
        <v>430</v>
      </c>
      <c r="F173" s="258" t="s">
        <v>100</v>
      </c>
      <c r="G173" s="262"/>
      <c r="H173" s="262"/>
      <c r="I173" s="263">
        <v>-80</v>
      </c>
      <c r="J173" s="263">
        <f t="shared" si="115"/>
        <v>-80</v>
      </c>
      <c r="K173" s="263">
        <v>-80</v>
      </c>
      <c r="L173" s="263">
        <f t="shared" si="116"/>
        <v>-80</v>
      </c>
      <c r="M173" s="263">
        <f t="shared" si="117"/>
        <v>-160</v>
      </c>
      <c r="N173" s="263">
        <f t="shared" si="118"/>
        <v>-160</v>
      </c>
    </row>
    <row r="174" spans="1:14" s="248" customFormat="1" ht="18.75" hidden="1" customHeight="1" x14ac:dyDescent="0.2">
      <c r="A174" s="265" t="s">
        <v>93</v>
      </c>
      <c r="B174" s="258" t="s">
        <v>73</v>
      </c>
      <c r="C174" s="258" t="s">
        <v>233</v>
      </c>
      <c r="D174" s="258" t="s">
        <v>196</v>
      </c>
      <c r="E174" s="257" t="s">
        <v>430</v>
      </c>
      <c r="F174" s="258" t="s">
        <v>94</v>
      </c>
      <c r="G174" s="262"/>
      <c r="H174" s="262"/>
      <c r="I174" s="263">
        <v>-350</v>
      </c>
      <c r="J174" s="263">
        <f t="shared" si="115"/>
        <v>-350</v>
      </c>
      <c r="K174" s="263">
        <v>-350</v>
      </c>
      <c r="L174" s="263">
        <f t="shared" si="116"/>
        <v>-350</v>
      </c>
      <c r="M174" s="263">
        <f t="shared" si="117"/>
        <v>-700</v>
      </c>
      <c r="N174" s="263">
        <f t="shared" si="118"/>
        <v>-700</v>
      </c>
    </row>
    <row r="175" spans="1:14" s="248" customFormat="1" ht="15" hidden="1" customHeight="1" x14ac:dyDescent="0.2">
      <c r="A175" s="265" t="s">
        <v>103</v>
      </c>
      <c r="B175" s="258" t="s">
        <v>73</v>
      </c>
      <c r="C175" s="258" t="s">
        <v>233</v>
      </c>
      <c r="D175" s="258" t="s">
        <v>196</v>
      </c>
      <c r="E175" s="370" t="s">
        <v>430</v>
      </c>
      <c r="F175" s="258" t="s">
        <v>104</v>
      </c>
      <c r="G175" s="262"/>
      <c r="H175" s="262"/>
      <c r="I175" s="263">
        <v>-24.49</v>
      </c>
      <c r="J175" s="263">
        <f t="shared" si="115"/>
        <v>-24.49</v>
      </c>
      <c r="K175" s="263">
        <v>-24.49</v>
      </c>
      <c r="L175" s="263">
        <f t="shared" si="116"/>
        <v>-24.49</v>
      </c>
      <c r="M175" s="263">
        <f t="shared" si="117"/>
        <v>-48.98</v>
      </c>
      <c r="N175" s="263">
        <f t="shared" si="118"/>
        <v>-48.98</v>
      </c>
    </row>
    <row r="176" spans="1:14" s="248" customFormat="1" ht="15" hidden="1" customHeight="1" x14ac:dyDescent="0.2">
      <c r="A176" s="265" t="s">
        <v>105</v>
      </c>
      <c r="B176" s="258" t="s">
        <v>73</v>
      </c>
      <c r="C176" s="258" t="s">
        <v>233</v>
      </c>
      <c r="D176" s="258" t="s">
        <v>196</v>
      </c>
      <c r="E176" s="257" t="s">
        <v>430</v>
      </c>
      <c r="F176" s="258" t="s">
        <v>106</v>
      </c>
      <c r="G176" s="262"/>
      <c r="H176" s="262"/>
      <c r="I176" s="263">
        <v>-26.88</v>
      </c>
      <c r="J176" s="263">
        <f t="shared" si="115"/>
        <v>-26.88</v>
      </c>
      <c r="K176" s="263">
        <v>-26.88</v>
      </c>
      <c r="L176" s="263">
        <f t="shared" si="116"/>
        <v>-26.88</v>
      </c>
      <c r="M176" s="263">
        <f t="shared" si="117"/>
        <v>-53.76</v>
      </c>
      <c r="N176" s="263">
        <f t="shared" si="118"/>
        <v>-53.76</v>
      </c>
    </row>
    <row r="177" spans="1:14" s="248" customFormat="1" ht="22.5" hidden="1" customHeight="1" x14ac:dyDescent="0.2">
      <c r="A177" s="265" t="s">
        <v>281</v>
      </c>
      <c r="B177" s="258" t="s">
        <v>73</v>
      </c>
      <c r="C177" s="258" t="s">
        <v>204</v>
      </c>
      <c r="D177" s="258" t="s">
        <v>198</v>
      </c>
      <c r="E177" s="257"/>
      <c r="F177" s="258"/>
      <c r="G177" s="262"/>
      <c r="H177" s="262"/>
      <c r="I177" s="263">
        <f>I178+I179+I180</f>
        <v>0</v>
      </c>
      <c r="J177" s="263">
        <f>J178+J179+J180</f>
        <v>0</v>
      </c>
      <c r="K177" s="263">
        <f>K178+K179+K180</f>
        <v>0</v>
      </c>
      <c r="L177" s="263">
        <f>L178+L179+L180</f>
        <v>0</v>
      </c>
      <c r="M177" s="263">
        <f t="shared" ref="M177:N177" si="119">M178+M179+M180</f>
        <v>0</v>
      </c>
      <c r="N177" s="263">
        <f t="shared" si="119"/>
        <v>0</v>
      </c>
    </row>
    <row r="178" spans="1:14" s="248" customFormat="1" ht="21.75" hidden="1" customHeight="1" x14ac:dyDescent="0.2">
      <c r="A178" s="265" t="s">
        <v>95</v>
      </c>
      <c r="B178" s="258" t="s">
        <v>73</v>
      </c>
      <c r="C178" s="258" t="s">
        <v>204</v>
      </c>
      <c r="D178" s="258" t="s">
        <v>198</v>
      </c>
      <c r="E178" s="257" t="s">
        <v>487</v>
      </c>
      <c r="F178" s="258" t="s">
        <v>96</v>
      </c>
      <c r="G178" s="262"/>
      <c r="H178" s="262"/>
      <c r="I178" s="263">
        <v>0</v>
      </c>
      <c r="J178" s="263">
        <v>0</v>
      </c>
      <c r="K178" s="263">
        <v>0</v>
      </c>
      <c r="L178" s="263">
        <v>0</v>
      </c>
      <c r="M178" s="263">
        <v>0</v>
      </c>
      <c r="N178" s="263">
        <v>0</v>
      </c>
    </row>
    <row r="179" spans="1:14" s="248" customFormat="1" ht="44.25" hidden="1" customHeight="1" x14ac:dyDescent="0.2">
      <c r="A179" s="265" t="s">
        <v>76</v>
      </c>
      <c r="B179" s="258" t="s">
        <v>73</v>
      </c>
      <c r="C179" s="258" t="s">
        <v>204</v>
      </c>
      <c r="D179" s="258" t="s">
        <v>198</v>
      </c>
      <c r="E179" s="257" t="s">
        <v>482</v>
      </c>
      <c r="F179" s="258" t="s">
        <v>77</v>
      </c>
      <c r="G179" s="262"/>
      <c r="H179" s="262"/>
      <c r="I179" s="263">
        <v>0</v>
      </c>
      <c r="J179" s="263">
        <v>0</v>
      </c>
      <c r="K179" s="263">
        <v>0</v>
      </c>
      <c r="L179" s="263">
        <v>0</v>
      </c>
      <c r="M179" s="263">
        <v>0</v>
      </c>
      <c r="N179" s="263">
        <v>0</v>
      </c>
    </row>
    <row r="180" spans="1:14" s="248" customFormat="1" ht="45" hidden="1" customHeight="1" x14ac:dyDescent="0.2">
      <c r="A180" s="265" t="s">
        <v>76</v>
      </c>
      <c r="B180" s="258" t="s">
        <v>73</v>
      </c>
      <c r="C180" s="258" t="s">
        <v>204</v>
      </c>
      <c r="D180" s="258" t="s">
        <v>198</v>
      </c>
      <c r="E180" s="257" t="s">
        <v>482</v>
      </c>
      <c r="F180" s="258" t="s">
        <v>77</v>
      </c>
      <c r="G180" s="262"/>
      <c r="H180" s="262"/>
      <c r="I180" s="263">
        <v>0</v>
      </c>
      <c r="J180" s="263">
        <v>0</v>
      </c>
      <c r="K180" s="263">
        <v>0</v>
      </c>
      <c r="L180" s="263">
        <v>0</v>
      </c>
      <c r="M180" s="263">
        <v>0</v>
      </c>
      <c r="N180" s="263">
        <v>0</v>
      </c>
    </row>
    <row r="181" spans="1:14" s="248" customFormat="1" ht="36" customHeight="1" x14ac:dyDescent="0.2">
      <c r="A181" s="269" t="s">
        <v>981</v>
      </c>
      <c r="B181" s="258" t="s">
        <v>73</v>
      </c>
      <c r="C181" s="258" t="s">
        <v>233</v>
      </c>
      <c r="D181" s="258" t="s">
        <v>196</v>
      </c>
      <c r="E181" s="257" t="s">
        <v>847</v>
      </c>
      <c r="F181" s="258"/>
      <c r="G181" s="263">
        <f>G183+G186+G189+G190+G191+G192+G193</f>
        <v>0</v>
      </c>
      <c r="H181" s="263">
        <f t="shared" ref="H181:L181" si="120">H182+H185</f>
        <v>5841</v>
      </c>
      <c r="I181" s="263">
        <f t="shared" si="120"/>
        <v>0</v>
      </c>
      <c r="J181" s="263">
        <f t="shared" si="120"/>
        <v>5841</v>
      </c>
      <c r="K181" s="263">
        <f t="shared" si="120"/>
        <v>98.134</v>
      </c>
      <c r="L181" s="263">
        <f t="shared" si="120"/>
        <v>6629</v>
      </c>
      <c r="M181" s="263">
        <f t="shared" ref="M181:N181" si="121">M182+M185</f>
        <v>496</v>
      </c>
      <c r="N181" s="263">
        <f t="shared" si="121"/>
        <v>7125</v>
      </c>
    </row>
    <row r="182" spans="1:14" s="248" customFormat="1" ht="36" customHeight="1" x14ac:dyDescent="0.2">
      <c r="A182" s="269" t="s">
        <v>981</v>
      </c>
      <c r="B182" s="258" t="s">
        <v>73</v>
      </c>
      <c r="C182" s="258" t="s">
        <v>233</v>
      </c>
      <c r="D182" s="258" t="s">
        <v>196</v>
      </c>
      <c r="E182" s="257" t="s">
        <v>1027</v>
      </c>
      <c r="F182" s="258"/>
      <c r="G182" s="371"/>
      <c r="H182" s="263">
        <f t="shared" ref="H182:L182" si="122">H183+H184</f>
        <v>716</v>
      </c>
      <c r="I182" s="263">
        <f t="shared" si="122"/>
        <v>606.62</v>
      </c>
      <c r="J182" s="263">
        <f t="shared" si="122"/>
        <v>1322.6200000000001</v>
      </c>
      <c r="K182" s="263">
        <f t="shared" si="122"/>
        <v>0</v>
      </c>
      <c r="L182" s="263">
        <f t="shared" si="122"/>
        <v>1323</v>
      </c>
      <c r="M182" s="263">
        <f t="shared" ref="M182:N182" si="123">M183+M184</f>
        <v>8</v>
      </c>
      <c r="N182" s="263">
        <f t="shared" si="123"/>
        <v>1331</v>
      </c>
    </row>
    <row r="183" spans="1:14" s="248" customFormat="1" ht="19.5" customHeight="1" x14ac:dyDescent="0.2">
      <c r="A183" s="269" t="s">
        <v>95</v>
      </c>
      <c r="B183" s="258" t="s">
        <v>73</v>
      </c>
      <c r="C183" s="258" t="s">
        <v>233</v>
      </c>
      <c r="D183" s="258" t="s">
        <v>196</v>
      </c>
      <c r="E183" s="257" t="s">
        <v>1027</v>
      </c>
      <c r="F183" s="258" t="s">
        <v>96</v>
      </c>
      <c r="G183" s="262"/>
      <c r="H183" s="263">
        <v>716</v>
      </c>
      <c r="I183" s="263">
        <f>299.92</f>
        <v>299.92</v>
      </c>
      <c r="J183" s="263">
        <f>H183+I183</f>
        <v>1015.9200000000001</v>
      </c>
      <c r="K183" s="263">
        <v>0</v>
      </c>
      <c r="L183" s="263">
        <v>1016</v>
      </c>
      <c r="M183" s="263">
        <v>6</v>
      </c>
      <c r="N183" s="263">
        <f>L183+M183</f>
        <v>1022</v>
      </c>
    </row>
    <row r="184" spans="1:14" s="248" customFormat="1" ht="38.25" customHeight="1" x14ac:dyDescent="0.2">
      <c r="A184" s="279" t="s">
        <v>902</v>
      </c>
      <c r="B184" s="258" t="s">
        <v>73</v>
      </c>
      <c r="C184" s="258" t="s">
        <v>233</v>
      </c>
      <c r="D184" s="258" t="s">
        <v>196</v>
      </c>
      <c r="E184" s="257" t="s">
        <v>1027</v>
      </c>
      <c r="F184" s="258" t="s">
        <v>900</v>
      </c>
      <c r="G184" s="262"/>
      <c r="H184" s="263">
        <v>0</v>
      </c>
      <c r="I184" s="263">
        <f>166+140.7</f>
        <v>306.7</v>
      </c>
      <c r="J184" s="263">
        <f>H184+I184</f>
        <v>306.7</v>
      </c>
      <c r="K184" s="263">
        <v>0</v>
      </c>
      <c r="L184" s="263">
        <v>307</v>
      </c>
      <c r="M184" s="263">
        <v>2</v>
      </c>
      <c r="N184" s="263">
        <f>L184+M184</f>
        <v>309</v>
      </c>
    </row>
    <row r="185" spans="1:14" s="248" customFormat="1" ht="27.75" customHeight="1" x14ac:dyDescent="0.2">
      <c r="A185" s="269" t="s">
        <v>981</v>
      </c>
      <c r="B185" s="258" t="s">
        <v>73</v>
      </c>
      <c r="C185" s="258" t="s">
        <v>233</v>
      </c>
      <c r="D185" s="258" t="s">
        <v>196</v>
      </c>
      <c r="E185" s="257" t="s">
        <v>847</v>
      </c>
      <c r="F185" s="258"/>
      <c r="G185" s="262"/>
      <c r="H185" s="263">
        <f>H186+H187+H188+H189+H190+H191+H192+H193</f>
        <v>5125</v>
      </c>
      <c r="I185" s="263">
        <f>I186+I187+I188+I189+I190+I191+I192+I193</f>
        <v>-606.62000000000012</v>
      </c>
      <c r="J185" s="263">
        <f>J186+J187+J188+J189+J190+J191+J192+J193</f>
        <v>4518.38</v>
      </c>
      <c r="K185" s="263">
        <f>K186+K187+K188+K189+K190+K191+K192+K193+K195</f>
        <v>98.134</v>
      </c>
      <c r="L185" s="263">
        <f>L187+L188+L189+L190+L191+L192+L193</f>
        <v>5306</v>
      </c>
      <c r="M185" s="263">
        <f>M187+M188+M189+M190+M191+M192+M193+M194+M195</f>
        <v>488</v>
      </c>
      <c r="N185" s="263">
        <f>N187+N188+N189+N190+N191+N192+N193+N194+N195</f>
        <v>5794</v>
      </c>
    </row>
    <row r="186" spans="1:14" s="248" customFormat="1" ht="18.75" hidden="1" customHeight="1" x14ac:dyDescent="0.2">
      <c r="A186" s="269" t="s">
        <v>95</v>
      </c>
      <c r="B186" s="258" t="s">
        <v>73</v>
      </c>
      <c r="C186" s="258" t="s">
        <v>233</v>
      </c>
      <c r="D186" s="258" t="s">
        <v>196</v>
      </c>
      <c r="E186" s="257" t="s">
        <v>856</v>
      </c>
      <c r="F186" s="258" t="s">
        <v>96</v>
      </c>
      <c r="G186" s="262"/>
      <c r="H186" s="263">
        <v>4525</v>
      </c>
      <c r="I186" s="263">
        <v>-4525</v>
      </c>
      <c r="J186" s="263">
        <f t="shared" ref="J186:J193" si="124">H186+I186</f>
        <v>0</v>
      </c>
      <c r="K186" s="263">
        <v>0</v>
      </c>
      <c r="L186" s="263">
        <f>I186+J186</f>
        <v>-4525</v>
      </c>
      <c r="M186" s="263"/>
      <c r="N186" s="263">
        <f>J186+K186</f>
        <v>0</v>
      </c>
    </row>
    <row r="187" spans="1:14" s="248" customFormat="1" ht="18.75" customHeight="1" x14ac:dyDescent="0.2">
      <c r="A187" s="269" t="s">
        <v>901</v>
      </c>
      <c r="B187" s="258" t="s">
        <v>73</v>
      </c>
      <c r="C187" s="258" t="s">
        <v>233</v>
      </c>
      <c r="D187" s="258" t="s">
        <v>196</v>
      </c>
      <c r="E187" s="257" t="s">
        <v>847</v>
      </c>
      <c r="F187" s="258" t="s">
        <v>834</v>
      </c>
      <c r="G187" s="262"/>
      <c r="H187" s="263">
        <v>0</v>
      </c>
      <c r="I187" s="263">
        <f>3475.42-465.92</f>
        <v>3009.5</v>
      </c>
      <c r="J187" s="263">
        <f>H187+I187</f>
        <v>3009.5</v>
      </c>
      <c r="K187" s="263">
        <v>75.38</v>
      </c>
      <c r="L187" s="263">
        <v>3606</v>
      </c>
      <c r="M187" s="263">
        <f>271+377</f>
        <v>648</v>
      </c>
      <c r="N187" s="263">
        <f>L187+M187</f>
        <v>4254</v>
      </c>
    </row>
    <row r="188" spans="1:14" s="248" customFormat="1" ht="37.5" customHeight="1" x14ac:dyDescent="0.2">
      <c r="A188" s="279" t="s">
        <v>904</v>
      </c>
      <c r="B188" s="258" t="s">
        <v>73</v>
      </c>
      <c r="C188" s="258" t="s">
        <v>233</v>
      </c>
      <c r="D188" s="258" t="s">
        <v>196</v>
      </c>
      <c r="E188" s="257" t="s">
        <v>847</v>
      </c>
      <c r="F188" s="258" t="s">
        <v>903</v>
      </c>
      <c r="G188" s="262"/>
      <c r="H188" s="263">
        <v>0</v>
      </c>
      <c r="I188" s="263">
        <f>1049.58-140.7</f>
        <v>908.87999999999988</v>
      </c>
      <c r="J188" s="263">
        <f>H188+I188</f>
        <v>908.87999999999988</v>
      </c>
      <c r="K188" s="263">
        <v>22.754000000000001</v>
      </c>
      <c r="L188" s="263">
        <v>1090</v>
      </c>
      <c r="M188" s="263">
        <f>81+114</f>
        <v>195</v>
      </c>
      <c r="N188" s="263">
        <f t="shared" ref="N188:N193" si="125">L188+M188</f>
        <v>1285</v>
      </c>
    </row>
    <row r="189" spans="1:14" s="248" customFormat="1" ht="15.75" customHeight="1" x14ac:dyDescent="0.2">
      <c r="A189" s="269" t="s">
        <v>956</v>
      </c>
      <c r="B189" s="258" t="s">
        <v>73</v>
      </c>
      <c r="C189" s="258" t="s">
        <v>233</v>
      </c>
      <c r="D189" s="258" t="s">
        <v>196</v>
      </c>
      <c r="E189" s="257" t="s">
        <v>847</v>
      </c>
      <c r="F189" s="258" t="s">
        <v>923</v>
      </c>
      <c r="G189" s="262"/>
      <c r="H189" s="263">
        <v>115</v>
      </c>
      <c r="I189" s="263">
        <v>-65</v>
      </c>
      <c r="J189" s="263">
        <f t="shared" si="124"/>
        <v>50</v>
      </c>
      <c r="K189" s="263">
        <v>-44.4</v>
      </c>
      <c r="L189" s="263">
        <v>50</v>
      </c>
      <c r="M189" s="263">
        <v>-50</v>
      </c>
      <c r="N189" s="263">
        <f t="shared" si="125"/>
        <v>0</v>
      </c>
    </row>
    <row r="190" spans="1:14" s="248" customFormat="1" ht="21" customHeight="1" x14ac:dyDescent="0.2">
      <c r="A190" s="269" t="s">
        <v>99</v>
      </c>
      <c r="B190" s="258" t="s">
        <v>73</v>
      </c>
      <c r="C190" s="258" t="s">
        <v>233</v>
      </c>
      <c r="D190" s="258" t="s">
        <v>196</v>
      </c>
      <c r="E190" s="257" t="s">
        <v>847</v>
      </c>
      <c r="F190" s="258" t="s">
        <v>100</v>
      </c>
      <c r="G190" s="262"/>
      <c r="H190" s="263">
        <v>80</v>
      </c>
      <c r="I190" s="263">
        <v>-30</v>
      </c>
      <c r="J190" s="263">
        <f t="shared" si="124"/>
        <v>50</v>
      </c>
      <c r="K190" s="263">
        <v>0</v>
      </c>
      <c r="L190" s="263">
        <v>105</v>
      </c>
      <c r="M190" s="263">
        <v>-50</v>
      </c>
      <c r="N190" s="263">
        <f t="shared" si="125"/>
        <v>55</v>
      </c>
    </row>
    <row r="191" spans="1:14" s="248" customFormat="1" ht="23.25" customHeight="1" x14ac:dyDescent="0.2">
      <c r="A191" s="269" t="s">
        <v>93</v>
      </c>
      <c r="B191" s="258" t="s">
        <v>73</v>
      </c>
      <c r="C191" s="258" t="s">
        <v>233</v>
      </c>
      <c r="D191" s="258" t="s">
        <v>196</v>
      </c>
      <c r="E191" s="257" t="s">
        <v>847</v>
      </c>
      <c r="F191" s="258" t="s">
        <v>94</v>
      </c>
      <c r="G191" s="262"/>
      <c r="H191" s="263">
        <v>350</v>
      </c>
      <c r="I191" s="263">
        <v>95</v>
      </c>
      <c r="J191" s="263">
        <f t="shared" si="124"/>
        <v>445</v>
      </c>
      <c r="K191" s="263">
        <v>44.4</v>
      </c>
      <c r="L191" s="263">
        <v>400</v>
      </c>
      <c r="M191" s="263">
        <v>-200</v>
      </c>
      <c r="N191" s="263">
        <f>L191+M191</f>
        <v>200</v>
      </c>
    </row>
    <row r="192" spans="1:14" s="248" customFormat="1" ht="15.75" customHeight="1" x14ac:dyDescent="0.2">
      <c r="A192" s="269" t="s">
        <v>103</v>
      </c>
      <c r="B192" s="258" t="s">
        <v>73</v>
      </c>
      <c r="C192" s="258" t="s">
        <v>233</v>
      </c>
      <c r="D192" s="258" t="s">
        <v>196</v>
      </c>
      <c r="E192" s="257" t="s">
        <v>847</v>
      </c>
      <c r="F192" s="258" t="s">
        <v>104</v>
      </c>
      <c r="G192" s="262"/>
      <c r="H192" s="263">
        <v>34</v>
      </c>
      <c r="I192" s="263">
        <v>0</v>
      </c>
      <c r="J192" s="263">
        <f t="shared" si="124"/>
        <v>34</v>
      </c>
      <c r="K192" s="263">
        <v>0</v>
      </c>
      <c r="L192" s="263">
        <f>I192+J192</f>
        <v>34</v>
      </c>
      <c r="M192" s="263">
        <v>-34</v>
      </c>
      <c r="N192" s="263">
        <f t="shared" si="125"/>
        <v>0</v>
      </c>
    </row>
    <row r="193" spans="1:14" s="248" customFormat="1" ht="15.75" customHeight="1" x14ac:dyDescent="0.2">
      <c r="A193" s="269" t="s">
        <v>105</v>
      </c>
      <c r="B193" s="258" t="s">
        <v>73</v>
      </c>
      <c r="C193" s="258" t="s">
        <v>233</v>
      </c>
      <c r="D193" s="258" t="s">
        <v>196</v>
      </c>
      <c r="E193" s="257" t="s">
        <v>847</v>
      </c>
      <c r="F193" s="258" t="s">
        <v>106</v>
      </c>
      <c r="G193" s="262"/>
      <c r="H193" s="263">
        <v>21</v>
      </c>
      <c r="I193" s="263">
        <v>0</v>
      </c>
      <c r="J193" s="263">
        <f t="shared" si="124"/>
        <v>21</v>
      </c>
      <c r="K193" s="263">
        <v>-3</v>
      </c>
      <c r="L193" s="263">
        <v>21</v>
      </c>
      <c r="M193" s="263">
        <v>-21</v>
      </c>
      <c r="N193" s="263">
        <f t="shared" si="125"/>
        <v>0</v>
      </c>
    </row>
    <row r="194" spans="1:14" s="248" customFormat="1" ht="15.75" hidden="1" customHeight="1" x14ac:dyDescent="0.2">
      <c r="A194" s="269" t="s">
        <v>901</v>
      </c>
      <c r="B194" s="258" t="s">
        <v>73</v>
      </c>
      <c r="C194" s="258" t="s">
        <v>233</v>
      </c>
      <c r="D194" s="258" t="s">
        <v>196</v>
      </c>
      <c r="E194" s="257" t="s">
        <v>1044</v>
      </c>
      <c r="F194" s="258" t="s">
        <v>834</v>
      </c>
      <c r="G194" s="262"/>
      <c r="H194" s="263"/>
      <c r="I194" s="263"/>
      <c r="J194" s="263"/>
      <c r="K194" s="263"/>
      <c r="L194" s="263">
        <v>0</v>
      </c>
      <c r="M194" s="263">
        <v>0</v>
      </c>
      <c r="N194" s="263">
        <f>L194+M194</f>
        <v>0</v>
      </c>
    </row>
    <row r="195" spans="1:14" s="248" customFormat="1" ht="34.5" hidden="1" customHeight="1" x14ac:dyDescent="0.2">
      <c r="A195" s="279" t="s">
        <v>904</v>
      </c>
      <c r="B195" s="258" t="s">
        <v>73</v>
      </c>
      <c r="C195" s="258" t="s">
        <v>233</v>
      </c>
      <c r="D195" s="258" t="s">
        <v>196</v>
      </c>
      <c r="E195" s="257" t="s">
        <v>1044</v>
      </c>
      <c r="F195" s="258" t="s">
        <v>903</v>
      </c>
      <c r="G195" s="262"/>
      <c r="H195" s="263"/>
      <c r="I195" s="263"/>
      <c r="J195" s="263"/>
      <c r="K195" s="263">
        <v>3</v>
      </c>
      <c r="L195" s="263">
        <v>0</v>
      </c>
      <c r="M195" s="263">
        <v>0</v>
      </c>
      <c r="N195" s="263">
        <f>L195+M195</f>
        <v>0</v>
      </c>
    </row>
    <row r="196" spans="1:14" s="248" customFormat="1" ht="33" customHeight="1" x14ac:dyDescent="0.2">
      <c r="A196" s="269" t="s">
        <v>1003</v>
      </c>
      <c r="B196" s="258" t="s">
        <v>73</v>
      </c>
      <c r="C196" s="258" t="s">
        <v>233</v>
      </c>
      <c r="D196" s="258" t="s">
        <v>196</v>
      </c>
      <c r="E196" s="257" t="s">
        <v>749</v>
      </c>
      <c r="F196" s="258"/>
      <c r="G196" s="262"/>
      <c r="H196" s="263">
        <f>H197</f>
        <v>1000</v>
      </c>
      <c r="I196" s="263">
        <f>I197</f>
        <v>0</v>
      </c>
      <c r="J196" s="263">
        <f t="shared" ref="J196:J206" si="126">H196+I196</f>
        <v>1000</v>
      </c>
      <c r="K196" s="263">
        <f>K197</f>
        <v>0</v>
      </c>
      <c r="L196" s="263">
        <f>L197</f>
        <v>500</v>
      </c>
      <c r="M196" s="263">
        <f t="shared" ref="M196:N196" si="127">M197</f>
        <v>-500</v>
      </c>
      <c r="N196" s="263">
        <f t="shared" si="127"/>
        <v>0</v>
      </c>
    </row>
    <row r="197" spans="1:14" s="248" customFormat="1" ht="20.25" customHeight="1" x14ac:dyDescent="0.2">
      <c r="A197" s="269" t="s">
        <v>93</v>
      </c>
      <c r="B197" s="258" t="s">
        <v>73</v>
      </c>
      <c r="C197" s="258" t="s">
        <v>233</v>
      </c>
      <c r="D197" s="258" t="s">
        <v>196</v>
      </c>
      <c r="E197" s="257" t="s">
        <v>749</v>
      </c>
      <c r="F197" s="258" t="s">
        <v>94</v>
      </c>
      <c r="G197" s="262"/>
      <c r="H197" s="263">
        <v>1000</v>
      </c>
      <c r="I197" s="263">
        <v>0</v>
      </c>
      <c r="J197" s="263">
        <f t="shared" si="126"/>
        <v>1000</v>
      </c>
      <c r="K197" s="263">
        <v>0</v>
      </c>
      <c r="L197" s="263">
        <v>500</v>
      </c>
      <c r="M197" s="263">
        <v>-500</v>
      </c>
      <c r="N197" s="263">
        <f>L197+M197</f>
        <v>0</v>
      </c>
    </row>
    <row r="198" spans="1:14" s="19" customFormat="1" ht="20.25" customHeight="1" x14ac:dyDescent="0.2">
      <c r="A198" s="410" t="s">
        <v>65</v>
      </c>
      <c r="B198" s="256" t="s">
        <v>73</v>
      </c>
      <c r="C198" s="256">
        <v>10</v>
      </c>
      <c r="D198" s="256"/>
      <c r="E198" s="259"/>
      <c r="F198" s="256"/>
      <c r="G198" s="281">
        <f t="shared" ref="G198:K199" si="128">G199</f>
        <v>0</v>
      </c>
      <c r="H198" s="281">
        <f>H199</f>
        <v>485</v>
      </c>
      <c r="I198" s="281">
        <f t="shared" si="128"/>
        <v>0</v>
      </c>
      <c r="J198" s="281">
        <f t="shared" si="126"/>
        <v>485</v>
      </c>
      <c r="K198" s="281" t="e">
        <f t="shared" si="128"/>
        <v>#REF!</v>
      </c>
      <c r="L198" s="281">
        <f>L199</f>
        <v>760.2</v>
      </c>
      <c r="M198" s="281">
        <f t="shared" ref="M198:N199" si="129">M199</f>
        <v>-760.2</v>
      </c>
      <c r="N198" s="281">
        <f t="shared" si="129"/>
        <v>0</v>
      </c>
    </row>
    <row r="199" spans="1:14" s="248" customFormat="1" ht="20.25" customHeight="1" x14ac:dyDescent="0.2">
      <c r="A199" s="265" t="s">
        <v>277</v>
      </c>
      <c r="B199" s="258" t="s">
        <v>73</v>
      </c>
      <c r="C199" s="258">
        <v>10</v>
      </c>
      <c r="D199" s="258" t="s">
        <v>194</v>
      </c>
      <c r="E199" s="257"/>
      <c r="F199" s="258"/>
      <c r="G199" s="263">
        <f t="shared" si="128"/>
        <v>0</v>
      </c>
      <c r="H199" s="263">
        <f>H200</f>
        <v>485</v>
      </c>
      <c r="I199" s="263">
        <f t="shared" si="128"/>
        <v>0</v>
      </c>
      <c r="J199" s="263">
        <f t="shared" si="126"/>
        <v>485</v>
      </c>
      <c r="K199" s="263" t="e">
        <f t="shared" si="128"/>
        <v>#REF!</v>
      </c>
      <c r="L199" s="263">
        <f>L200</f>
        <v>760.2</v>
      </c>
      <c r="M199" s="263">
        <f t="shared" si="129"/>
        <v>-760.2</v>
      </c>
      <c r="N199" s="263">
        <f t="shared" si="129"/>
        <v>0</v>
      </c>
    </row>
    <row r="200" spans="1:14" s="248" customFormat="1" ht="20.25" customHeight="1" x14ac:dyDescent="0.2">
      <c r="A200" s="265" t="s">
        <v>501</v>
      </c>
      <c r="B200" s="258" t="s">
        <v>73</v>
      </c>
      <c r="C200" s="258">
        <v>10</v>
      </c>
      <c r="D200" s="258" t="s">
        <v>194</v>
      </c>
      <c r="E200" s="257" t="s">
        <v>757</v>
      </c>
      <c r="F200" s="258"/>
      <c r="G200" s="262">
        <v>0</v>
      </c>
      <c r="H200" s="263">
        <f>H201</f>
        <v>485</v>
      </c>
      <c r="I200" s="263">
        <f>I201</f>
        <v>0</v>
      </c>
      <c r="J200" s="263">
        <f t="shared" si="126"/>
        <v>485</v>
      </c>
      <c r="K200" s="263" t="e">
        <f>K201+#REF!+K202</f>
        <v>#REF!</v>
      </c>
      <c r="L200" s="263">
        <f>L201+L202</f>
        <v>760.2</v>
      </c>
      <c r="M200" s="263">
        <f t="shared" ref="M200:N200" si="130">M201+M202</f>
        <v>-760.2</v>
      </c>
      <c r="N200" s="263">
        <f t="shared" si="130"/>
        <v>0</v>
      </c>
    </row>
    <row r="201" spans="1:14" s="248" customFormat="1" ht="20.25" customHeight="1" x14ac:dyDescent="0.2">
      <c r="A201" s="265" t="s">
        <v>304</v>
      </c>
      <c r="B201" s="258" t="s">
        <v>73</v>
      </c>
      <c r="C201" s="258">
        <v>10</v>
      </c>
      <c r="D201" s="258" t="s">
        <v>194</v>
      </c>
      <c r="E201" s="257" t="s">
        <v>1028</v>
      </c>
      <c r="F201" s="258" t="s">
        <v>305</v>
      </c>
      <c r="G201" s="262"/>
      <c r="H201" s="263">
        <v>485</v>
      </c>
      <c r="I201" s="263">
        <v>0</v>
      </c>
      <c r="J201" s="263">
        <f t="shared" si="126"/>
        <v>485</v>
      </c>
      <c r="K201" s="263">
        <v>0</v>
      </c>
      <c r="L201" s="263">
        <v>388</v>
      </c>
      <c r="M201" s="263">
        <v>-388</v>
      </c>
      <c r="N201" s="263">
        <f>L201+M201</f>
        <v>0</v>
      </c>
    </row>
    <row r="202" spans="1:14" s="248" customFormat="1" ht="20.25" customHeight="1" x14ac:dyDescent="0.2">
      <c r="A202" s="265" t="s">
        <v>304</v>
      </c>
      <c r="B202" s="258" t="s">
        <v>73</v>
      </c>
      <c r="C202" s="258">
        <v>10</v>
      </c>
      <c r="D202" s="258" t="s">
        <v>194</v>
      </c>
      <c r="E202" s="257" t="s">
        <v>919</v>
      </c>
      <c r="F202" s="258" t="s">
        <v>305</v>
      </c>
      <c r="G202" s="262"/>
      <c r="H202" s="263"/>
      <c r="I202" s="263"/>
      <c r="J202" s="263"/>
      <c r="K202" s="263">
        <v>172.9</v>
      </c>
      <c r="L202" s="263">
        <v>372.2</v>
      </c>
      <c r="M202" s="263">
        <v>-372.2</v>
      </c>
      <c r="N202" s="263">
        <f>L202+M202</f>
        <v>0</v>
      </c>
    </row>
    <row r="203" spans="1:14" s="19" customFormat="1" ht="20.25" customHeight="1" x14ac:dyDescent="0.2">
      <c r="A203" s="410" t="s">
        <v>271</v>
      </c>
      <c r="B203" s="256" t="s">
        <v>73</v>
      </c>
      <c r="C203" s="256" t="s">
        <v>204</v>
      </c>
      <c r="D203" s="256"/>
      <c r="E203" s="259"/>
      <c r="F203" s="256"/>
      <c r="G203" s="281">
        <f t="shared" ref="G203:N205" si="131">G204</f>
        <v>0</v>
      </c>
      <c r="H203" s="281">
        <f>H204</f>
        <v>700</v>
      </c>
      <c r="I203" s="281">
        <f t="shared" si="131"/>
        <v>0</v>
      </c>
      <c r="J203" s="281">
        <f t="shared" si="126"/>
        <v>700</v>
      </c>
      <c r="K203" s="281">
        <f t="shared" si="131"/>
        <v>50</v>
      </c>
      <c r="L203" s="281">
        <f t="shared" si="131"/>
        <v>500</v>
      </c>
      <c r="M203" s="281">
        <f t="shared" si="131"/>
        <v>-250</v>
      </c>
      <c r="N203" s="281">
        <f t="shared" si="131"/>
        <v>250</v>
      </c>
    </row>
    <row r="204" spans="1:14" s="248" customFormat="1" ht="20.25" customHeight="1" x14ac:dyDescent="0.2">
      <c r="A204" s="265" t="s">
        <v>280</v>
      </c>
      <c r="B204" s="258" t="s">
        <v>73</v>
      </c>
      <c r="C204" s="258" t="s">
        <v>204</v>
      </c>
      <c r="D204" s="258" t="s">
        <v>190</v>
      </c>
      <c r="E204" s="257"/>
      <c r="F204" s="258"/>
      <c r="G204" s="263">
        <f t="shared" si="131"/>
        <v>0</v>
      </c>
      <c r="H204" s="263">
        <f>H205</f>
        <v>700</v>
      </c>
      <c r="I204" s="263">
        <f t="shared" si="131"/>
        <v>0</v>
      </c>
      <c r="J204" s="263">
        <f t="shared" si="126"/>
        <v>700</v>
      </c>
      <c r="K204" s="263">
        <f t="shared" si="131"/>
        <v>50</v>
      </c>
      <c r="L204" s="263">
        <f t="shared" si="131"/>
        <v>500</v>
      </c>
      <c r="M204" s="263">
        <f t="shared" si="131"/>
        <v>-250</v>
      </c>
      <c r="N204" s="263">
        <f t="shared" si="131"/>
        <v>250</v>
      </c>
    </row>
    <row r="205" spans="1:14" s="248" customFormat="1" ht="20.25" customHeight="1" x14ac:dyDescent="0.2">
      <c r="A205" s="265" t="s">
        <v>502</v>
      </c>
      <c r="B205" s="258" t="s">
        <v>73</v>
      </c>
      <c r="C205" s="258" t="s">
        <v>204</v>
      </c>
      <c r="D205" s="258" t="s">
        <v>190</v>
      </c>
      <c r="E205" s="257" t="s">
        <v>758</v>
      </c>
      <c r="F205" s="258"/>
      <c r="G205" s="263">
        <f t="shared" si="131"/>
        <v>0</v>
      </c>
      <c r="H205" s="263">
        <f>H206</f>
        <v>700</v>
      </c>
      <c r="I205" s="263">
        <f t="shared" si="131"/>
        <v>0</v>
      </c>
      <c r="J205" s="263">
        <f t="shared" si="126"/>
        <v>700</v>
      </c>
      <c r="K205" s="263">
        <f t="shared" si="131"/>
        <v>50</v>
      </c>
      <c r="L205" s="263">
        <f t="shared" si="131"/>
        <v>500</v>
      </c>
      <c r="M205" s="263">
        <f t="shared" si="131"/>
        <v>-250</v>
      </c>
      <c r="N205" s="263">
        <f t="shared" si="131"/>
        <v>250</v>
      </c>
    </row>
    <row r="206" spans="1:14" s="248" customFormat="1" ht="20.25" customHeight="1" x14ac:dyDescent="0.2">
      <c r="A206" s="265" t="s">
        <v>93</v>
      </c>
      <c r="B206" s="258" t="s">
        <v>73</v>
      </c>
      <c r="C206" s="258" t="s">
        <v>204</v>
      </c>
      <c r="D206" s="258" t="s">
        <v>190</v>
      </c>
      <c r="E206" s="257" t="s">
        <v>758</v>
      </c>
      <c r="F206" s="258" t="s">
        <v>94</v>
      </c>
      <c r="G206" s="263"/>
      <c r="H206" s="263">
        <v>700</v>
      </c>
      <c r="I206" s="263">
        <v>0</v>
      </c>
      <c r="J206" s="263">
        <f t="shared" si="126"/>
        <v>700</v>
      </c>
      <c r="K206" s="263">
        <v>50</v>
      </c>
      <c r="L206" s="263">
        <v>500</v>
      </c>
      <c r="M206" s="263">
        <v>-250</v>
      </c>
      <c r="N206" s="263">
        <f>L206+M206</f>
        <v>250</v>
      </c>
    </row>
    <row r="207" spans="1:14" s="17" customFormat="1" ht="19.5" customHeight="1" x14ac:dyDescent="0.2">
      <c r="A207" s="647" t="s">
        <v>915</v>
      </c>
      <c r="B207" s="648"/>
      <c r="C207" s="648"/>
      <c r="D207" s="648"/>
      <c r="E207" s="648"/>
      <c r="F207" s="649"/>
      <c r="G207" s="252" t="e">
        <f>G224+G327+G331</f>
        <v>#REF!</v>
      </c>
      <c r="H207" s="252" t="e">
        <f t="shared" ref="H207:N207" si="132">H224+H327</f>
        <v>#REF!</v>
      </c>
      <c r="I207" s="252" t="e">
        <f t="shared" si="132"/>
        <v>#REF!</v>
      </c>
      <c r="J207" s="252" t="e">
        <f t="shared" si="132"/>
        <v>#REF!</v>
      </c>
      <c r="K207" s="252" t="e">
        <f t="shared" si="132"/>
        <v>#REF!</v>
      </c>
      <c r="L207" s="252">
        <f t="shared" si="132"/>
        <v>277351.78000000003</v>
      </c>
      <c r="M207" s="252">
        <f t="shared" si="132"/>
        <v>44277.220000000008</v>
      </c>
      <c r="N207" s="252">
        <f t="shared" si="132"/>
        <v>321629.00000000006</v>
      </c>
    </row>
    <row r="208" spans="1:14" s="19" customFormat="1" ht="12.75" hidden="1" customHeight="1" x14ac:dyDescent="0.2">
      <c r="A208" s="410" t="s">
        <v>72</v>
      </c>
      <c r="B208" s="256" t="s">
        <v>130</v>
      </c>
      <c r="C208" s="256" t="s">
        <v>190</v>
      </c>
      <c r="D208" s="256"/>
      <c r="E208" s="256"/>
      <c r="F208" s="256"/>
      <c r="G208" s="270"/>
      <c r="H208" s="270"/>
      <c r="I208" s="281"/>
      <c r="J208" s="281" t="e">
        <f>J209+J216</f>
        <v>#REF!</v>
      </c>
      <c r="K208" s="281"/>
      <c r="L208" s="281" t="e">
        <f>L209+L216</f>
        <v>#REF!</v>
      </c>
      <c r="M208" s="281">
        <f t="shared" ref="M208:N208" si="133">M209+M216</f>
        <v>0</v>
      </c>
      <c r="N208" s="281" t="e">
        <f t="shared" si="133"/>
        <v>#REF!</v>
      </c>
    </row>
    <row r="209" spans="1:14" ht="25.5" hidden="1" customHeight="1" x14ac:dyDescent="0.2">
      <c r="A209" s="410" t="s">
        <v>368</v>
      </c>
      <c r="B209" s="256" t="s">
        <v>130</v>
      </c>
      <c r="C209" s="256" t="s">
        <v>190</v>
      </c>
      <c r="D209" s="256" t="s">
        <v>205</v>
      </c>
      <c r="E209" s="256"/>
      <c r="F209" s="256"/>
      <c r="G209" s="262"/>
      <c r="H209" s="262"/>
      <c r="I209" s="263"/>
      <c r="J209" s="263" t="e">
        <f>J210</f>
        <v>#REF!</v>
      </c>
      <c r="K209" s="263"/>
      <c r="L209" s="263" t="e">
        <f>L210</f>
        <v>#REF!</v>
      </c>
      <c r="M209" s="263">
        <f t="shared" ref="M209:N210" si="134">M210</f>
        <v>0</v>
      </c>
      <c r="N209" s="263" t="e">
        <f t="shared" si="134"/>
        <v>#REF!</v>
      </c>
    </row>
    <row r="210" spans="1:14" ht="12.75" hidden="1" customHeight="1" x14ac:dyDescent="0.2">
      <c r="A210" s="265" t="s">
        <v>324</v>
      </c>
      <c r="B210" s="258" t="s">
        <v>130</v>
      </c>
      <c r="C210" s="258" t="s">
        <v>190</v>
      </c>
      <c r="D210" s="258" t="s">
        <v>205</v>
      </c>
      <c r="E210" s="258" t="s">
        <v>325</v>
      </c>
      <c r="F210" s="258"/>
      <c r="G210" s="262"/>
      <c r="H210" s="262"/>
      <c r="I210" s="263"/>
      <c r="J210" s="263" t="e">
        <f>J211</f>
        <v>#REF!</v>
      </c>
      <c r="K210" s="263"/>
      <c r="L210" s="263" t="e">
        <f>L211</f>
        <v>#REF!</v>
      </c>
      <c r="M210" s="263">
        <f t="shared" si="134"/>
        <v>0</v>
      </c>
      <c r="N210" s="263" t="e">
        <f t="shared" si="134"/>
        <v>#REF!</v>
      </c>
    </row>
    <row r="211" spans="1:14" ht="51" hidden="1" customHeight="1" x14ac:dyDescent="0.2">
      <c r="A211" s="265" t="s">
        <v>1005</v>
      </c>
      <c r="B211" s="258" t="s">
        <v>130</v>
      </c>
      <c r="C211" s="258" t="s">
        <v>190</v>
      </c>
      <c r="D211" s="258" t="s">
        <v>205</v>
      </c>
      <c r="E211" s="258" t="s">
        <v>369</v>
      </c>
      <c r="F211" s="258"/>
      <c r="G211" s="262"/>
      <c r="H211" s="262"/>
      <c r="I211" s="263"/>
      <c r="J211" s="263" t="e">
        <f>J212+J214+J213</f>
        <v>#REF!</v>
      </c>
      <c r="K211" s="263"/>
      <c r="L211" s="263" t="e">
        <f>L212+L214+L213</f>
        <v>#REF!</v>
      </c>
      <c r="M211" s="263">
        <f t="shared" ref="M211:N211" si="135">M212+M214+M213</f>
        <v>0</v>
      </c>
      <c r="N211" s="263" t="e">
        <f t="shared" si="135"/>
        <v>#REF!</v>
      </c>
    </row>
    <row r="212" spans="1:14" ht="12.75" hidden="1" customHeight="1" x14ac:dyDescent="0.2">
      <c r="A212" s="265" t="s">
        <v>300</v>
      </c>
      <c r="B212" s="258" t="s">
        <v>130</v>
      </c>
      <c r="C212" s="258" t="s">
        <v>190</v>
      </c>
      <c r="D212" s="258" t="s">
        <v>205</v>
      </c>
      <c r="E212" s="258" t="s">
        <v>369</v>
      </c>
      <c r="F212" s="258" t="s">
        <v>301</v>
      </c>
      <c r="G212" s="262"/>
      <c r="H212" s="262"/>
      <c r="I212" s="263"/>
      <c r="J212" s="263" t="e">
        <f>#REF!+I212</f>
        <v>#REF!</v>
      </c>
      <c r="K212" s="263"/>
      <c r="L212" s="263" t="e">
        <f>F212+J212</f>
        <v>#REF!</v>
      </c>
      <c r="M212" s="263">
        <f t="shared" ref="M212:N213" si="136">G212+K212</f>
        <v>0</v>
      </c>
      <c r="N212" s="263" t="e">
        <f t="shared" si="136"/>
        <v>#REF!</v>
      </c>
    </row>
    <row r="213" spans="1:14" ht="12.75" hidden="1" customHeight="1" x14ac:dyDescent="0.2">
      <c r="A213" s="265" t="s">
        <v>302</v>
      </c>
      <c r="B213" s="258" t="s">
        <v>130</v>
      </c>
      <c r="C213" s="258" t="s">
        <v>190</v>
      </c>
      <c r="D213" s="258" t="s">
        <v>205</v>
      </c>
      <c r="E213" s="258" t="s">
        <v>369</v>
      </c>
      <c r="F213" s="258" t="s">
        <v>303</v>
      </c>
      <c r="G213" s="262"/>
      <c r="H213" s="262"/>
      <c r="I213" s="263"/>
      <c r="J213" s="263" t="e">
        <f>#REF!+I213</f>
        <v>#REF!</v>
      </c>
      <c r="K213" s="263"/>
      <c r="L213" s="263" t="e">
        <f>F213+J213</f>
        <v>#REF!</v>
      </c>
      <c r="M213" s="263">
        <f t="shared" si="136"/>
        <v>0</v>
      </c>
      <c r="N213" s="263" t="e">
        <f t="shared" si="136"/>
        <v>#REF!</v>
      </c>
    </row>
    <row r="214" spans="1:14" ht="25.5" hidden="1" customHeight="1" x14ac:dyDescent="0.2">
      <c r="A214" s="265" t="s">
        <v>147</v>
      </c>
      <c r="B214" s="258" t="s">
        <v>130</v>
      </c>
      <c r="C214" s="258" t="s">
        <v>190</v>
      </c>
      <c r="D214" s="258" t="s">
        <v>205</v>
      </c>
      <c r="E214" s="258" t="s">
        <v>370</v>
      </c>
      <c r="F214" s="258"/>
      <c r="G214" s="262"/>
      <c r="H214" s="262"/>
      <c r="I214" s="263"/>
      <c r="J214" s="263" t="e">
        <f>J215</f>
        <v>#REF!</v>
      </c>
      <c r="K214" s="263"/>
      <c r="L214" s="263" t="e">
        <f>L215</f>
        <v>#REF!</v>
      </c>
      <c r="M214" s="263">
        <f t="shared" ref="M214:N214" si="137">M215</f>
        <v>0</v>
      </c>
      <c r="N214" s="263" t="e">
        <f t="shared" si="137"/>
        <v>#REF!</v>
      </c>
    </row>
    <row r="215" spans="1:14" ht="12.75" hidden="1" customHeight="1" x14ac:dyDescent="0.2">
      <c r="A215" s="265" t="s">
        <v>300</v>
      </c>
      <c r="B215" s="258" t="s">
        <v>130</v>
      </c>
      <c r="C215" s="258" t="s">
        <v>190</v>
      </c>
      <c r="D215" s="258" t="s">
        <v>205</v>
      </c>
      <c r="E215" s="258" t="s">
        <v>370</v>
      </c>
      <c r="F215" s="258" t="s">
        <v>301</v>
      </c>
      <c r="G215" s="262"/>
      <c r="H215" s="262"/>
      <c r="I215" s="263"/>
      <c r="J215" s="263" t="e">
        <f>#REF!+I215</f>
        <v>#REF!</v>
      </c>
      <c r="K215" s="263"/>
      <c r="L215" s="263" t="e">
        <f>F215+J215</f>
        <v>#REF!</v>
      </c>
      <c r="M215" s="263">
        <f t="shared" ref="M215:N215" si="138">G215+K215</f>
        <v>0</v>
      </c>
      <c r="N215" s="263" t="e">
        <f t="shared" si="138"/>
        <v>#REF!</v>
      </c>
    </row>
    <row r="216" spans="1:14" ht="12.75" hidden="1" customHeight="1" x14ac:dyDescent="0.2">
      <c r="A216" s="410" t="s">
        <v>206</v>
      </c>
      <c r="B216" s="256" t="s">
        <v>130</v>
      </c>
      <c r="C216" s="256" t="s">
        <v>190</v>
      </c>
      <c r="D216" s="256" t="s">
        <v>207</v>
      </c>
      <c r="E216" s="258"/>
      <c r="F216" s="258"/>
      <c r="G216" s="262"/>
      <c r="H216" s="262"/>
      <c r="I216" s="263"/>
      <c r="J216" s="263" t="e">
        <f>J217</f>
        <v>#REF!</v>
      </c>
      <c r="K216" s="263"/>
      <c r="L216" s="263" t="e">
        <f>L217</f>
        <v>#REF!</v>
      </c>
      <c r="M216" s="263">
        <f t="shared" ref="M216:N217" si="139">M217</f>
        <v>0</v>
      </c>
      <c r="N216" s="263" t="e">
        <f t="shared" si="139"/>
        <v>#REF!</v>
      </c>
    </row>
    <row r="217" spans="1:14" ht="25.5" hidden="1" customHeight="1" x14ac:dyDescent="0.2">
      <c r="A217" s="272" t="s">
        <v>371</v>
      </c>
      <c r="B217" s="258" t="s">
        <v>130</v>
      </c>
      <c r="C217" s="258" t="s">
        <v>190</v>
      </c>
      <c r="D217" s="258" t="s">
        <v>207</v>
      </c>
      <c r="E217" s="258" t="s">
        <v>372</v>
      </c>
      <c r="F217" s="258"/>
      <c r="G217" s="262"/>
      <c r="H217" s="262"/>
      <c r="I217" s="263"/>
      <c r="J217" s="263" t="e">
        <f>J218</f>
        <v>#REF!</v>
      </c>
      <c r="K217" s="263"/>
      <c r="L217" s="263" t="e">
        <f>L218</f>
        <v>#REF!</v>
      </c>
      <c r="M217" s="263">
        <f t="shared" si="139"/>
        <v>0</v>
      </c>
      <c r="N217" s="263" t="e">
        <f t="shared" si="139"/>
        <v>#REF!</v>
      </c>
    </row>
    <row r="218" spans="1:14" ht="12.75" hidden="1" customHeight="1" x14ac:dyDescent="0.2">
      <c r="A218" s="265" t="s">
        <v>320</v>
      </c>
      <c r="B218" s="258" t="s">
        <v>130</v>
      </c>
      <c r="C218" s="258" t="s">
        <v>190</v>
      </c>
      <c r="D218" s="258" t="s">
        <v>207</v>
      </c>
      <c r="E218" s="258" t="s">
        <v>372</v>
      </c>
      <c r="F218" s="258" t="s">
        <v>321</v>
      </c>
      <c r="G218" s="262"/>
      <c r="H218" s="262"/>
      <c r="I218" s="263"/>
      <c r="J218" s="263" t="e">
        <f>#REF!+I218</f>
        <v>#REF!</v>
      </c>
      <c r="K218" s="263"/>
      <c r="L218" s="263" t="e">
        <f>F218+J218</f>
        <v>#REF!</v>
      </c>
      <c r="M218" s="263">
        <f t="shared" ref="M218:N218" si="140">G218+K218</f>
        <v>0</v>
      </c>
      <c r="N218" s="263" t="e">
        <f t="shared" si="140"/>
        <v>#REF!</v>
      </c>
    </row>
    <row r="219" spans="1:14" s="19" customFormat="1" ht="12.75" hidden="1" customHeight="1" x14ac:dyDescent="0.2">
      <c r="A219" s="410" t="s">
        <v>72</v>
      </c>
      <c r="B219" s="256" t="s">
        <v>130</v>
      </c>
      <c r="C219" s="256" t="s">
        <v>190</v>
      </c>
      <c r="D219" s="256"/>
      <c r="E219" s="255"/>
      <c r="F219" s="255"/>
      <c r="G219" s="270"/>
      <c r="H219" s="270"/>
      <c r="I219" s="281"/>
      <c r="J219" s="281" t="e">
        <f>J220</f>
        <v>#REF!</v>
      </c>
      <c r="K219" s="281"/>
      <c r="L219" s="281" t="e">
        <f t="shared" ref="L219:N222" si="141">L220</f>
        <v>#REF!</v>
      </c>
      <c r="M219" s="281">
        <f t="shared" si="141"/>
        <v>0</v>
      </c>
      <c r="N219" s="281" t="e">
        <f t="shared" si="141"/>
        <v>#REF!</v>
      </c>
    </row>
    <row r="220" spans="1:14" ht="12.75" hidden="1" customHeight="1" x14ac:dyDescent="0.2">
      <c r="A220" s="410" t="s">
        <v>206</v>
      </c>
      <c r="B220" s="256" t="s">
        <v>130</v>
      </c>
      <c r="C220" s="256" t="s">
        <v>190</v>
      </c>
      <c r="D220" s="256" t="s">
        <v>207</v>
      </c>
      <c r="E220" s="255"/>
      <c r="F220" s="255"/>
      <c r="G220" s="262"/>
      <c r="H220" s="262"/>
      <c r="I220" s="263"/>
      <c r="J220" s="263" t="e">
        <f>J221</f>
        <v>#REF!</v>
      </c>
      <c r="K220" s="263"/>
      <c r="L220" s="263" t="e">
        <f t="shared" si="141"/>
        <v>#REF!</v>
      </c>
      <c r="M220" s="263">
        <f t="shared" si="141"/>
        <v>0</v>
      </c>
      <c r="N220" s="263" t="e">
        <f t="shared" si="141"/>
        <v>#REF!</v>
      </c>
    </row>
    <row r="221" spans="1:14" ht="12.75" hidden="1" customHeight="1" x14ac:dyDescent="0.2">
      <c r="A221" s="265" t="s">
        <v>61</v>
      </c>
      <c r="B221" s="258" t="s">
        <v>130</v>
      </c>
      <c r="C221" s="258" t="s">
        <v>190</v>
      </c>
      <c r="D221" s="258" t="s">
        <v>207</v>
      </c>
      <c r="E221" s="257" t="s">
        <v>62</v>
      </c>
      <c r="F221" s="258"/>
      <c r="G221" s="262"/>
      <c r="H221" s="262"/>
      <c r="I221" s="263"/>
      <c r="J221" s="263" t="e">
        <f>J222</f>
        <v>#REF!</v>
      </c>
      <c r="K221" s="263"/>
      <c r="L221" s="263" t="e">
        <f t="shared" si="141"/>
        <v>#REF!</v>
      </c>
      <c r="M221" s="263">
        <f t="shared" si="141"/>
        <v>0</v>
      </c>
      <c r="N221" s="263" t="e">
        <f t="shared" si="141"/>
        <v>#REF!</v>
      </c>
    </row>
    <row r="222" spans="1:14" ht="25.5" hidden="1" customHeight="1" x14ac:dyDescent="0.2">
      <c r="A222" s="265" t="s">
        <v>135</v>
      </c>
      <c r="B222" s="258" t="s">
        <v>130</v>
      </c>
      <c r="C222" s="258" t="s">
        <v>190</v>
      </c>
      <c r="D222" s="258" t="s">
        <v>207</v>
      </c>
      <c r="E222" s="257" t="s">
        <v>134</v>
      </c>
      <c r="F222" s="258"/>
      <c r="G222" s="262"/>
      <c r="H222" s="262"/>
      <c r="I222" s="263"/>
      <c r="J222" s="263" t="e">
        <f>J223</f>
        <v>#REF!</v>
      </c>
      <c r="K222" s="263"/>
      <c r="L222" s="263" t="e">
        <f t="shared" si="141"/>
        <v>#REF!</v>
      </c>
      <c r="M222" s="263">
        <f t="shared" si="141"/>
        <v>0</v>
      </c>
      <c r="N222" s="263" t="e">
        <f t="shared" si="141"/>
        <v>#REF!</v>
      </c>
    </row>
    <row r="223" spans="1:14" ht="38.25" hidden="1" customHeight="1" x14ac:dyDescent="0.2">
      <c r="A223" s="265" t="s">
        <v>76</v>
      </c>
      <c r="B223" s="258" t="s">
        <v>130</v>
      </c>
      <c r="C223" s="258" t="s">
        <v>190</v>
      </c>
      <c r="D223" s="258" t="s">
        <v>207</v>
      </c>
      <c r="E223" s="257" t="s">
        <v>134</v>
      </c>
      <c r="F223" s="258" t="s">
        <v>77</v>
      </c>
      <c r="G223" s="262"/>
      <c r="H223" s="262"/>
      <c r="I223" s="263"/>
      <c r="J223" s="263" t="e">
        <f>#REF!+I223</f>
        <v>#REF!</v>
      </c>
      <c r="K223" s="263"/>
      <c r="L223" s="263" t="e">
        <f>F223+J223</f>
        <v>#REF!</v>
      </c>
      <c r="M223" s="263">
        <f t="shared" ref="M223:N223" si="142">G223+K223</f>
        <v>0</v>
      </c>
      <c r="N223" s="263" t="e">
        <f t="shared" si="142"/>
        <v>#REF!</v>
      </c>
    </row>
    <row r="224" spans="1:14" s="19" customFormat="1" ht="14.25" x14ac:dyDescent="0.2">
      <c r="A224" s="410" t="s">
        <v>298</v>
      </c>
      <c r="B224" s="256" t="s">
        <v>130</v>
      </c>
      <c r="C224" s="256" t="s">
        <v>202</v>
      </c>
      <c r="D224" s="256"/>
      <c r="E224" s="256"/>
      <c r="F224" s="256"/>
      <c r="G224" s="281" t="e">
        <f>G225+#REF!+G266+G276+G286</f>
        <v>#REF!</v>
      </c>
      <c r="H224" s="281" t="e">
        <f>H225+H231+H266+H276+H286</f>
        <v>#REF!</v>
      </c>
      <c r="I224" s="281" t="e">
        <f>I225+I231+I266+I276+I286</f>
        <v>#REF!</v>
      </c>
      <c r="J224" s="281" t="e">
        <f>J225+J231+J266+J276+J286</f>
        <v>#REF!</v>
      </c>
      <c r="K224" s="281" t="e">
        <f>K225+K231+K266+K276+K286</f>
        <v>#REF!</v>
      </c>
      <c r="L224" s="281">
        <f>L225+L231+L258+L276+L286</f>
        <v>274602.58</v>
      </c>
      <c r="M224" s="281">
        <f>M225+M231+M258+M276+M286</f>
        <v>44102.820000000007</v>
      </c>
      <c r="N224" s="281">
        <f>N225+N231+N258+N276+N286</f>
        <v>318705.40000000008</v>
      </c>
    </row>
    <row r="225" spans="1:14" s="19" customFormat="1" ht="13.5" customHeight="1" x14ac:dyDescent="0.2">
      <c r="A225" s="274" t="s">
        <v>227</v>
      </c>
      <c r="B225" s="256" t="s">
        <v>130</v>
      </c>
      <c r="C225" s="256" t="s">
        <v>202</v>
      </c>
      <c r="D225" s="256" t="s">
        <v>190</v>
      </c>
      <c r="E225" s="256"/>
      <c r="F225" s="256"/>
      <c r="G225" s="281" t="e">
        <f>#REF!+#REF!</f>
        <v>#REF!</v>
      </c>
      <c r="H225" s="281" t="e">
        <f>#REF!</f>
        <v>#REF!</v>
      </c>
      <c r="I225" s="281" t="e">
        <f>#REF!</f>
        <v>#REF!</v>
      </c>
      <c r="J225" s="281" t="e">
        <f>#REF!</f>
        <v>#REF!</v>
      </c>
      <c r="K225" s="281" t="e">
        <f>#REF!</f>
        <v>#REF!</v>
      </c>
      <c r="L225" s="281">
        <f>L226</f>
        <v>2100</v>
      </c>
      <c r="M225" s="281">
        <f>M226</f>
        <v>50529.020000000004</v>
      </c>
      <c r="N225" s="281">
        <f>N226</f>
        <v>52629.020000000004</v>
      </c>
    </row>
    <row r="226" spans="1:14" s="19" customFormat="1" ht="33" customHeight="1" x14ac:dyDescent="0.2">
      <c r="A226" s="265" t="s">
        <v>993</v>
      </c>
      <c r="B226" s="258" t="s">
        <v>130</v>
      </c>
      <c r="C226" s="258" t="s">
        <v>202</v>
      </c>
      <c r="D226" s="258" t="s">
        <v>190</v>
      </c>
      <c r="E226" s="258" t="s">
        <v>751</v>
      </c>
      <c r="F226" s="258"/>
      <c r="G226" s="263">
        <f>G228+G229+G227</f>
        <v>0</v>
      </c>
      <c r="H226" s="263">
        <f t="shared" ref="H226:N226" si="143">H227+H228+H229+H230</f>
        <v>17617.8</v>
      </c>
      <c r="I226" s="263">
        <f t="shared" si="143"/>
        <v>1779.49</v>
      </c>
      <c r="J226" s="263">
        <f t="shared" si="143"/>
        <v>19397.29</v>
      </c>
      <c r="K226" s="263">
        <f t="shared" si="143"/>
        <v>500</v>
      </c>
      <c r="L226" s="263">
        <f t="shared" si="143"/>
        <v>2100</v>
      </c>
      <c r="M226" s="263">
        <f t="shared" si="143"/>
        <v>50529.020000000004</v>
      </c>
      <c r="N226" s="263">
        <f t="shared" si="143"/>
        <v>52629.020000000004</v>
      </c>
    </row>
    <row r="227" spans="1:14" s="19" customFormat="1" ht="33" customHeight="1" x14ac:dyDescent="0.2">
      <c r="A227" s="265" t="s">
        <v>76</v>
      </c>
      <c r="B227" s="258" t="s">
        <v>130</v>
      </c>
      <c r="C227" s="258" t="s">
        <v>202</v>
      </c>
      <c r="D227" s="258" t="s">
        <v>190</v>
      </c>
      <c r="E227" s="258" t="s">
        <v>751</v>
      </c>
      <c r="F227" s="258" t="s">
        <v>77</v>
      </c>
      <c r="G227" s="371"/>
      <c r="H227" s="263">
        <v>4000</v>
      </c>
      <c r="I227" s="263">
        <v>0</v>
      </c>
      <c r="J227" s="263">
        <f>H227+I227</f>
        <v>4000</v>
      </c>
      <c r="K227" s="263">
        <v>500</v>
      </c>
      <c r="L227" s="263">
        <v>2000</v>
      </c>
      <c r="M227" s="263">
        <v>-1000</v>
      </c>
      <c r="N227" s="263">
        <f>L227+M227</f>
        <v>1000</v>
      </c>
    </row>
    <row r="228" spans="1:14" s="19" customFormat="1" ht="32.25" customHeight="1" x14ac:dyDescent="0.2">
      <c r="A228" s="265" t="s">
        <v>76</v>
      </c>
      <c r="B228" s="258" t="s">
        <v>130</v>
      </c>
      <c r="C228" s="258" t="s">
        <v>202</v>
      </c>
      <c r="D228" s="258" t="s">
        <v>190</v>
      </c>
      <c r="E228" s="258" t="s">
        <v>866</v>
      </c>
      <c r="F228" s="258" t="s">
        <v>77</v>
      </c>
      <c r="G228" s="270"/>
      <c r="H228" s="263">
        <v>13517.8</v>
      </c>
      <c r="I228" s="263">
        <v>1729.49</v>
      </c>
      <c r="J228" s="263">
        <f>H228+I228</f>
        <v>15247.289999999999</v>
      </c>
      <c r="K228" s="263">
        <v>0</v>
      </c>
      <c r="L228" s="263">
        <v>0</v>
      </c>
      <c r="M228" s="263">
        <v>19170</v>
      </c>
      <c r="N228" s="263">
        <f t="shared" ref="N228:N230" si="144">L228+M228</f>
        <v>19170</v>
      </c>
    </row>
    <row r="229" spans="1:14" s="19" customFormat="1" ht="18" customHeight="1" x14ac:dyDescent="0.2">
      <c r="A229" s="265" t="s">
        <v>78</v>
      </c>
      <c r="B229" s="258" t="s">
        <v>130</v>
      </c>
      <c r="C229" s="258" t="s">
        <v>202</v>
      </c>
      <c r="D229" s="258" t="s">
        <v>190</v>
      </c>
      <c r="E229" s="258" t="s">
        <v>751</v>
      </c>
      <c r="F229" s="258" t="s">
        <v>79</v>
      </c>
      <c r="G229" s="262"/>
      <c r="H229" s="263">
        <v>100</v>
      </c>
      <c r="I229" s="263">
        <v>0</v>
      </c>
      <c r="J229" s="263">
        <f>H229+I229</f>
        <v>100</v>
      </c>
      <c r="K229" s="263">
        <v>0</v>
      </c>
      <c r="L229" s="263">
        <v>100</v>
      </c>
      <c r="M229" s="263">
        <v>-100</v>
      </c>
      <c r="N229" s="263">
        <f t="shared" si="144"/>
        <v>0</v>
      </c>
    </row>
    <row r="230" spans="1:14" s="19" customFormat="1" ht="34.5" customHeight="1" x14ac:dyDescent="0.2">
      <c r="A230" s="265" t="s">
        <v>76</v>
      </c>
      <c r="B230" s="258" t="s">
        <v>130</v>
      </c>
      <c r="C230" s="258" t="s">
        <v>202</v>
      </c>
      <c r="D230" s="258" t="s">
        <v>190</v>
      </c>
      <c r="E230" s="258" t="s">
        <v>1026</v>
      </c>
      <c r="F230" s="258" t="s">
        <v>79</v>
      </c>
      <c r="G230" s="262"/>
      <c r="H230" s="264">
        <v>0</v>
      </c>
      <c r="I230" s="264">
        <v>50</v>
      </c>
      <c r="J230" s="264">
        <f>H230+I230</f>
        <v>50</v>
      </c>
      <c r="K230" s="264">
        <v>0</v>
      </c>
      <c r="L230" s="264">
        <v>0</v>
      </c>
      <c r="M230" s="264">
        <v>32459.02</v>
      </c>
      <c r="N230" s="263">
        <f t="shared" si="144"/>
        <v>32459.02</v>
      </c>
    </row>
    <row r="231" spans="1:14" s="19" customFormat="1" ht="18" customHeight="1" x14ac:dyDescent="0.2">
      <c r="A231" s="410" t="s">
        <v>228</v>
      </c>
      <c r="B231" s="256" t="s">
        <v>130</v>
      </c>
      <c r="C231" s="256" t="s">
        <v>202</v>
      </c>
      <c r="D231" s="256" t="s">
        <v>192</v>
      </c>
      <c r="E231" s="258"/>
      <c r="F231" s="258"/>
      <c r="G231" s="262"/>
      <c r="H231" s="264">
        <f>H232</f>
        <v>244444.29</v>
      </c>
      <c r="I231" s="264">
        <f>I232</f>
        <v>26289.989999999998</v>
      </c>
      <c r="J231" s="264">
        <f>J232</f>
        <v>270734.28000000003</v>
      </c>
      <c r="K231" s="264" t="e">
        <f>K232+#REF!+#REF!+#REF!+#REF!</f>
        <v>#REF!</v>
      </c>
      <c r="L231" s="264">
        <f>L232</f>
        <v>230835.98</v>
      </c>
      <c r="M231" s="264">
        <f>M232+M257</f>
        <v>-7199.0199999999995</v>
      </c>
      <c r="N231" s="264">
        <f>N232+N257</f>
        <v>223636.96000000002</v>
      </c>
    </row>
    <row r="232" spans="1:14" ht="36" customHeight="1" x14ac:dyDescent="0.2">
      <c r="A232" s="265" t="s">
        <v>982</v>
      </c>
      <c r="B232" s="258" t="s">
        <v>130</v>
      </c>
      <c r="C232" s="258" t="s">
        <v>202</v>
      </c>
      <c r="D232" s="258" t="s">
        <v>192</v>
      </c>
      <c r="E232" s="257" t="s">
        <v>786</v>
      </c>
      <c r="F232" s="258"/>
      <c r="G232" s="264">
        <f>G233+G234+G235+G243+G245+G247+G251+G253+G255</f>
        <v>0</v>
      </c>
      <c r="H232" s="264">
        <f>H233+H234+H235+H243+H245+H247+H251+H253+H255+H257+H259+H242</f>
        <v>244444.29</v>
      </c>
      <c r="I232" s="264">
        <f>I233+I234+I235+I243+I245+I247+I251+I253+I255+I257+I259+I242</f>
        <v>26289.989999999998</v>
      </c>
      <c r="J232" s="263">
        <f>J233+J234+J235+J243+J245+J247+J251+J253+J255+J257+J259+J242</f>
        <v>270734.28000000003</v>
      </c>
      <c r="K232" s="264">
        <f>K233+K234+K235+K243+K245+K247+K251+K253+K255+K257+K259+K242+K249</f>
        <v>-1924.4799999999996</v>
      </c>
      <c r="L232" s="263">
        <f>L233+L234+L235+L243+L245+L247+L251+L253+L255+L257+L242+L249</f>
        <v>230835.98</v>
      </c>
      <c r="M232" s="264">
        <f>M233+M234+M235+M243+M245+M247+M251+M253+M255+M242+M249</f>
        <v>-7487.5199999999995</v>
      </c>
      <c r="N232" s="264">
        <f>N233+N234+N235+N243+N245+N247+N251+N253+N255+N242+N249</f>
        <v>223348.46000000002</v>
      </c>
    </row>
    <row r="233" spans="1:14" ht="17.25" customHeight="1" x14ac:dyDescent="0.2">
      <c r="A233" s="265" t="s">
        <v>496</v>
      </c>
      <c r="B233" s="258" t="s">
        <v>130</v>
      </c>
      <c r="C233" s="258" t="s">
        <v>202</v>
      </c>
      <c r="D233" s="258" t="s">
        <v>192</v>
      </c>
      <c r="E233" s="257" t="s">
        <v>785</v>
      </c>
      <c r="F233" s="258" t="s">
        <v>77</v>
      </c>
      <c r="G233" s="262"/>
      <c r="H233" s="263">
        <v>18791.29</v>
      </c>
      <c r="I233" s="264">
        <f>-1500+1851.48</f>
        <v>351.48</v>
      </c>
      <c r="J233" s="264">
        <f>H233+I233</f>
        <v>19142.77</v>
      </c>
      <c r="K233" s="264">
        <v>-1755.05</v>
      </c>
      <c r="L233" s="264">
        <f>19869.07+2000</f>
        <v>21869.07</v>
      </c>
      <c r="M233" s="264">
        <f>-9939.07+4895-1000</f>
        <v>-6044.07</v>
      </c>
      <c r="N233" s="264">
        <f>L233+M233</f>
        <v>15825</v>
      </c>
    </row>
    <row r="234" spans="1:14" ht="18.75" customHeight="1" x14ac:dyDescent="0.2">
      <c r="A234" s="265" t="s">
        <v>496</v>
      </c>
      <c r="B234" s="258" t="s">
        <v>130</v>
      </c>
      <c r="C234" s="258" t="s">
        <v>202</v>
      </c>
      <c r="D234" s="258" t="s">
        <v>192</v>
      </c>
      <c r="E234" s="257" t="s">
        <v>787</v>
      </c>
      <c r="F234" s="258" t="s">
        <v>77</v>
      </c>
      <c r="G234" s="262"/>
      <c r="H234" s="263">
        <v>44069.2</v>
      </c>
      <c r="I234" s="264">
        <v>-1729.49</v>
      </c>
      <c r="J234" s="264">
        <f t="shared" ref="J234:J257" si="145">H234+I234</f>
        <v>42339.71</v>
      </c>
      <c r="K234" s="264">
        <v>0</v>
      </c>
      <c r="L234" s="264">
        <f>47545-16557.49</f>
        <v>30987.51</v>
      </c>
      <c r="M234" s="264">
        <f>18662.49+134.1</f>
        <v>18796.59</v>
      </c>
      <c r="N234" s="264">
        <f t="shared" ref="N234:N235" si="146">L234+M234</f>
        <v>49784.1</v>
      </c>
    </row>
    <row r="235" spans="1:14" ht="18.75" customHeight="1" x14ac:dyDescent="0.2">
      <c r="A235" s="265" t="s">
        <v>497</v>
      </c>
      <c r="B235" s="258" t="s">
        <v>130</v>
      </c>
      <c r="C235" s="258" t="s">
        <v>202</v>
      </c>
      <c r="D235" s="258" t="s">
        <v>192</v>
      </c>
      <c r="E235" s="257" t="s">
        <v>785</v>
      </c>
      <c r="F235" s="258" t="s">
        <v>94</v>
      </c>
      <c r="G235" s="262"/>
      <c r="H235" s="263">
        <v>150</v>
      </c>
      <c r="I235" s="264">
        <v>0</v>
      </c>
      <c r="J235" s="264">
        <f t="shared" si="145"/>
        <v>150</v>
      </c>
      <c r="K235" s="264">
        <v>0</v>
      </c>
      <c r="L235" s="264">
        <v>150</v>
      </c>
      <c r="M235" s="264">
        <v>0</v>
      </c>
      <c r="N235" s="264">
        <f t="shared" si="146"/>
        <v>150</v>
      </c>
    </row>
    <row r="236" spans="1:14" ht="24.75" hidden="1" customHeight="1" x14ac:dyDescent="0.2">
      <c r="A236" s="265" t="s">
        <v>536</v>
      </c>
      <c r="B236" s="258" t="s">
        <v>130</v>
      </c>
      <c r="C236" s="258" t="s">
        <v>202</v>
      </c>
      <c r="D236" s="258" t="s">
        <v>192</v>
      </c>
      <c r="E236" s="257" t="s">
        <v>784</v>
      </c>
      <c r="F236" s="258"/>
      <c r="G236" s="372">
        <f>G237+G238</f>
        <v>0</v>
      </c>
      <c r="H236" s="263"/>
      <c r="I236" s="264">
        <f>I237+I238</f>
        <v>0</v>
      </c>
      <c r="J236" s="264">
        <f t="shared" si="145"/>
        <v>0</v>
      </c>
      <c r="K236" s="264">
        <f>K237+K238</f>
        <v>0</v>
      </c>
      <c r="L236" s="264">
        <f t="shared" ref="L236:L241" si="147">I236+J236</f>
        <v>0</v>
      </c>
      <c r="M236" s="264"/>
      <c r="N236" s="264">
        <f t="shared" ref="N236:N241" si="148">J236+K236</f>
        <v>0</v>
      </c>
    </row>
    <row r="237" spans="1:14" ht="24.75" hidden="1" customHeight="1" x14ac:dyDescent="0.2">
      <c r="A237" s="265" t="s">
        <v>76</v>
      </c>
      <c r="B237" s="258" t="s">
        <v>130</v>
      </c>
      <c r="C237" s="258" t="s">
        <v>202</v>
      </c>
      <c r="D237" s="258" t="s">
        <v>192</v>
      </c>
      <c r="E237" s="257" t="s">
        <v>784</v>
      </c>
      <c r="F237" s="258" t="s">
        <v>77</v>
      </c>
      <c r="G237" s="262"/>
      <c r="H237" s="263"/>
      <c r="I237" s="264"/>
      <c r="J237" s="264">
        <f t="shared" si="145"/>
        <v>0</v>
      </c>
      <c r="K237" s="264"/>
      <c r="L237" s="264">
        <f t="shared" si="147"/>
        <v>0</v>
      </c>
      <c r="M237" s="264"/>
      <c r="N237" s="264">
        <f t="shared" si="148"/>
        <v>0</v>
      </c>
    </row>
    <row r="238" spans="1:14" ht="24.75" hidden="1" customHeight="1" x14ac:dyDescent="0.2">
      <c r="A238" s="265" t="s">
        <v>78</v>
      </c>
      <c r="B238" s="258" t="s">
        <v>130</v>
      </c>
      <c r="C238" s="258" t="s">
        <v>202</v>
      </c>
      <c r="D238" s="258" t="s">
        <v>192</v>
      </c>
      <c r="E238" s="257" t="s">
        <v>784</v>
      </c>
      <c r="F238" s="258" t="s">
        <v>79</v>
      </c>
      <c r="G238" s="262"/>
      <c r="H238" s="263"/>
      <c r="I238" s="264"/>
      <c r="J238" s="264">
        <f t="shared" si="145"/>
        <v>0</v>
      </c>
      <c r="K238" s="264"/>
      <c r="L238" s="264">
        <f t="shared" si="147"/>
        <v>0</v>
      </c>
      <c r="M238" s="264"/>
      <c r="N238" s="264">
        <f t="shared" si="148"/>
        <v>0</v>
      </c>
    </row>
    <row r="239" spans="1:14" ht="24.75" hidden="1" customHeight="1" x14ac:dyDescent="0.2">
      <c r="A239" s="265" t="s">
        <v>537</v>
      </c>
      <c r="B239" s="258" t="s">
        <v>130</v>
      </c>
      <c r="C239" s="258" t="s">
        <v>202</v>
      </c>
      <c r="D239" s="258" t="s">
        <v>192</v>
      </c>
      <c r="E239" s="257" t="s">
        <v>783</v>
      </c>
      <c r="F239" s="258"/>
      <c r="G239" s="372">
        <f>G240+G241</f>
        <v>0</v>
      </c>
      <c r="H239" s="263"/>
      <c r="I239" s="264">
        <f>I240+I241</f>
        <v>0</v>
      </c>
      <c r="J239" s="264">
        <f t="shared" si="145"/>
        <v>0</v>
      </c>
      <c r="K239" s="264">
        <f>K240+K241</f>
        <v>0</v>
      </c>
      <c r="L239" s="264">
        <f t="shared" si="147"/>
        <v>0</v>
      </c>
      <c r="M239" s="264"/>
      <c r="N239" s="264">
        <f t="shared" si="148"/>
        <v>0</v>
      </c>
    </row>
    <row r="240" spans="1:14" ht="41.25" hidden="1" customHeight="1" x14ac:dyDescent="0.2">
      <c r="A240" s="265" t="s">
        <v>76</v>
      </c>
      <c r="B240" s="258" t="s">
        <v>130</v>
      </c>
      <c r="C240" s="258" t="s">
        <v>202</v>
      </c>
      <c r="D240" s="258" t="s">
        <v>192</v>
      </c>
      <c r="E240" s="257" t="s">
        <v>783</v>
      </c>
      <c r="F240" s="258" t="s">
        <v>77</v>
      </c>
      <c r="G240" s="262"/>
      <c r="H240" s="263"/>
      <c r="I240" s="264"/>
      <c r="J240" s="264">
        <f t="shared" si="145"/>
        <v>0</v>
      </c>
      <c r="K240" s="264"/>
      <c r="L240" s="264">
        <f t="shared" si="147"/>
        <v>0</v>
      </c>
      <c r="M240" s="264"/>
      <c r="N240" s="264">
        <f t="shared" si="148"/>
        <v>0</v>
      </c>
    </row>
    <row r="241" spans="1:14" ht="24.75" hidden="1" customHeight="1" x14ac:dyDescent="0.2">
      <c r="A241" s="265" t="s">
        <v>78</v>
      </c>
      <c r="B241" s="258" t="s">
        <v>130</v>
      </c>
      <c r="C241" s="258" t="s">
        <v>202</v>
      </c>
      <c r="D241" s="258" t="s">
        <v>192</v>
      </c>
      <c r="E241" s="257" t="s">
        <v>783</v>
      </c>
      <c r="F241" s="258" t="s">
        <v>79</v>
      </c>
      <c r="G241" s="262"/>
      <c r="H241" s="263"/>
      <c r="I241" s="264"/>
      <c r="J241" s="264">
        <f t="shared" si="145"/>
        <v>0</v>
      </c>
      <c r="K241" s="264"/>
      <c r="L241" s="264">
        <f t="shared" si="147"/>
        <v>0</v>
      </c>
      <c r="M241" s="264"/>
      <c r="N241" s="264">
        <f t="shared" si="148"/>
        <v>0</v>
      </c>
    </row>
    <row r="242" spans="1:14" ht="36.75" hidden="1" customHeight="1" x14ac:dyDescent="0.2">
      <c r="A242" s="265" t="s">
        <v>906</v>
      </c>
      <c r="B242" s="258" t="s">
        <v>130</v>
      </c>
      <c r="C242" s="258" t="s">
        <v>202</v>
      </c>
      <c r="D242" s="258" t="s">
        <v>192</v>
      </c>
      <c r="E242" s="257" t="s">
        <v>921</v>
      </c>
      <c r="F242" s="258" t="s">
        <v>79</v>
      </c>
      <c r="G242" s="262"/>
      <c r="H242" s="263">
        <v>0</v>
      </c>
      <c r="I242" s="264">
        <v>1120</v>
      </c>
      <c r="J242" s="264">
        <f>H242+I242</f>
        <v>1120</v>
      </c>
      <c r="K242" s="264">
        <v>0</v>
      </c>
      <c r="L242" s="264">
        <v>0</v>
      </c>
      <c r="M242" s="264"/>
      <c r="N242" s="264">
        <v>0</v>
      </c>
    </row>
    <row r="243" spans="1:14" ht="21.75" hidden="1" customHeight="1" x14ac:dyDescent="0.2">
      <c r="A243" s="265" t="s">
        <v>782</v>
      </c>
      <c r="B243" s="258" t="s">
        <v>130</v>
      </c>
      <c r="C243" s="258" t="s">
        <v>202</v>
      </c>
      <c r="D243" s="258" t="s">
        <v>192</v>
      </c>
      <c r="E243" s="257" t="s">
        <v>781</v>
      </c>
      <c r="F243" s="258"/>
      <c r="G243" s="262"/>
      <c r="H243" s="263">
        <f>H244</f>
        <v>624</v>
      </c>
      <c r="I243" s="263">
        <f>I244</f>
        <v>0</v>
      </c>
      <c r="J243" s="264">
        <f t="shared" si="145"/>
        <v>624</v>
      </c>
      <c r="K243" s="263">
        <f>K244</f>
        <v>0</v>
      </c>
      <c r="L243" s="264">
        <f>L244</f>
        <v>0</v>
      </c>
      <c r="M243" s="264"/>
      <c r="N243" s="264">
        <f>N244</f>
        <v>0</v>
      </c>
    </row>
    <row r="244" spans="1:14" ht="20.25" hidden="1" customHeight="1" x14ac:dyDescent="0.2">
      <c r="A244" s="265" t="s">
        <v>78</v>
      </c>
      <c r="B244" s="258" t="s">
        <v>130</v>
      </c>
      <c r="C244" s="258" t="s">
        <v>202</v>
      </c>
      <c r="D244" s="258" t="s">
        <v>192</v>
      </c>
      <c r="E244" s="257" t="s">
        <v>781</v>
      </c>
      <c r="F244" s="258" t="s">
        <v>79</v>
      </c>
      <c r="G244" s="262"/>
      <c r="H244" s="263">
        <v>624</v>
      </c>
      <c r="I244" s="264">
        <v>0</v>
      </c>
      <c r="J244" s="264">
        <f t="shared" si="145"/>
        <v>624</v>
      </c>
      <c r="K244" s="264">
        <v>0</v>
      </c>
      <c r="L244" s="264">
        <v>0</v>
      </c>
      <c r="M244" s="264"/>
      <c r="N244" s="264">
        <v>0</v>
      </c>
    </row>
    <row r="245" spans="1:14" ht="107.25" customHeight="1" x14ac:dyDescent="0.2">
      <c r="A245" s="265" t="s">
        <v>946</v>
      </c>
      <c r="B245" s="258" t="s">
        <v>130</v>
      </c>
      <c r="C245" s="258" t="s">
        <v>202</v>
      </c>
      <c r="D245" s="258" t="s">
        <v>192</v>
      </c>
      <c r="E245" s="257" t="s">
        <v>780</v>
      </c>
      <c r="F245" s="258"/>
      <c r="G245" s="262"/>
      <c r="H245" s="263">
        <f>H246</f>
        <v>174462.7</v>
      </c>
      <c r="I245" s="264">
        <f>I246</f>
        <v>5065</v>
      </c>
      <c r="J245" s="264">
        <f t="shared" si="145"/>
        <v>179527.7</v>
      </c>
      <c r="K245" s="264">
        <f>K246</f>
        <v>-3826.2</v>
      </c>
      <c r="L245" s="264">
        <f>L246</f>
        <v>173034.6</v>
      </c>
      <c r="M245" s="264">
        <f t="shared" ref="M245:N245" si="149">M246</f>
        <v>-21120.14</v>
      </c>
      <c r="N245" s="264">
        <f t="shared" si="149"/>
        <v>151914.46000000002</v>
      </c>
    </row>
    <row r="246" spans="1:14" ht="31.5" customHeight="1" x14ac:dyDescent="0.2">
      <c r="A246" s="265" t="s">
        <v>76</v>
      </c>
      <c r="B246" s="258" t="s">
        <v>130</v>
      </c>
      <c r="C246" s="258" t="s">
        <v>202</v>
      </c>
      <c r="D246" s="258" t="s">
        <v>192</v>
      </c>
      <c r="E246" s="257" t="s">
        <v>780</v>
      </c>
      <c r="F246" s="258" t="s">
        <v>77</v>
      </c>
      <c r="G246" s="262"/>
      <c r="H246" s="263">
        <v>174462.7</v>
      </c>
      <c r="I246" s="264">
        <v>5065</v>
      </c>
      <c r="J246" s="264">
        <f t="shared" si="145"/>
        <v>179527.7</v>
      </c>
      <c r="K246" s="264">
        <v>-3826.2</v>
      </c>
      <c r="L246" s="264">
        <f>177297.6-4263</f>
        <v>173034.6</v>
      </c>
      <c r="M246" s="264">
        <f>-21120.14</f>
        <v>-21120.14</v>
      </c>
      <c r="N246" s="264">
        <f>L246+M246</f>
        <v>151914.46000000002</v>
      </c>
    </row>
    <row r="247" spans="1:14" ht="21.75" customHeight="1" x14ac:dyDescent="0.2">
      <c r="A247" s="265" t="s">
        <v>945</v>
      </c>
      <c r="B247" s="258" t="s">
        <v>130</v>
      </c>
      <c r="C247" s="258" t="s">
        <v>202</v>
      </c>
      <c r="D247" s="258" t="s">
        <v>192</v>
      </c>
      <c r="E247" s="257" t="s">
        <v>778</v>
      </c>
      <c r="F247" s="258"/>
      <c r="G247" s="262"/>
      <c r="H247" s="263">
        <f>H248</f>
        <v>1736</v>
      </c>
      <c r="I247" s="264">
        <f>I248</f>
        <v>0</v>
      </c>
      <c r="J247" s="264">
        <f t="shared" si="145"/>
        <v>1736</v>
      </c>
      <c r="K247" s="264">
        <f>K248</f>
        <v>0</v>
      </c>
      <c r="L247" s="264">
        <f>L248</f>
        <v>1667.6</v>
      </c>
      <c r="M247" s="264">
        <f t="shared" ref="M247:N247" si="150">M248</f>
        <v>-647.6</v>
      </c>
      <c r="N247" s="264">
        <f t="shared" si="150"/>
        <v>1019.9999999999999</v>
      </c>
    </row>
    <row r="248" spans="1:14" ht="22.5" customHeight="1" x14ac:dyDescent="0.2">
      <c r="A248" s="265" t="s">
        <v>78</v>
      </c>
      <c r="B248" s="258" t="s">
        <v>130</v>
      </c>
      <c r="C248" s="258" t="s">
        <v>202</v>
      </c>
      <c r="D248" s="258" t="s">
        <v>192</v>
      </c>
      <c r="E248" s="257" t="s">
        <v>778</v>
      </c>
      <c r="F248" s="258" t="s">
        <v>79</v>
      </c>
      <c r="G248" s="262"/>
      <c r="H248" s="263">
        <v>1736</v>
      </c>
      <c r="I248" s="264">
        <v>0</v>
      </c>
      <c r="J248" s="264">
        <f t="shared" si="145"/>
        <v>1736</v>
      </c>
      <c r="K248" s="264">
        <v>0</v>
      </c>
      <c r="L248" s="264">
        <v>1667.6</v>
      </c>
      <c r="M248" s="264">
        <v>-647.6</v>
      </c>
      <c r="N248" s="264">
        <f>L248+M248</f>
        <v>1019.9999999999999</v>
      </c>
    </row>
    <row r="249" spans="1:14" ht="22.5" hidden="1" customHeight="1" x14ac:dyDescent="0.2">
      <c r="A249" s="265" t="s">
        <v>936</v>
      </c>
      <c r="B249" s="258" t="s">
        <v>130</v>
      </c>
      <c r="C249" s="258" t="s">
        <v>202</v>
      </c>
      <c r="D249" s="258" t="s">
        <v>192</v>
      </c>
      <c r="E249" s="257" t="s">
        <v>920</v>
      </c>
      <c r="F249" s="258"/>
      <c r="G249" s="262"/>
      <c r="H249" s="263"/>
      <c r="I249" s="264"/>
      <c r="J249" s="264"/>
      <c r="K249" s="264">
        <f>K250</f>
        <v>2070</v>
      </c>
      <c r="L249" s="264">
        <f>L250</f>
        <v>0</v>
      </c>
      <c r="M249" s="264"/>
      <c r="N249" s="264">
        <f>N250</f>
        <v>0</v>
      </c>
    </row>
    <row r="250" spans="1:14" ht="22.5" hidden="1" customHeight="1" x14ac:dyDescent="0.2">
      <c r="A250" s="265" t="s">
        <v>78</v>
      </c>
      <c r="B250" s="258" t="s">
        <v>130</v>
      </c>
      <c r="C250" s="258" t="s">
        <v>202</v>
      </c>
      <c r="D250" s="258" t="s">
        <v>192</v>
      </c>
      <c r="E250" s="257" t="s">
        <v>920</v>
      </c>
      <c r="F250" s="258" t="s">
        <v>79</v>
      </c>
      <c r="G250" s="262"/>
      <c r="H250" s="263"/>
      <c r="I250" s="264"/>
      <c r="J250" s="264"/>
      <c r="K250" s="264">
        <v>2070</v>
      </c>
      <c r="L250" s="264">
        <v>0</v>
      </c>
      <c r="M250" s="264"/>
      <c r="N250" s="264">
        <v>0</v>
      </c>
    </row>
    <row r="251" spans="1:14" ht="38.25" customHeight="1" x14ac:dyDescent="0.2">
      <c r="A251" s="265" t="s">
        <v>779</v>
      </c>
      <c r="B251" s="258" t="s">
        <v>130</v>
      </c>
      <c r="C251" s="258" t="s">
        <v>202</v>
      </c>
      <c r="D251" s="258" t="s">
        <v>192</v>
      </c>
      <c r="E251" s="257" t="s">
        <v>777</v>
      </c>
      <c r="F251" s="258"/>
      <c r="G251" s="262"/>
      <c r="H251" s="263">
        <f>H252</f>
        <v>2000</v>
      </c>
      <c r="I251" s="264">
        <f>I252</f>
        <v>0</v>
      </c>
      <c r="J251" s="264">
        <f t="shared" si="145"/>
        <v>2000</v>
      </c>
      <c r="K251" s="264">
        <f>K252</f>
        <v>0</v>
      </c>
      <c r="L251" s="264">
        <f>L252</f>
        <v>2000</v>
      </c>
      <c r="M251" s="264">
        <f t="shared" ref="M251:N251" si="151">M252</f>
        <v>0</v>
      </c>
      <c r="N251" s="264">
        <f t="shared" si="151"/>
        <v>2000</v>
      </c>
    </row>
    <row r="252" spans="1:14" ht="18.75" customHeight="1" x14ac:dyDescent="0.2">
      <c r="A252" s="265" t="s">
        <v>78</v>
      </c>
      <c r="B252" s="258" t="s">
        <v>130</v>
      </c>
      <c r="C252" s="258" t="s">
        <v>202</v>
      </c>
      <c r="D252" s="258" t="s">
        <v>192</v>
      </c>
      <c r="E252" s="257" t="s">
        <v>777</v>
      </c>
      <c r="F252" s="258" t="s">
        <v>79</v>
      </c>
      <c r="G252" s="262"/>
      <c r="H252" s="263">
        <v>2000</v>
      </c>
      <c r="I252" s="264">
        <v>0</v>
      </c>
      <c r="J252" s="264">
        <f t="shared" si="145"/>
        <v>2000</v>
      </c>
      <c r="K252" s="264">
        <v>0</v>
      </c>
      <c r="L252" s="264">
        <v>2000</v>
      </c>
      <c r="M252" s="264">
        <v>0</v>
      </c>
      <c r="N252" s="264">
        <f>L252+M252</f>
        <v>2000</v>
      </c>
    </row>
    <row r="253" spans="1:14" ht="32.25" customHeight="1" x14ac:dyDescent="0.2">
      <c r="A253" s="265" t="s">
        <v>944</v>
      </c>
      <c r="B253" s="258" t="s">
        <v>130</v>
      </c>
      <c r="C253" s="258" t="s">
        <v>202</v>
      </c>
      <c r="D253" s="258" t="s">
        <v>192</v>
      </c>
      <c r="E253" s="257" t="s">
        <v>775</v>
      </c>
      <c r="F253" s="258"/>
      <c r="G253" s="262"/>
      <c r="H253" s="263">
        <f>H254</f>
        <v>1831</v>
      </c>
      <c r="I253" s="264">
        <f>I254</f>
        <v>0</v>
      </c>
      <c r="J253" s="264">
        <f t="shared" si="145"/>
        <v>1831</v>
      </c>
      <c r="K253" s="264">
        <f>K254</f>
        <v>0</v>
      </c>
      <c r="L253" s="264">
        <f>L254</f>
        <v>1115.2</v>
      </c>
      <c r="M253" s="264">
        <f t="shared" ref="M253:N253" si="152">M254</f>
        <v>1512.7</v>
      </c>
      <c r="N253" s="264">
        <f t="shared" si="152"/>
        <v>2627.9</v>
      </c>
    </row>
    <row r="254" spans="1:14" ht="16.5" customHeight="1" x14ac:dyDescent="0.2">
      <c r="A254" s="265" t="s">
        <v>78</v>
      </c>
      <c r="B254" s="258" t="s">
        <v>130</v>
      </c>
      <c r="C254" s="258" t="s">
        <v>202</v>
      </c>
      <c r="D254" s="258" t="s">
        <v>192</v>
      </c>
      <c r="E254" s="257" t="s">
        <v>775</v>
      </c>
      <c r="F254" s="258" t="s">
        <v>79</v>
      </c>
      <c r="G254" s="262"/>
      <c r="H254" s="263">
        <v>1831</v>
      </c>
      <c r="I254" s="264">
        <v>0</v>
      </c>
      <c r="J254" s="264">
        <f t="shared" si="145"/>
        <v>1831</v>
      </c>
      <c r="K254" s="264">
        <v>0</v>
      </c>
      <c r="L254" s="264">
        <v>1115.2</v>
      </c>
      <c r="M254" s="264">
        <v>1512.7</v>
      </c>
      <c r="N254" s="264">
        <f>L254+M254</f>
        <v>2627.9</v>
      </c>
    </row>
    <row r="255" spans="1:14" ht="30.75" customHeight="1" x14ac:dyDescent="0.2">
      <c r="A255" s="265" t="s">
        <v>774</v>
      </c>
      <c r="B255" s="258" t="s">
        <v>130</v>
      </c>
      <c r="C255" s="258" t="s">
        <v>202</v>
      </c>
      <c r="D255" s="258" t="s">
        <v>192</v>
      </c>
      <c r="E255" s="257" t="s">
        <v>776</v>
      </c>
      <c r="F255" s="258"/>
      <c r="G255" s="262"/>
      <c r="H255" s="263">
        <f>H256</f>
        <v>280.10000000000002</v>
      </c>
      <c r="I255" s="264">
        <f>I256</f>
        <v>0</v>
      </c>
      <c r="J255" s="264">
        <f t="shared" si="145"/>
        <v>280.10000000000002</v>
      </c>
      <c r="K255" s="264">
        <f>K256</f>
        <v>0</v>
      </c>
      <c r="L255" s="264">
        <f>L256</f>
        <v>12</v>
      </c>
      <c r="M255" s="264">
        <f t="shared" ref="M255:N255" si="153">M256</f>
        <v>15</v>
      </c>
      <c r="N255" s="264">
        <f t="shared" si="153"/>
        <v>27</v>
      </c>
    </row>
    <row r="256" spans="1:14" ht="18.75" customHeight="1" x14ac:dyDescent="0.2">
      <c r="A256" s="265" t="s">
        <v>78</v>
      </c>
      <c r="B256" s="258" t="s">
        <v>130</v>
      </c>
      <c r="C256" s="258" t="s">
        <v>202</v>
      </c>
      <c r="D256" s="258" t="s">
        <v>192</v>
      </c>
      <c r="E256" s="257" t="s">
        <v>776</v>
      </c>
      <c r="F256" s="258" t="s">
        <v>79</v>
      </c>
      <c r="G256" s="262"/>
      <c r="H256" s="263">
        <v>280.10000000000002</v>
      </c>
      <c r="I256" s="264">
        <v>0</v>
      </c>
      <c r="J256" s="264">
        <f t="shared" si="145"/>
        <v>280.10000000000002</v>
      </c>
      <c r="K256" s="264">
        <v>0</v>
      </c>
      <c r="L256" s="264">
        <v>12</v>
      </c>
      <c r="M256" s="264">
        <v>15</v>
      </c>
      <c r="N256" s="264">
        <f>L256+M256</f>
        <v>27</v>
      </c>
    </row>
    <row r="257" spans="1:14" ht="31.5" customHeight="1" x14ac:dyDescent="0.2">
      <c r="A257" s="265" t="s">
        <v>864</v>
      </c>
      <c r="B257" s="258" t="s">
        <v>130</v>
      </c>
      <c r="C257" s="258" t="s">
        <v>202</v>
      </c>
      <c r="D257" s="258" t="s">
        <v>192</v>
      </c>
      <c r="E257" s="257" t="s">
        <v>1039</v>
      </c>
      <c r="F257" s="258" t="s">
        <v>79</v>
      </c>
      <c r="G257" s="262"/>
      <c r="H257" s="263">
        <v>500</v>
      </c>
      <c r="I257" s="264">
        <v>1000</v>
      </c>
      <c r="J257" s="264">
        <f t="shared" si="145"/>
        <v>1500</v>
      </c>
      <c r="K257" s="264">
        <v>168</v>
      </c>
      <c r="L257" s="264">
        <v>0</v>
      </c>
      <c r="M257" s="264">
        <v>288.5</v>
      </c>
      <c r="N257" s="264">
        <f>L257+M257</f>
        <v>288.5</v>
      </c>
    </row>
    <row r="258" spans="1:14" s="19" customFormat="1" ht="21.75" customHeight="1" x14ac:dyDescent="0.2">
      <c r="A258" s="410" t="s">
        <v>852</v>
      </c>
      <c r="B258" s="256" t="s">
        <v>130</v>
      </c>
      <c r="C258" s="256" t="s">
        <v>202</v>
      </c>
      <c r="D258" s="256" t="s">
        <v>194</v>
      </c>
      <c r="E258" s="259"/>
      <c r="F258" s="256"/>
      <c r="G258" s="270"/>
      <c r="H258" s="283"/>
      <c r="I258" s="283"/>
      <c r="J258" s="283"/>
      <c r="K258" s="283"/>
      <c r="L258" s="283">
        <f>L259+L275+L274</f>
        <v>21560</v>
      </c>
      <c r="M258" s="283">
        <f t="shared" ref="M258:N258" si="154">M259+M275+M274</f>
        <v>1657</v>
      </c>
      <c r="N258" s="283">
        <f t="shared" si="154"/>
        <v>23217</v>
      </c>
    </row>
    <row r="259" spans="1:14" ht="29.25" customHeight="1" x14ac:dyDescent="0.2">
      <c r="A259" s="265" t="s">
        <v>905</v>
      </c>
      <c r="B259" s="258" t="s">
        <v>130</v>
      </c>
      <c r="C259" s="258" t="s">
        <v>202</v>
      </c>
      <c r="D259" s="258" t="s">
        <v>194</v>
      </c>
      <c r="E259" s="257" t="s">
        <v>922</v>
      </c>
      <c r="F259" s="258"/>
      <c r="G259" s="262"/>
      <c r="H259" s="264">
        <f t="shared" ref="H259:K259" si="155">H260+H263</f>
        <v>0</v>
      </c>
      <c r="I259" s="264">
        <f t="shared" si="155"/>
        <v>20483</v>
      </c>
      <c r="J259" s="264">
        <f t="shared" si="155"/>
        <v>20483</v>
      </c>
      <c r="K259" s="264">
        <f t="shared" si="155"/>
        <v>1418.7700000000002</v>
      </c>
      <c r="L259" s="264">
        <f>L260+L263</f>
        <v>21560</v>
      </c>
      <c r="M259" s="264">
        <f t="shared" ref="M259:N259" si="156">M260+M263</f>
        <v>1657</v>
      </c>
      <c r="N259" s="264">
        <f t="shared" si="156"/>
        <v>23217</v>
      </c>
    </row>
    <row r="260" spans="1:14" ht="24" customHeight="1" x14ac:dyDescent="0.2">
      <c r="A260" s="265" t="s">
        <v>536</v>
      </c>
      <c r="B260" s="258" t="s">
        <v>130</v>
      </c>
      <c r="C260" s="258" t="s">
        <v>202</v>
      </c>
      <c r="D260" s="258" t="s">
        <v>194</v>
      </c>
      <c r="E260" s="257" t="s">
        <v>784</v>
      </c>
      <c r="F260" s="258"/>
      <c r="G260" s="262"/>
      <c r="H260" s="264">
        <f t="shared" ref="H260:L260" si="157">H261+H262</f>
        <v>0</v>
      </c>
      <c r="I260" s="264">
        <f t="shared" si="157"/>
        <v>5750</v>
      </c>
      <c r="J260" s="264">
        <f t="shared" si="157"/>
        <v>5750</v>
      </c>
      <c r="K260" s="264">
        <f t="shared" si="157"/>
        <v>80.39</v>
      </c>
      <c r="L260" s="264">
        <f t="shared" si="157"/>
        <v>5750</v>
      </c>
      <c r="M260" s="264">
        <f t="shared" ref="M260:N260" si="158">M261+M262</f>
        <v>1040.5999999999999</v>
      </c>
      <c r="N260" s="264">
        <f t="shared" si="158"/>
        <v>6790.6</v>
      </c>
    </row>
    <row r="261" spans="1:14" ht="27.75" customHeight="1" x14ac:dyDescent="0.2">
      <c r="A261" s="265" t="s">
        <v>76</v>
      </c>
      <c r="B261" s="258" t="s">
        <v>130</v>
      </c>
      <c r="C261" s="258" t="s">
        <v>202</v>
      </c>
      <c r="D261" s="258" t="s">
        <v>194</v>
      </c>
      <c r="E261" s="257" t="s">
        <v>784</v>
      </c>
      <c r="F261" s="258" t="s">
        <v>77</v>
      </c>
      <c r="G261" s="262"/>
      <c r="H261" s="264">
        <v>0</v>
      </c>
      <c r="I261" s="264">
        <v>5550</v>
      </c>
      <c r="J261" s="264">
        <f>H261+I261</f>
        <v>5550</v>
      </c>
      <c r="K261" s="264">
        <v>80.39</v>
      </c>
      <c r="L261" s="264">
        <v>5550</v>
      </c>
      <c r="M261" s="264">
        <f>108+1032.6</f>
        <v>1140.5999999999999</v>
      </c>
      <c r="N261" s="264">
        <f>L261+M261</f>
        <v>6690.6</v>
      </c>
    </row>
    <row r="262" spans="1:14" ht="18.75" customHeight="1" x14ac:dyDescent="0.2">
      <c r="A262" s="265" t="s">
        <v>78</v>
      </c>
      <c r="B262" s="258" t="s">
        <v>130</v>
      </c>
      <c r="C262" s="258" t="s">
        <v>202</v>
      </c>
      <c r="D262" s="258" t="s">
        <v>194</v>
      </c>
      <c r="E262" s="257" t="s">
        <v>784</v>
      </c>
      <c r="F262" s="258" t="s">
        <v>79</v>
      </c>
      <c r="G262" s="262"/>
      <c r="H262" s="264">
        <v>0</v>
      </c>
      <c r="I262" s="264">
        <v>200</v>
      </c>
      <c r="J262" s="264">
        <f>H262+I262</f>
        <v>200</v>
      </c>
      <c r="K262" s="264">
        <v>0</v>
      </c>
      <c r="L262" s="264">
        <v>200</v>
      </c>
      <c r="M262" s="264">
        <v>-100</v>
      </c>
      <c r="N262" s="264">
        <f>L262+M262</f>
        <v>100</v>
      </c>
    </row>
    <row r="263" spans="1:14" ht="22.5" customHeight="1" x14ac:dyDescent="0.2">
      <c r="A263" s="265" t="s">
        <v>537</v>
      </c>
      <c r="B263" s="258" t="s">
        <v>130</v>
      </c>
      <c r="C263" s="258" t="s">
        <v>202</v>
      </c>
      <c r="D263" s="258" t="s">
        <v>194</v>
      </c>
      <c r="E263" s="257" t="s">
        <v>783</v>
      </c>
      <c r="F263" s="258"/>
      <c r="G263" s="262"/>
      <c r="H263" s="264">
        <f t="shared" ref="H263:N263" si="159">H264+H265</f>
        <v>0</v>
      </c>
      <c r="I263" s="264">
        <f t="shared" si="159"/>
        <v>14733</v>
      </c>
      <c r="J263" s="264">
        <f t="shared" si="159"/>
        <v>14733</v>
      </c>
      <c r="K263" s="264">
        <f t="shared" si="159"/>
        <v>1338.38</v>
      </c>
      <c r="L263" s="264">
        <f t="shared" si="159"/>
        <v>15810</v>
      </c>
      <c r="M263" s="264">
        <f t="shared" si="159"/>
        <v>616.40000000000009</v>
      </c>
      <c r="N263" s="264">
        <f t="shared" si="159"/>
        <v>16426.400000000001</v>
      </c>
    </row>
    <row r="264" spans="1:14" ht="33.75" customHeight="1" x14ac:dyDescent="0.2">
      <c r="A264" s="265" t="s">
        <v>76</v>
      </c>
      <c r="B264" s="258" t="s">
        <v>130</v>
      </c>
      <c r="C264" s="258" t="s">
        <v>202</v>
      </c>
      <c r="D264" s="258" t="s">
        <v>194</v>
      </c>
      <c r="E264" s="257" t="s">
        <v>783</v>
      </c>
      <c r="F264" s="258" t="s">
        <v>77</v>
      </c>
      <c r="G264" s="262"/>
      <c r="H264" s="264">
        <v>0</v>
      </c>
      <c r="I264" s="264">
        <v>14013</v>
      </c>
      <c r="J264" s="264">
        <f>H264+I264</f>
        <v>14013</v>
      </c>
      <c r="K264" s="264">
        <v>1338.38</v>
      </c>
      <c r="L264" s="264">
        <f>12090+3000</f>
        <v>15090</v>
      </c>
      <c r="M264" s="264">
        <f>-1878+2864.4</f>
        <v>986.40000000000009</v>
      </c>
      <c r="N264" s="264">
        <f>L264+M264</f>
        <v>16076.4</v>
      </c>
    </row>
    <row r="265" spans="1:14" ht="18.75" customHeight="1" x14ac:dyDescent="0.2">
      <c r="A265" s="265" t="s">
        <v>78</v>
      </c>
      <c r="B265" s="258" t="s">
        <v>130</v>
      </c>
      <c r="C265" s="258" t="s">
        <v>202</v>
      </c>
      <c r="D265" s="258" t="s">
        <v>194</v>
      </c>
      <c r="E265" s="257" t="s">
        <v>783</v>
      </c>
      <c r="F265" s="258" t="s">
        <v>79</v>
      </c>
      <c r="G265" s="262"/>
      <c r="H265" s="264">
        <v>0</v>
      </c>
      <c r="I265" s="264">
        <v>720</v>
      </c>
      <c r="J265" s="264">
        <f>H265+I265</f>
        <v>720</v>
      </c>
      <c r="K265" s="264">
        <v>0</v>
      </c>
      <c r="L265" s="264">
        <v>720</v>
      </c>
      <c r="M265" s="264">
        <v>-370</v>
      </c>
      <c r="N265" s="264">
        <f>L265+M265</f>
        <v>350</v>
      </c>
    </row>
    <row r="266" spans="1:14" s="19" customFormat="1" ht="18.75" hidden="1" customHeight="1" x14ac:dyDescent="0.2">
      <c r="A266" s="410" t="s">
        <v>852</v>
      </c>
      <c r="B266" s="256" t="s">
        <v>130</v>
      </c>
      <c r="C266" s="256" t="s">
        <v>202</v>
      </c>
      <c r="D266" s="256" t="s">
        <v>194</v>
      </c>
      <c r="E266" s="259"/>
      <c r="F266" s="256"/>
      <c r="G266" s="283">
        <f t="shared" ref="G266:L266" si="160">G267+G270+G273</f>
        <v>0</v>
      </c>
      <c r="H266" s="283">
        <f t="shared" si="160"/>
        <v>21483</v>
      </c>
      <c r="I266" s="283">
        <f t="shared" si="160"/>
        <v>-21483</v>
      </c>
      <c r="J266" s="283">
        <f t="shared" si="160"/>
        <v>0</v>
      </c>
      <c r="K266" s="283">
        <f t="shared" si="160"/>
        <v>0</v>
      </c>
      <c r="L266" s="283">
        <f t="shared" si="160"/>
        <v>-21483</v>
      </c>
      <c r="M266" s="283"/>
      <c r="N266" s="264">
        <f t="shared" ref="N266:N273" si="161">L266+M266</f>
        <v>-21483</v>
      </c>
    </row>
    <row r="267" spans="1:14" s="19" customFormat="1" ht="18.75" hidden="1" customHeight="1" x14ac:dyDescent="0.2">
      <c r="A267" s="265" t="s">
        <v>536</v>
      </c>
      <c r="B267" s="258" t="s">
        <v>130</v>
      </c>
      <c r="C267" s="258" t="s">
        <v>202</v>
      </c>
      <c r="D267" s="258" t="s">
        <v>194</v>
      </c>
      <c r="E267" s="257" t="s">
        <v>784</v>
      </c>
      <c r="F267" s="258"/>
      <c r="G267" s="264">
        <f>G268+G269</f>
        <v>0</v>
      </c>
      <c r="H267" s="264">
        <f>H268+H269</f>
        <v>5750</v>
      </c>
      <c r="I267" s="264">
        <f>I268+I269</f>
        <v>-5750</v>
      </c>
      <c r="J267" s="264">
        <f>H267+I267</f>
        <v>0</v>
      </c>
      <c r="K267" s="264">
        <f>K268+K269</f>
        <v>0</v>
      </c>
      <c r="L267" s="264">
        <f>I267+J267</f>
        <v>-5750</v>
      </c>
      <c r="M267" s="264"/>
      <c r="N267" s="264">
        <f t="shared" si="161"/>
        <v>-5750</v>
      </c>
    </row>
    <row r="268" spans="1:14" s="19" customFormat="1" ht="30.75" hidden="1" customHeight="1" x14ac:dyDescent="0.2">
      <c r="A268" s="265" t="s">
        <v>76</v>
      </c>
      <c r="B268" s="258" t="s">
        <v>130</v>
      </c>
      <c r="C268" s="258" t="s">
        <v>202</v>
      </c>
      <c r="D268" s="258" t="s">
        <v>194</v>
      </c>
      <c r="E268" s="257" t="s">
        <v>784</v>
      </c>
      <c r="F268" s="258" t="s">
        <v>77</v>
      </c>
      <c r="G268" s="262"/>
      <c r="H268" s="263">
        <v>5550</v>
      </c>
      <c r="I268" s="264">
        <v>-5550</v>
      </c>
      <c r="J268" s="264">
        <f t="shared" ref="J268:J273" si="162">H268+I268</f>
        <v>0</v>
      </c>
      <c r="K268" s="264">
        <v>0</v>
      </c>
      <c r="L268" s="264">
        <f t="shared" ref="L268:L273" si="163">I268+J268</f>
        <v>-5550</v>
      </c>
      <c r="M268" s="264"/>
      <c r="N268" s="264">
        <f t="shared" si="161"/>
        <v>-5550</v>
      </c>
    </row>
    <row r="269" spans="1:14" s="19" customFormat="1" ht="18.75" hidden="1" customHeight="1" x14ac:dyDescent="0.2">
      <c r="A269" s="265" t="s">
        <v>78</v>
      </c>
      <c r="B269" s="258" t="s">
        <v>130</v>
      </c>
      <c r="C269" s="258" t="s">
        <v>202</v>
      </c>
      <c r="D269" s="258" t="s">
        <v>194</v>
      </c>
      <c r="E269" s="257" t="s">
        <v>784</v>
      </c>
      <c r="F269" s="258" t="s">
        <v>79</v>
      </c>
      <c r="G269" s="262"/>
      <c r="H269" s="263">
        <v>200</v>
      </c>
      <c r="I269" s="264">
        <v>-200</v>
      </c>
      <c r="J269" s="264">
        <f t="shared" si="162"/>
        <v>0</v>
      </c>
      <c r="K269" s="264">
        <v>0</v>
      </c>
      <c r="L269" s="264">
        <f t="shared" si="163"/>
        <v>-200</v>
      </c>
      <c r="M269" s="264"/>
      <c r="N269" s="264">
        <f t="shared" si="161"/>
        <v>-200</v>
      </c>
    </row>
    <row r="270" spans="1:14" ht="18.75" hidden="1" customHeight="1" x14ac:dyDescent="0.2">
      <c r="A270" s="265" t="s">
        <v>537</v>
      </c>
      <c r="B270" s="258" t="s">
        <v>130</v>
      </c>
      <c r="C270" s="258" t="s">
        <v>202</v>
      </c>
      <c r="D270" s="258" t="s">
        <v>194</v>
      </c>
      <c r="E270" s="257" t="s">
        <v>783</v>
      </c>
      <c r="F270" s="258"/>
      <c r="G270" s="372">
        <f>G271+G272</f>
        <v>0</v>
      </c>
      <c r="H270" s="263">
        <f>H271+H272</f>
        <v>14733</v>
      </c>
      <c r="I270" s="264">
        <f>I271+I272</f>
        <v>-14733</v>
      </c>
      <c r="J270" s="264">
        <f t="shared" si="162"/>
        <v>0</v>
      </c>
      <c r="K270" s="264">
        <f>K271+K272</f>
        <v>0</v>
      </c>
      <c r="L270" s="264">
        <f t="shared" si="163"/>
        <v>-14733</v>
      </c>
      <c r="M270" s="264"/>
      <c r="N270" s="264">
        <f t="shared" si="161"/>
        <v>-14733</v>
      </c>
    </row>
    <row r="271" spans="1:14" ht="33.75" hidden="1" customHeight="1" x14ac:dyDescent="0.2">
      <c r="A271" s="265" t="s">
        <v>76</v>
      </c>
      <c r="B271" s="258" t="s">
        <v>130</v>
      </c>
      <c r="C271" s="258" t="s">
        <v>202</v>
      </c>
      <c r="D271" s="258" t="s">
        <v>194</v>
      </c>
      <c r="E271" s="257" t="s">
        <v>783</v>
      </c>
      <c r="F271" s="258" t="s">
        <v>77</v>
      </c>
      <c r="G271" s="262"/>
      <c r="H271" s="263">
        <v>14013</v>
      </c>
      <c r="I271" s="264">
        <v>-14013</v>
      </c>
      <c r="J271" s="264">
        <f t="shared" si="162"/>
        <v>0</v>
      </c>
      <c r="K271" s="264">
        <v>0</v>
      </c>
      <c r="L271" s="264">
        <f t="shared" si="163"/>
        <v>-14013</v>
      </c>
      <c r="M271" s="264"/>
      <c r="N271" s="264">
        <f t="shared" si="161"/>
        <v>-14013</v>
      </c>
    </row>
    <row r="272" spans="1:14" ht="18.75" hidden="1" customHeight="1" x14ac:dyDescent="0.2">
      <c r="A272" s="265" t="s">
        <v>78</v>
      </c>
      <c r="B272" s="258" t="s">
        <v>130</v>
      </c>
      <c r="C272" s="258" t="s">
        <v>202</v>
      </c>
      <c r="D272" s="258" t="s">
        <v>194</v>
      </c>
      <c r="E272" s="257" t="s">
        <v>783</v>
      </c>
      <c r="F272" s="258" t="s">
        <v>79</v>
      </c>
      <c r="G272" s="262"/>
      <c r="H272" s="263">
        <v>720</v>
      </c>
      <c r="I272" s="264">
        <v>-720</v>
      </c>
      <c r="J272" s="264">
        <f t="shared" si="162"/>
        <v>0</v>
      </c>
      <c r="K272" s="264">
        <v>0</v>
      </c>
      <c r="L272" s="264">
        <f t="shared" si="163"/>
        <v>-720</v>
      </c>
      <c r="M272" s="264"/>
      <c r="N272" s="264">
        <f t="shared" si="161"/>
        <v>-720</v>
      </c>
    </row>
    <row r="273" spans="1:14" ht="33.75" hidden="1" customHeight="1" x14ac:dyDescent="0.2">
      <c r="A273" s="265" t="s">
        <v>864</v>
      </c>
      <c r="B273" s="258" t="s">
        <v>130</v>
      </c>
      <c r="C273" s="258" t="s">
        <v>202</v>
      </c>
      <c r="D273" s="258" t="s">
        <v>194</v>
      </c>
      <c r="E273" s="257" t="s">
        <v>865</v>
      </c>
      <c r="F273" s="258" t="s">
        <v>79</v>
      </c>
      <c r="G273" s="262"/>
      <c r="H273" s="263">
        <v>1000</v>
      </c>
      <c r="I273" s="264">
        <v>-1000</v>
      </c>
      <c r="J273" s="264">
        <f t="shared" si="162"/>
        <v>0</v>
      </c>
      <c r="K273" s="264">
        <v>0</v>
      </c>
      <c r="L273" s="264">
        <f t="shared" si="163"/>
        <v>-1000</v>
      </c>
      <c r="M273" s="264"/>
      <c r="N273" s="264">
        <f t="shared" si="161"/>
        <v>-1000</v>
      </c>
    </row>
    <row r="274" spans="1:14" ht="26.25" hidden="1" customHeight="1" x14ac:dyDescent="0.2">
      <c r="A274" s="265" t="s">
        <v>78</v>
      </c>
      <c r="B274" s="258" t="s">
        <v>130</v>
      </c>
      <c r="C274" s="258" t="s">
        <v>202</v>
      </c>
      <c r="D274" s="258" t="s">
        <v>194</v>
      </c>
      <c r="E274" s="257" t="s">
        <v>1029</v>
      </c>
      <c r="F274" s="258" t="s">
        <v>79</v>
      </c>
      <c r="G274" s="262"/>
      <c r="H274" s="264"/>
      <c r="I274" s="264"/>
      <c r="J274" s="264"/>
      <c r="K274" s="264"/>
      <c r="L274" s="264">
        <v>0</v>
      </c>
      <c r="M274" s="264">
        <v>0</v>
      </c>
      <c r="N274" s="264">
        <v>0</v>
      </c>
    </row>
    <row r="275" spans="1:14" ht="33.75" hidden="1" customHeight="1" x14ac:dyDescent="0.2">
      <c r="A275" s="265" t="s">
        <v>864</v>
      </c>
      <c r="B275" s="258" t="s">
        <v>130</v>
      </c>
      <c r="C275" s="258" t="s">
        <v>202</v>
      </c>
      <c r="D275" s="258" t="s">
        <v>194</v>
      </c>
      <c r="E275" s="257" t="s">
        <v>865</v>
      </c>
      <c r="F275" s="258" t="s">
        <v>79</v>
      </c>
      <c r="G275" s="262"/>
      <c r="H275" s="264">
        <v>500</v>
      </c>
      <c r="I275" s="264">
        <v>1000</v>
      </c>
      <c r="J275" s="264">
        <v>1500</v>
      </c>
      <c r="K275" s="264">
        <v>168</v>
      </c>
      <c r="L275" s="264">
        <v>0</v>
      </c>
      <c r="M275" s="264"/>
      <c r="N275" s="264">
        <v>0</v>
      </c>
    </row>
    <row r="276" spans="1:14" ht="17.25" customHeight="1" x14ac:dyDescent="0.2">
      <c r="A276" s="410" t="s">
        <v>230</v>
      </c>
      <c r="B276" s="256" t="s">
        <v>130</v>
      </c>
      <c r="C276" s="256" t="s">
        <v>202</v>
      </c>
      <c r="D276" s="256" t="s">
        <v>202</v>
      </c>
      <c r="E276" s="259"/>
      <c r="F276" s="256"/>
      <c r="G276" s="273" t="e">
        <f>#REF!+#REF!+#REF!+#REF!+G277+G281+G283+#REF!</f>
        <v>#REF!</v>
      </c>
      <c r="H276" s="273">
        <f t="shared" ref="H276:L276" si="164">H277+H281+H283</f>
        <v>2217</v>
      </c>
      <c r="I276" s="273">
        <f t="shared" si="164"/>
        <v>0</v>
      </c>
      <c r="J276" s="273">
        <f t="shared" si="164"/>
        <v>2217</v>
      </c>
      <c r="K276" s="273">
        <f t="shared" si="164"/>
        <v>-69.400000000000006</v>
      </c>
      <c r="L276" s="273">
        <f t="shared" si="164"/>
        <v>1956.6</v>
      </c>
      <c r="M276" s="273">
        <f t="shared" ref="M276:N276" si="165">M277+M281+M283</f>
        <v>-417.7</v>
      </c>
      <c r="N276" s="273">
        <f t="shared" si="165"/>
        <v>1538.8999999999999</v>
      </c>
    </row>
    <row r="277" spans="1:14" ht="15" x14ac:dyDescent="0.2">
      <c r="A277" s="265" t="s">
        <v>756</v>
      </c>
      <c r="B277" s="258" t="s">
        <v>130</v>
      </c>
      <c r="C277" s="258" t="s">
        <v>202</v>
      </c>
      <c r="D277" s="258" t="s">
        <v>202</v>
      </c>
      <c r="E277" s="257" t="s">
        <v>755</v>
      </c>
      <c r="F277" s="258"/>
      <c r="G277" s="262"/>
      <c r="H277" s="263">
        <f>H280</f>
        <v>500</v>
      </c>
      <c r="I277" s="263">
        <f>I280</f>
        <v>0</v>
      </c>
      <c r="J277" s="263">
        <f>H277+I277</f>
        <v>500</v>
      </c>
      <c r="K277" s="263">
        <f>K280+K278+K279</f>
        <v>-69.400000000000006</v>
      </c>
      <c r="L277" s="263">
        <f>L280+L278+L279</f>
        <v>384</v>
      </c>
      <c r="M277" s="263">
        <f t="shared" ref="M277:N277" si="166">M280+M278+M279</f>
        <v>-300</v>
      </c>
      <c r="N277" s="263">
        <f t="shared" si="166"/>
        <v>84</v>
      </c>
    </row>
    <row r="278" spans="1:14" ht="15" hidden="1" x14ac:dyDescent="0.2">
      <c r="A278" s="265" t="s">
        <v>97</v>
      </c>
      <c r="B278" s="258" t="s">
        <v>130</v>
      </c>
      <c r="C278" s="258" t="s">
        <v>202</v>
      </c>
      <c r="D278" s="258" t="s">
        <v>202</v>
      </c>
      <c r="E278" s="257" t="s">
        <v>755</v>
      </c>
      <c r="F278" s="258" t="s">
        <v>923</v>
      </c>
      <c r="G278" s="262"/>
      <c r="H278" s="263"/>
      <c r="I278" s="263"/>
      <c r="J278" s="263">
        <v>0</v>
      </c>
      <c r="K278" s="263">
        <v>70</v>
      </c>
      <c r="L278" s="263">
        <v>0</v>
      </c>
      <c r="M278" s="263"/>
      <c r="N278" s="263">
        <v>0</v>
      </c>
    </row>
    <row r="279" spans="1:14" ht="15" hidden="1" x14ac:dyDescent="0.2">
      <c r="A279" s="265" t="s">
        <v>121</v>
      </c>
      <c r="B279" s="258" t="s">
        <v>130</v>
      </c>
      <c r="C279" s="258" t="s">
        <v>202</v>
      </c>
      <c r="D279" s="258" t="s">
        <v>202</v>
      </c>
      <c r="E279" s="257" t="s">
        <v>755</v>
      </c>
      <c r="F279" s="258" t="s">
        <v>94</v>
      </c>
      <c r="G279" s="262"/>
      <c r="H279" s="263"/>
      <c r="I279" s="263"/>
      <c r="J279" s="263">
        <v>0</v>
      </c>
      <c r="K279" s="263">
        <v>110.6</v>
      </c>
      <c r="L279" s="263">
        <v>0</v>
      </c>
      <c r="M279" s="263"/>
      <c r="N279" s="263">
        <v>0</v>
      </c>
    </row>
    <row r="280" spans="1:14" ht="15" x14ac:dyDescent="0.2">
      <c r="A280" s="265" t="s">
        <v>78</v>
      </c>
      <c r="B280" s="258" t="s">
        <v>130</v>
      </c>
      <c r="C280" s="258" t="s">
        <v>202</v>
      </c>
      <c r="D280" s="258" t="s">
        <v>202</v>
      </c>
      <c r="E280" s="257" t="s">
        <v>755</v>
      </c>
      <c r="F280" s="258" t="s">
        <v>79</v>
      </c>
      <c r="G280" s="262"/>
      <c r="H280" s="263">
        <v>500</v>
      </c>
      <c r="I280" s="263">
        <v>0</v>
      </c>
      <c r="J280" s="263">
        <f t="shared" ref="J280:J285" si="167">H280+I280</f>
        <v>500</v>
      </c>
      <c r="K280" s="263">
        <v>-250</v>
      </c>
      <c r="L280" s="263">
        <v>384</v>
      </c>
      <c r="M280" s="263">
        <v>-300</v>
      </c>
      <c r="N280" s="263">
        <f>L280+M280</f>
        <v>84</v>
      </c>
    </row>
    <row r="281" spans="1:14" ht="15" x14ac:dyDescent="0.2">
      <c r="A281" s="265" t="s">
        <v>886</v>
      </c>
      <c r="B281" s="258" t="s">
        <v>130</v>
      </c>
      <c r="C281" s="258" t="s">
        <v>202</v>
      </c>
      <c r="D281" s="258" t="s">
        <v>202</v>
      </c>
      <c r="E281" s="257" t="s">
        <v>754</v>
      </c>
      <c r="F281" s="258"/>
      <c r="G281" s="263" t="e">
        <f>G282+#REF!</f>
        <v>#REF!</v>
      </c>
      <c r="H281" s="263">
        <f>H282</f>
        <v>220</v>
      </c>
      <c r="I281" s="263">
        <f>I282</f>
        <v>0</v>
      </c>
      <c r="J281" s="263">
        <f t="shared" si="167"/>
        <v>220</v>
      </c>
      <c r="K281" s="263">
        <f>K282</f>
        <v>0</v>
      </c>
      <c r="L281" s="263">
        <f>L282</f>
        <v>100</v>
      </c>
      <c r="M281" s="263">
        <f t="shared" ref="M281:N281" si="168">M282</f>
        <v>-50</v>
      </c>
      <c r="N281" s="263">
        <f t="shared" si="168"/>
        <v>50</v>
      </c>
    </row>
    <row r="282" spans="1:14" ht="15" x14ac:dyDescent="0.2">
      <c r="A282" s="265" t="s">
        <v>121</v>
      </c>
      <c r="B282" s="258" t="s">
        <v>130</v>
      </c>
      <c r="C282" s="258" t="s">
        <v>202</v>
      </c>
      <c r="D282" s="258" t="s">
        <v>202</v>
      </c>
      <c r="E282" s="257" t="s">
        <v>754</v>
      </c>
      <c r="F282" s="258" t="s">
        <v>94</v>
      </c>
      <c r="G282" s="262"/>
      <c r="H282" s="262">
        <v>220</v>
      </c>
      <c r="I282" s="263">
        <v>0</v>
      </c>
      <c r="J282" s="263">
        <f t="shared" si="167"/>
        <v>220</v>
      </c>
      <c r="K282" s="263">
        <v>0</v>
      </c>
      <c r="L282" s="263">
        <v>100</v>
      </c>
      <c r="M282" s="263">
        <v>-50</v>
      </c>
      <c r="N282" s="263">
        <f>L282+M282</f>
        <v>50</v>
      </c>
    </row>
    <row r="283" spans="1:14" ht="30" x14ac:dyDescent="0.2">
      <c r="A283" s="265" t="s">
        <v>752</v>
      </c>
      <c r="B283" s="258" t="s">
        <v>130</v>
      </c>
      <c r="C283" s="258" t="s">
        <v>202</v>
      </c>
      <c r="D283" s="258" t="s">
        <v>202</v>
      </c>
      <c r="E283" s="257" t="s">
        <v>951</v>
      </c>
      <c r="F283" s="258"/>
      <c r="G283" s="263">
        <f>G285</f>
        <v>0</v>
      </c>
      <c r="H283" s="263">
        <f>H285</f>
        <v>1497</v>
      </c>
      <c r="I283" s="263">
        <f>I285</f>
        <v>0</v>
      </c>
      <c r="J283" s="263">
        <f t="shared" si="167"/>
        <v>1497</v>
      </c>
      <c r="K283" s="263">
        <f>K284+K285</f>
        <v>0</v>
      </c>
      <c r="L283" s="263">
        <f>L284+L285</f>
        <v>1472.6</v>
      </c>
      <c r="M283" s="263">
        <f t="shared" ref="M283:N283" si="169">M284+M285</f>
        <v>-67.7</v>
      </c>
      <c r="N283" s="263">
        <f t="shared" si="169"/>
        <v>1404.8999999999999</v>
      </c>
    </row>
    <row r="284" spans="1:14" ht="15" hidden="1" x14ac:dyDescent="0.2">
      <c r="A284" s="265" t="s">
        <v>138</v>
      </c>
      <c r="B284" s="258" t="s">
        <v>130</v>
      </c>
      <c r="C284" s="258" t="s">
        <v>392</v>
      </c>
      <c r="D284" s="258" t="s">
        <v>392</v>
      </c>
      <c r="E284" s="257" t="s">
        <v>951</v>
      </c>
      <c r="F284" s="258" t="s">
        <v>139</v>
      </c>
      <c r="G284" s="262"/>
      <c r="H284" s="263">
        <v>1497</v>
      </c>
      <c r="I284" s="263">
        <v>0</v>
      </c>
      <c r="J284" s="263">
        <v>0</v>
      </c>
      <c r="K284" s="263">
        <v>503.89</v>
      </c>
      <c r="L284" s="263">
        <v>0</v>
      </c>
      <c r="M284" s="263"/>
      <c r="N284" s="263">
        <v>0</v>
      </c>
    </row>
    <row r="285" spans="1:14" ht="15" x14ac:dyDescent="0.2">
      <c r="A285" s="265" t="s">
        <v>78</v>
      </c>
      <c r="B285" s="258" t="s">
        <v>130</v>
      </c>
      <c r="C285" s="258" t="s">
        <v>392</v>
      </c>
      <c r="D285" s="258" t="s">
        <v>392</v>
      </c>
      <c r="E285" s="257" t="s">
        <v>951</v>
      </c>
      <c r="F285" s="258" t="s">
        <v>79</v>
      </c>
      <c r="G285" s="262"/>
      <c r="H285" s="263">
        <v>1497</v>
      </c>
      <c r="I285" s="263">
        <v>0</v>
      </c>
      <c r="J285" s="263">
        <f t="shared" si="167"/>
        <v>1497</v>
      </c>
      <c r="K285" s="263">
        <v>-503.89</v>
      </c>
      <c r="L285" s="263">
        <v>1472.6</v>
      </c>
      <c r="M285" s="263">
        <v>-67.7</v>
      </c>
      <c r="N285" s="263">
        <f>L285+M285</f>
        <v>1404.8999999999999</v>
      </c>
    </row>
    <row r="286" spans="1:14" ht="15" x14ac:dyDescent="0.2">
      <c r="A286" s="410" t="s">
        <v>231</v>
      </c>
      <c r="B286" s="256" t="s">
        <v>130</v>
      </c>
      <c r="C286" s="256" t="s">
        <v>202</v>
      </c>
      <c r="D286" s="256" t="s">
        <v>212</v>
      </c>
      <c r="E286" s="256"/>
      <c r="F286" s="256"/>
      <c r="G286" s="268" t="e">
        <f>G293+G311+G323</f>
        <v>#REF!</v>
      </c>
      <c r="H286" s="267" t="e">
        <f t="shared" ref="H286:L286" si="170">H311+H323</f>
        <v>#REF!</v>
      </c>
      <c r="I286" s="267" t="e">
        <f t="shared" si="170"/>
        <v>#REF!</v>
      </c>
      <c r="J286" s="267" t="e">
        <f t="shared" si="170"/>
        <v>#REF!</v>
      </c>
      <c r="K286" s="267" t="e">
        <f t="shared" si="170"/>
        <v>#REF!</v>
      </c>
      <c r="L286" s="267">
        <f t="shared" si="170"/>
        <v>18150</v>
      </c>
      <c r="M286" s="267">
        <f t="shared" ref="M286:N286" si="171">M311+M323</f>
        <v>-466.48</v>
      </c>
      <c r="N286" s="267">
        <f t="shared" si="171"/>
        <v>17683.52</v>
      </c>
    </row>
    <row r="287" spans="1:14" ht="12.75" hidden="1" customHeight="1" x14ac:dyDescent="0.2">
      <c r="A287" s="410" t="s">
        <v>329</v>
      </c>
      <c r="B287" s="256" t="s">
        <v>130</v>
      </c>
      <c r="C287" s="256" t="s">
        <v>202</v>
      </c>
      <c r="D287" s="256" t="s">
        <v>212</v>
      </c>
      <c r="E287" s="256" t="s">
        <v>330</v>
      </c>
      <c r="F287" s="256"/>
      <c r="G287" s="262"/>
      <c r="H287" s="262"/>
      <c r="I287" s="263"/>
      <c r="J287" s="263" t="e">
        <f>J288</f>
        <v>#REF!</v>
      </c>
      <c r="K287" s="263"/>
      <c r="L287" s="263" t="e">
        <f>L288</f>
        <v>#REF!</v>
      </c>
      <c r="M287" s="263">
        <f t="shared" ref="M287:N288" si="172">M288</f>
        <v>0</v>
      </c>
      <c r="N287" s="263" t="e">
        <f t="shared" si="172"/>
        <v>#REF!</v>
      </c>
    </row>
    <row r="288" spans="1:14" ht="51" hidden="1" customHeight="1" x14ac:dyDescent="0.2">
      <c r="A288" s="265" t="s">
        <v>140</v>
      </c>
      <c r="B288" s="258" t="s">
        <v>130</v>
      </c>
      <c r="C288" s="258" t="s">
        <v>202</v>
      </c>
      <c r="D288" s="258" t="s">
        <v>212</v>
      </c>
      <c r="E288" s="258" t="s">
        <v>141</v>
      </c>
      <c r="F288" s="258"/>
      <c r="G288" s="262"/>
      <c r="H288" s="262"/>
      <c r="I288" s="263"/>
      <c r="J288" s="263" t="e">
        <f>J289</f>
        <v>#REF!</v>
      </c>
      <c r="K288" s="263"/>
      <c r="L288" s="263" t="e">
        <f>L289</f>
        <v>#REF!</v>
      </c>
      <c r="M288" s="263">
        <f t="shared" si="172"/>
        <v>0</v>
      </c>
      <c r="N288" s="263" t="e">
        <f t="shared" si="172"/>
        <v>#REF!</v>
      </c>
    </row>
    <row r="289" spans="1:14" ht="12.75" hidden="1" customHeight="1" x14ac:dyDescent="0.2">
      <c r="A289" s="265" t="s">
        <v>320</v>
      </c>
      <c r="B289" s="258" t="s">
        <v>130</v>
      </c>
      <c r="C289" s="258" t="s">
        <v>202</v>
      </c>
      <c r="D289" s="258" t="s">
        <v>212</v>
      </c>
      <c r="E289" s="258" t="s">
        <v>141</v>
      </c>
      <c r="F289" s="258" t="s">
        <v>321</v>
      </c>
      <c r="G289" s="262"/>
      <c r="H289" s="262"/>
      <c r="I289" s="263"/>
      <c r="J289" s="263" t="e">
        <f>#REF!+I289</f>
        <v>#REF!</v>
      </c>
      <c r="K289" s="263"/>
      <c r="L289" s="263" t="e">
        <f>F289+J289</f>
        <v>#REF!</v>
      </c>
      <c r="M289" s="263">
        <f t="shared" ref="M289:N289" si="173">G289+K289</f>
        <v>0</v>
      </c>
      <c r="N289" s="263" t="e">
        <f t="shared" si="173"/>
        <v>#REF!</v>
      </c>
    </row>
    <row r="290" spans="1:14" ht="30.75" hidden="1" customHeight="1" x14ac:dyDescent="0.2">
      <c r="A290" s="265" t="s">
        <v>123</v>
      </c>
      <c r="B290" s="258" t="s">
        <v>130</v>
      </c>
      <c r="C290" s="258" t="s">
        <v>202</v>
      </c>
      <c r="D290" s="258" t="s">
        <v>212</v>
      </c>
      <c r="E290" s="266" t="s">
        <v>332</v>
      </c>
      <c r="F290" s="258"/>
      <c r="G290" s="262"/>
      <c r="H290" s="262"/>
      <c r="I290" s="263">
        <f t="shared" ref="I290:N291" si="174">I291</f>
        <v>-2264.25</v>
      </c>
      <c r="J290" s="263">
        <f t="shared" si="174"/>
        <v>-2264.25</v>
      </c>
      <c r="K290" s="263">
        <f t="shared" si="174"/>
        <v>-2264.25</v>
      </c>
      <c r="L290" s="263">
        <f t="shared" si="174"/>
        <v>-2264.25</v>
      </c>
      <c r="M290" s="263">
        <f t="shared" si="174"/>
        <v>-4528.5</v>
      </c>
      <c r="N290" s="263">
        <f t="shared" si="174"/>
        <v>-4528.5</v>
      </c>
    </row>
    <row r="291" spans="1:14" ht="15" hidden="1" x14ac:dyDescent="0.2">
      <c r="A291" s="265" t="s">
        <v>333</v>
      </c>
      <c r="B291" s="258" t="s">
        <v>130</v>
      </c>
      <c r="C291" s="258" t="s">
        <v>202</v>
      </c>
      <c r="D291" s="258" t="s">
        <v>212</v>
      </c>
      <c r="E291" s="266" t="s">
        <v>334</v>
      </c>
      <c r="F291" s="258"/>
      <c r="G291" s="262"/>
      <c r="H291" s="262"/>
      <c r="I291" s="263">
        <f t="shared" si="174"/>
        <v>-2264.25</v>
      </c>
      <c r="J291" s="263">
        <f t="shared" si="174"/>
        <v>-2264.25</v>
      </c>
      <c r="K291" s="263">
        <f t="shared" si="174"/>
        <v>-2264.25</v>
      </c>
      <c r="L291" s="263">
        <f t="shared" si="174"/>
        <v>-2264.25</v>
      </c>
      <c r="M291" s="263">
        <f t="shared" si="174"/>
        <v>-4528.5</v>
      </c>
      <c r="N291" s="263">
        <f t="shared" si="174"/>
        <v>-4528.5</v>
      </c>
    </row>
    <row r="292" spans="1:14" ht="15" hidden="1" x14ac:dyDescent="0.2">
      <c r="A292" s="265" t="s">
        <v>95</v>
      </c>
      <c r="B292" s="258" t="s">
        <v>130</v>
      </c>
      <c r="C292" s="258" t="s">
        <v>202</v>
      </c>
      <c r="D292" s="258" t="s">
        <v>212</v>
      </c>
      <c r="E292" s="266" t="s">
        <v>334</v>
      </c>
      <c r="F292" s="258" t="s">
        <v>96</v>
      </c>
      <c r="G292" s="262"/>
      <c r="H292" s="262"/>
      <c r="I292" s="263">
        <v>-2264.25</v>
      </c>
      <c r="J292" s="263">
        <f>G292+I292</f>
        <v>-2264.25</v>
      </c>
      <c r="K292" s="263">
        <v>-2264.25</v>
      </c>
      <c r="L292" s="263">
        <f>H292+J292</f>
        <v>-2264.25</v>
      </c>
      <c r="M292" s="263">
        <f t="shared" ref="M292:N292" si="175">I292+K292</f>
        <v>-4528.5</v>
      </c>
      <c r="N292" s="263">
        <f t="shared" si="175"/>
        <v>-4528.5</v>
      </c>
    </row>
    <row r="293" spans="1:14" ht="27" hidden="1" customHeight="1" x14ac:dyDescent="0.2">
      <c r="A293" s="265" t="s">
        <v>994</v>
      </c>
      <c r="B293" s="258" t="s">
        <v>130</v>
      </c>
      <c r="C293" s="258" t="s">
        <v>202</v>
      </c>
      <c r="D293" s="258" t="s">
        <v>212</v>
      </c>
      <c r="E293" s="266" t="s">
        <v>455</v>
      </c>
      <c r="F293" s="258"/>
      <c r="G293" s="262"/>
      <c r="H293" s="262"/>
      <c r="I293" s="263">
        <f>I294+I296</f>
        <v>-12509.01</v>
      </c>
      <c r="J293" s="263" t="e">
        <f>J294+J296</f>
        <v>#REF!</v>
      </c>
      <c r="K293" s="263">
        <f>K294+K296</f>
        <v>-12509.01</v>
      </c>
      <c r="L293" s="263" t="e">
        <f>L294+L296</f>
        <v>#REF!</v>
      </c>
      <c r="M293" s="263" t="e">
        <f t="shared" ref="M293:N293" si="176">M294+M296</f>
        <v>#REF!</v>
      </c>
      <c r="N293" s="263" t="e">
        <f t="shared" si="176"/>
        <v>#REF!</v>
      </c>
    </row>
    <row r="294" spans="1:14" ht="27" hidden="1" customHeight="1" x14ac:dyDescent="0.2">
      <c r="A294" s="265" t="s">
        <v>983</v>
      </c>
      <c r="B294" s="258" t="s">
        <v>130</v>
      </c>
      <c r="C294" s="258" t="s">
        <v>202</v>
      </c>
      <c r="D294" s="258" t="s">
        <v>212</v>
      </c>
      <c r="E294" s="266" t="s">
        <v>456</v>
      </c>
      <c r="F294" s="258"/>
      <c r="G294" s="262"/>
      <c r="H294" s="262"/>
      <c r="I294" s="263">
        <f>I295</f>
        <v>-2241.17</v>
      </c>
      <c r="J294" s="263" t="e">
        <f>J295</f>
        <v>#REF!</v>
      </c>
      <c r="K294" s="263">
        <f>K295</f>
        <v>-2241.17</v>
      </c>
      <c r="L294" s="263" t="e">
        <f>L295</f>
        <v>#REF!</v>
      </c>
      <c r="M294" s="263" t="e">
        <f t="shared" ref="M294:N294" si="177">M295</f>
        <v>#REF!</v>
      </c>
      <c r="N294" s="263" t="e">
        <f t="shared" si="177"/>
        <v>#REF!</v>
      </c>
    </row>
    <row r="295" spans="1:14" ht="21" hidden="1" customHeight="1" x14ac:dyDescent="0.2">
      <c r="A295" s="265" t="s">
        <v>95</v>
      </c>
      <c r="B295" s="258" t="s">
        <v>130</v>
      </c>
      <c r="C295" s="258" t="s">
        <v>202</v>
      </c>
      <c r="D295" s="258" t="s">
        <v>212</v>
      </c>
      <c r="E295" s="266" t="s">
        <v>456</v>
      </c>
      <c r="F295" s="258" t="s">
        <v>96</v>
      </c>
      <c r="G295" s="262"/>
      <c r="H295" s="262"/>
      <c r="I295" s="263">
        <v>-2241.17</v>
      </c>
      <c r="J295" s="263" t="e">
        <f>#REF!+I295</f>
        <v>#REF!</v>
      </c>
      <c r="K295" s="263">
        <v>-2241.17</v>
      </c>
      <c r="L295" s="263" t="e">
        <f>#REF!+J295</f>
        <v>#REF!</v>
      </c>
      <c r="M295" s="263" t="e">
        <f>#REF!+K295</f>
        <v>#REF!</v>
      </c>
      <c r="N295" s="263" t="e">
        <f>#REF!+L295</f>
        <v>#REF!</v>
      </c>
    </row>
    <row r="296" spans="1:14" ht="27" hidden="1" customHeight="1" x14ac:dyDescent="0.2">
      <c r="A296" s="265" t="s">
        <v>995</v>
      </c>
      <c r="B296" s="258" t="s">
        <v>130</v>
      </c>
      <c r="C296" s="258" t="s">
        <v>202</v>
      </c>
      <c r="D296" s="258" t="s">
        <v>212</v>
      </c>
      <c r="E296" s="266" t="s">
        <v>483</v>
      </c>
      <c r="F296" s="258"/>
      <c r="G296" s="262"/>
      <c r="H296" s="262"/>
      <c r="I296" s="263">
        <f>I297+I298+I299+I300+I301+I302</f>
        <v>-10267.84</v>
      </c>
      <c r="J296" s="263" t="e">
        <f>J297+J298+J299+J300+J301+J302</f>
        <v>#REF!</v>
      </c>
      <c r="K296" s="263">
        <f>K297+K298+K299+K300+K301+K302</f>
        <v>-10267.84</v>
      </c>
      <c r="L296" s="263" t="e">
        <f>L297+L298+L299+L300+L301+L302</f>
        <v>#REF!</v>
      </c>
      <c r="M296" s="263" t="e">
        <f t="shared" ref="M296:N296" si="178">M297+M298+M299+M300+M301+M302</f>
        <v>#REF!</v>
      </c>
      <c r="N296" s="263" t="e">
        <f t="shared" si="178"/>
        <v>#REF!</v>
      </c>
    </row>
    <row r="297" spans="1:14" ht="15.75" hidden="1" customHeight="1" x14ac:dyDescent="0.2">
      <c r="A297" s="265" t="s">
        <v>95</v>
      </c>
      <c r="B297" s="258" t="s">
        <v>130</v>
      </c>
      <c r="C297" s="258" t="s">
        <v>202</v>
      </c>
      <c r="D297" s="258" t="s">
        <v>212</v>
      </c>
      <c r="E297" s="266" t="s">
        <v>483</v>
      </c>
      <c r="F297" s="258" t="s">
        <v>96</v>
      </c>
      <c r="G297" s="262"/>
      <c r="H297" s="262"/>
      <c r="I297" s="263">
        <v>-7598.11</v>
      </c>
      <c r="J297" s="263" t="e">
        <f>#REF!+I297</f>
        <v>#REF!</v>
      </c>
      <c r="K297" s="263">
        <v>-7598.11</v>
      </c>
      <c r="L297" s="263" t="e">
        <f>#REF!+J297</f>
        <v>#REF!</v>
      </c>
      <c r="M297" s="263" t="e">
        <f>#REF!+K297</f>
        <v>#REF!</v>
      </c>
      <c r="N297" s="263" t="e">
        <f>#REF!+L297</f>
        <v>#REF!</v>
      </c>
    </row>
    <row r="298" spans="1:14" ht="12.75" hidden="1" customHeight="1" x14ac:dyDescent="0.2">
      <c r="A298" s="265" t="s">
        <v>97</v>
      </c>
      <c r="B298" s="258" t="s">
        <v>130</v>
      </c>
      <c r="C298" s="258" t="s">
        <v>202</v>
      </c>
      <c r="D298" s="258" t="s">
        <v>212</v>
      </c>
      <c r="E298" s="266" t="s">
        <v>483</v>
      </c>
      <c r="F298" s="258" t="s">
        <v>98</v>
      </c>
      <c r="G298" s="262"/>
      <c r="H298" s="262"/>
      <c r="I298" s="263">
        <v>-511.2</v>
      </c>
      <c r="J298" s="263" t="e">
        <f>#REF!+I298</f>
        <v>#REF!</v>
      </c>
      <c r="K298" s="263">
        <v>-511.2</v>
      </c>
      <c r="L298" s="263" t="e">
        <f>#REF!+J298</f>
        <v>#REF!</v>
      </c>
      <c r="M298" s="263" t="e">
        <f>#REF!+K298</f>
        <v>#REF!</v>
      </c>
      <c r="N298" s="263" t="e">
        <f>#REF!+L298</f>
        <v>#REF!</v>
      </c>
    </row>
    <row r="299" spans="1:14" ht="12.75" hidden="1" customHeight="1" x14ac:dyDescent="0.25">
      <c r="A299" s="369" t="s">
        <v>99</v>
      </c>
      <c r="B299" s="258" t="s">
        <v>130</v>
      </c>
      <c r="C299" s="258" t="s">
        <v>202</v>
      </c>
      <c r="D299" s="258" t="s">
        <v>212</v>
      </c>
      <c r="E299" s="266" t="s">
        <v>483</v>
      </c>
      <c r="F299" s="258" t="s">
        <v>100</v>
      </c>
      <c r="G299" s="262"/>
      <c r="H299" s="262"/>
      <c r="I299" s="263">
        <v>-200</v>
      </c>
      <c r="J299" s="263" t="e">
        <f>#REF!+I299</f>
        <v>#REF!</v>
      </c>
      <c r="K299" s="263">
        <v>-200</v>
      </c>
      <c r="L299" s="263" t="e">
        <f>#REF!+J299</f>
        <v>#REF!</v>
      </c>
      <c r="M299" s="263" t="e">
        <f>#REF!+K299</f>
        <v>#REF!</v>
      </c>
      <c r="N299" s="263" t="e">
        <f>#REF!+L299</f>
        <v>#REF!</v>
      </c>
    </row>
    <row r="300" spans="1:14" ht="12.75" hidden="1" customHeight="1" x14ac:dyDescent="0.2">
      <c r="A300" s="265" t="s">
        <v>93</v>
      </c>
      <c r="B300" s="258" t="s">
        <v>130</v>
      </c>
      <c r="C300" s="258" t="s">
        <v>202</v>
      </c>
      <c r="D300" s="258" t="s">
        <v>212</v>
      </c>
      <c r="E300" s="266" t="s">
        <v>483</v>
      </c>
      <c r="F300" s="258" t="s">
        <v>94</v>
      </c>
      <c r="G300" s="262"/>
      <c r="H300" s="262"/>
      <c r="I300" s="263">
        <v>-1788.53</v>
      </c>
      <c r="J300" s="263" t="e">
        <f>#REF!+I300</f>
        <v>#REF!</v>
      </c>
      <c r="K300" s="263">
        <v>-1788.53</v>
      </c>
      <c r="L300" s="263" t="e">
        <f>#REF!+J300</f>
        <v>#REF!</v>
      </c>
      <c r="M300" s="263" t="e">
        <f>#REF!+K300</f>
        <v>#REF!</v>
      </c>
      <c r="N300" s="263" t="e">
        <f>#REF!+L300</f>
        <v>#REF!</v>
      </c>
    </row>
    <row r="301" spans="1:14" ht="12.75" hidden="1" customHeight="1" x14ac:dyDescent="0.2">
      <c r="A301" s="265" t="s">
        <v>103</v>
      </c>
      <c r="B301" s="258" t="s">
        <v>130</v>
      </c>
      <c r="C301" s="258" t="s">
        <v>202</v>
      </c>
      <c r="D301" s="258" t="s">
        <v>212</v>
      </c>
      <c r="E301" s="266" t="s">
        <v>483</v>
      </c>
      <c r="F301" s="258" t="s">
        <v>104</v>
      </c>
      <c r="G301" s="262"/>
      <c r="H301" s="262"/>
      <c r="I301" s="263">
        <v>-31</v>
      </c>
      <c r="J301" s="263" t="e">
        <f>#REF!+I301</f>
        <v>#REF!</v>
      </c>
      <c r="K301" s="263">
        <v>-31</v>
      </c>
      <c r="L301" s="263" t="e">
        <f>#REF!+J301</f>
        <v>#REF!</v>
      </c>
      <c r="M301" s="263" t="e">
        <f>#REF!+K301</f>
        <v>#REF!</v>
      </c>
      <c r="N301" s="263" t="e">
        <f>#REF!+L301</f>
        <v>#REF!</v>
      </c>
    </row>
    <row r="302" spans="1:14" ht="15" hidden="1" customHeight="1" x14ac:dyDescent="0.25">
      <c r="A302" s="369" t="s">
        <v>400</v>
      </c>
      <c r="B302" s="258" t="s">
        <v>130</v>
      </c>
      <c r="C302" s="258" t="s">
        <v>202</v>
      </c>
      <c r="D302" s="258" t="s">
        <v>212</v>
      </c>
      <c r="E302" s="266" t="s">
        <v>483</v>
      </c>
      <c r="F302" s="258" t="s">
        <v>106</v>
      </c>
      <c r="G302" s="262"/>
      <c r="H302" s="262"/>
      <c r="I302" s="263">
        <v>-139</v>
      </c>
      <c r="J302" s="263" t="e">
        <f>#REF!+I302</f>
        <v>#REF!</v>
      </c>
      <c r="K302" s="263">
        <v>-139</v>
      </c>
      <c r="L302" s="263" t="e">
        <f>#REF!+J302</f>
        <v>#REF!</v>
      </c>
      <c r="M302" s="263" t="e">
        <f>#REF!+K302</f>
        <v>#REF!</v>
      </c>
      <c r="N302" s="263" t="e">
        <f>#REF!+L302</f>
        <v>#REF!</v>
      </c>
    </row>
    <row r="303" spans="1:14" ht="12.75" hidden="1" customHeight="1" x14ac:dyDescent="0.2">
      <c r="A303" s="265" t="s">
        <v>404</v>
      </c>
      <c r="B303" s="258" t="s">
        <v>130</v>
      </c>
      <c r="C303" s="258" t="s">
        <v>202</v>
      </c>
      <c r="D303" s="258" t="s">
        <v>212</v>
      </c>
      <c r="E303" s="258" t="s">
        <v>62</v>
      </c>
      <c r="F303" s="258"/>
      <c r="G303" s="262"/>
      <c r="H303" s="262"/>
      <c r="I303" s="263">
        <f>I304</f>
        <v>-9411.64</v>
      </c>
      <c r="J303" s="263">
        <f>J304</f>
        <v>-9411.64</v>
      </c>
      <c r="K303" s="263">
        <f>K304</f>
        <v>-9411.64</v>
      </c>
      <c r="L303" s="263">
        <f>L304</f>
        <v>-9411.64</v>
      </c>
      <c r="M303" s="263">
        <f t="shared" ref="M303:N303" si="179">M304</f>
        <v>-18823.28</v>
      </c>
      <c r="N303" s="263">
        <f t="shared" si="179"/>
        <v>-18823.28</v>
      </c>
    </row>
    <row r="304" spans="1:14" ht="27" hidden="1" customHeight="1" x14ac:dyDescent="0.2">
      <c r="A304" s="265" t="s">
        <v>422</v>
      </c>
      <c r="B304" s="258" t="s">
        <v>130</v>
      </c>
      <c r="C304" s="258" t="s">
        <v>202</v>
      </c>
      <c r="D304" s="258" t="s">
        <v>212</v>
      </c>
      <c r="E304" s="258" t="s">
        <v>431</v>
      </c>
      <c r="F304" s="258"/>
      <c r="G304" s="262"/>
      <c r="H304" s="262"/>
      <c r="I304" s="263">
        <f>I305+I306+I307+I308+I309+I310</f>
        <v>-9411.64</v>
      </c>
      <c r="J304" s="263">
        <f>J305+J306+J307+J308+J309+J310</f>
        <v>-9411.64</v>
      </c>
      <c r="K304" s="263">
        <f>K305+K306+K307+K308+K309+K310</f>
        <v>-9411.64</v>
      </c>
      <c r="L304" s="263">
        <f>L305+L306+L307+L308+L309+L310</f>
        <v>-9411.64</v>
      </c>
      <c r="M304" s="263">
        <f t="shared" ref="M304:N304" si="180">M305+M306+M307+M308+M309+M310</f>
        <v>-18823.28</v>
      </c>
      <c r="N304" s="263">
        <f t="shared" si="180"/>
        <v>-18823.28</v>
      </c>
    </row>
    <row r="305" spans="1:14" ht="12.75" hidden="1" customHeight="1" x14ac:dyDescent="0.2">
      <c r="A305" s="265" t="s">
        <v>95</v>
      </c>
      <c r="B305" s="258" t="s">
        <v>130</v>
      </c>
      <c r="C305" s="258" t="s">
        <v>202</v>
      </c>
      <c r="D305" s="258" t="s">
        <v>212</v>
      </c>
      <c r="E305" s="258" t="s">
        <v>431</v>
      </c>
      <c r="F305" s="258" t="s">
        <v>96</v>
      </c>
      <c r="G305" s="262"/>
      <c r="H305" s="262"/>
      <c r="I305" s="263">
        <v>-6780.24</v>
      </c>
      <c r="J305" s="263">
        <f t="shared" ref="J305:J310" si="181">G305+I305</f>
        <v>-6780.24</v>
      </c>
      <c r="K305" s="263">
        <v>-6780.24</v>
      </c>
      <c r="L305" s="263">
        <f t="shared" ref="L305:L310" si="182">H305+J305</f>
        <v>-6780.24</v>
      </c>
      <c r="M305" s="263">
        <f t="shared" ref="M305:M310" si="183">I305+K305</f>
        <v>-13560.48</v>
      </c>
      <c r="N305" s="263">
        <f t="shared" ref="N305:N310" si="184">J305+L305</f>
        <v>-13560.48</v>
      </c>
    </row>
    <row r="306" spans="1:14" ht="12.75" hidden="1" customHeight="1" x14ac:dyDescent="0.2">
      <c r="A306" s="265" t="s">
        <v>97</v>
      </c>
      <c r="B306" s="258" t="s">
        <v>130</v>
      </c>
      <c r="C306" s="258" t="s">
        <v>202</v>
      </c>
      <c r="D306" s="258" t="s">
        <v>212</v>
      </c>
      <c r="E306" s="258" t="s">
        <v>431</v>
      </c>
      <c r="F306" s="258" t="s">
        <v>98</v>
      </c>
      <c r="G306" s="262"/>
      <c r="H306" s="262"/>
      <c r="I306" s="263">
        <v>-281.39999999999998</v>
      </c>
      <c r="J306" s="263">
        <f t="shared" si="181"/>
        <v>-281.39999999999998</v>
      </c>
      <c r="K306" s="263">
        <v>-281.39999999999998</v>
      </c>
      <c r="L306" s="263">
        <f t="shared" si="182"/>
        <v>-281.39999999999998</v>
      </c>
      <c r="M306" s="263">
        <f t="shared" si="183"/>
        <v>-562.79999999999995</v>
      </c>
      <c r="N306" s="263">
        <f t="shared" si="184"/>
        <v>-562.79999999999995</v>
      </c>
    </row>
    <row r="307" spans="1:14" ht="17.25" hidden="1" customHeight="1" x14ac:dyDescent="0.25">
      <c r="A307" s="369" t="s">
        <v>99</v>
      </c>
      <c r="B307" s="258" t="s">
        <v>130</v>
      </c>
      <c r="C307" s="258" t="s">
        <v>202</v>
      </c>
      <c r="D307" s="258" t="s">
        <v>212</v>
      </c>
      <c r="E307" s="258" t="s">
        <v>431</v>
      </c>
      <c r="F307" s="258" t="s">
        <v>100</v>
      </c>
      <c r="G307" s="262"/>
      <c r="H307" s="262"/>
      <c r="I307" s="263">
        <v>-200</v>
      </c>
      <c r="J307" s="263">
        <f t="shared" si="181"/>
        <v>-200</v>
      </c>
      <c r="K307" s="263">
        <v>-200</v>
      </c>
      <c r="L307" s="263">
        <f t="shared" si="182"/>
        <v>-200</v>
      </c>
      <c r="M307" s="263">
        <f t="shared" si="183"/>
        <v>-400</v>
      </c>
      <c r="N307" s="263">
        <f t="shared" si="184"/>
        <v>-400</v>
      </c>
    </row>
    <row r="308" spans="1:14" ht="21" hidden="1" customHeight="1" x14ac:dyDescent="0.2">
      <c r="A308" s="265" t="s">
        <v>93</v>
      </c>
      <c r="B308" s="258" t="s">
        <v>130</v>
      </c>
      <c r="C308" s="258" t="s">
        <v>202</v>
      </c>
      <c r="D308" s="258" t="s">
        <v>212</v>
      </c>
      <c r="E308" s="258" t="s">
        <v>431</v>
      </c>
      <c r="F308" s="258" t="s">
        <v>94</v>
      </c>
      <c r="G308" s="262"/>
      <c r="H308" s="262"/>
      <c r="I308" s="263">
        <v>-2000</v>
      </c>
      <c r="J308" s="263">
        <f t="shared" si="181"/>
        <v>-2000</v>
      </c>
      <c r="K308" s="263">
        <v>-2000</v>
      </c>
      <c r="L308" s="263">
        <f t="shared" si="182"/>
        <v>-2000</v>
      </c>
      <c r="M308" s="263">
        <f t="shared" si="183"/>
        <v>-4000</v>
      </c>
      <c r="N308" s="263">
        <f t="shared" si="184"/>
        <v>-4000</v>
      </c>
    </row>
    <row r="309" spans="1:14" ht="12.75" hidden="1" customHeight="1" x14ac:dyDescent="0.2">
      <c r="A309" s="265" t="s">
        <v>103</v>
      </c>
      <c r="B309" s="258" t="s">
        <v>130</v>
      </c>
      <c r="C309" s="258" t="s">
        <v>202</v>
      </c>
      <c r="D309" s="258" t="s">
        <v>212</v>
      </c>
      <c r="E309" s="258" t="s">
        <v>431</v>
      </c>
      <c r="F309" s="258" t="s">
        <v>104</v>
      </c>
      <c r="G309" s="262"/>
      <c r="H309" s="262"/>
      <c r="I309" s="263">
        <v>-31</v>
      </c>
      <c r="J309" s="263">
        <f t="shared" si="181"/>
        <v>-31</v>
      </c>
      <c r="K309" s="263">
        <v>-31</v>
      </c>
      <c r="L309" s="263">
        <f t="shared" si="182"/>
        <v>-31</v>
      </c>
      <c r="M309" s="263">
        <f t="shared" si="183"/>
        <v>-62</v>
      </c>
      <c r="N309" s="263">
        <f t="shared" si="184"/>
        <v>-62</v>
      </c>
    </row>
    <row r="310" spans="1:14" ht="12.75" hidden="1" customHeight="1" x14ac:dyDescent="0.25">
      <c r="A310" s="369" t="s">
        <v>400</v>
      </c>
      <c r="B310" s="258" t="s">
        <v>130</v>
      </c>
      <c r="C310" s="258" t="s">
        <v>202</v>
      </c>
      <c r="D310" s="258" t="s">
        <v>212</v>
      </c>
      <c r="E310" s="258" t="s">
        <v>431</v>
      </c>
      <c r="F310" s="258" t="s">
        <v>106</v>
      </c>
      <c r="G310" s="262"/>
      <c r="H310" s="262"/>
      <c r="I310" s="263">
        <v>-119</v>
      </c>
      <c r="J310" s="263">
        <f t="shared" si="181"/>
        <v>-119</v>
      </c>
      <c r="K310" s="263">
        <v>-119</v>
      </c>
      <c r="L310" s="263">
        <f t="shared" si="182"/>
        <v>-119</v>
      </c>
      <c r="M310" s="263">
        <f t="shared" si="183"/>
        <v>-238</v>
      </c>
      <c r="N310" s="263">
        <f t="shared" si="184"/>
        <v>-238</v>
      </c>
    </row>
    <row r="311" spans="1:14" ht="30.75" customHeight="1" x14ac:dyDescent="0.25">
      <c r="A311" s="369" t="s">
        <v>983</v>
      </c>
      <c r="B311" s="258" t="s">
        <v>130</v>
      </c>
      <c r="C311" s="258" t="s">
        <v>202</v>
      </c>
      <c r="D311" s="258" t="s">
        <v>212</v>
      </c>
      <c r="E311" s="258"/>
      <c r="F311" s="258"/>
      <c r="G311" s="263" t="e">
        <f>G313+#REF!+G317+G318+G319+G320+G321</f>
        <v>#REF!</v>
      </c>
      <c r="H311" s="263" t="e">
        <f>H312+#REF!+H317+H318+H319+H320+H321+H315+H316</f>
        <v>#REF!</v>
      </c>
      <c r="I311" s="263" t="e">
        <f>I312+#REF!+I317+I318+I319+I320+I321+I315+I316</f>
        <v>#REF!</v>
      </c>
      <c r="J311" s="263" t="e">
        <f>J312+#REF!+J317+J318+J319+J320+J321+J315+J316</f>
        <v>#REF!</v>
      </c>
      <c r="K311" s="263" t="e">
        <f>K312+#REF!+K317+K318+K319+K320+K321+K315+K316+K322</f>
        <v>#REF!</v>
      </c>
      <c r="L311" s="263">
        <f>L312+L317+L318+L319+L320+L321+L315+L316+L322</f>
        <v>9532</v>
      </c>
      <c r="M311" s="263">
        <f t="shared" ref="M311:N311" si="185">M312+M317+M318+M319+M320+M321+M315+M316+M322</f>
        <v>-592</v>
      </c>
      <c r="N311" s="263">
        <f t="shared" si="185"/>
        <v>8940</v>
      </c>
    </row>
    <row r="312" spans="1:14" ht="15" customHeight="1" x14ac:dyDescent="0.2">
      <c r="A312" s="265" t="s">
        <v>917</v>
      </c>
      <c r="B312" s="258" t="s">
        <v>130</v>
      </c>
      <c r="C312" s="258" t="s">
        <v>202</v>
      </c>
      <c r="D312" s="258" t="s">
        <v>212</v>
      </c>
      <c r="E312" s="258" t="s">
        <v>850</v>
      </c>
      <c r="F312" s="258"/>
      <c r="G312" s="371"/>
      <c r="H312" s="263">
        <f t="shared" ref="H312:L312" si="186">H313+H314</f>
        <v>2530</v>
      </c>
      <c r="I312" s="263">
        <f t="shared" si="186"/>
        <v>0</v>
      </c>
      <c r="J312" s="263">
        <f t="shared" si="186"/>
        <v>2530</v>
      </c>
      <c r="K312" s="263">
        <f t="shared" si="186"/>
        <v>0</v>
      </c>
      <c r="L312" s="263">
        <f t="shared" si="186"/>
        <v>1915</v>
      </c>
      <c r="M312" s="263">
        <f t="shared" ref="M312:N312" si="187">M313+M314</f>
        <v>6</v>
      </c>
      <c r="N312" s="263">
        <f t="shared" si="187"/>
        <v>1921</v>
      </c>
    </row>
    <row r="313" spans="1:14" ht="12.75" customHeight="1" x14ac:dyDescent="0.25">
      <c r="A313" s="369" t="s">
        <v>95</v>
      </c>
      <c r="B313" s="258" t="s">
        <v>130</v>
      </c>
      <c r="C313" s="258" t="s">
        <v>202</v>
      </c>
      <c r="D313" s="258" t="s">
        <v>212</v>
      </c>
      <c r="E313" s="258" t="s">
        <v>850</v>
      </c>
      <c r="F313" s="258" t="s">
        <v>96</v>
      </c>
      <c r="G313" s="371"/>
      <c r="H313" s="263">
        <v>2530</v>
      </c>
      <c r="I313" s="263">
        <v>-586.84</v>
      </c>
      <c r="J313" s="263">
        <f t="shared" ref="J313:J321" si="188">H313+I313</f>
        <v>1943.1599999999999</v>
      </c>
      <c r="K313" s="263">
        <v>0</v>
      </c>
      <c r="L313" s="263">
        <v>1470</v>
      </c>
      <c r="M313" s="263">
        <v>5</v>
      </c>
      <c r="N313" s="263">
        <f>L313+M313</f>
        <v>1475</v>
      </c>
    </row>
    <row r="314" spans="1:14" ht="34.5" customHeight="1" x14ac:dyDescent="0.2">
      <c r="A314" s="279" t="s">
        <v>902</v>
      </c>
      <c r="B314" s="258" t="s">
        <v>130</v>
      </c>
      <c r="C314" s="258" t="s">
        <v>202</v>
      </c>
      <c r="D314" s="258" t="s">
        <v>212</v>
      </c>
      <c r="E314" s="258" t="s">
        <v>850</v>
      </c>
      <c r="F314" s="258" t="s">
        <v>900</v>
      </c>
      <c r="G314" s="371"/>
      <c r="H314" s="263"/>
      <c r="I314" s="263">
        <v>586.84</v>
      </c>
      <c r="J314" s="263">
        <f t="shared" si="188"/>
        <v>586.84</v>
      </c>
      <c r="K314" s="263">
        <v>0</v>
      </c>
      <c r="L314" s="263">
        <v>445</v>
      </c>
      <c r="M314" s="263">
        <v>1</v>
      </c>
      <c r="N314" s="263">
        <f t="shared" ref="N314:N321" si="189">L314+M314</f>
        <v>446</v>
      </c>
    </row>
    <row r="315" spans="1:14" ht="12.75" customHeight="1" x14ac:dyDescent="0.2">
      <c r="A315" s="373" t="s">
        <v>901</v>
      </c>
      <c r="B315" s="258" t="s">
        <v>130</v>
      </c>
      <c r="C315" s="258" t="s">
        <v>202</v>
      </c>
      <c r="D315" s="258" t="s">
        <v>212</v>
      </c>
      <c r="E315" s="258" t="s">
        <v>848</v>
      </c>
      <c r="F315" s="258" t="s">
        <v>834</v>
      </c>
      <c r="G315" s="371"/>
      <c r="H315" s="263">
        <v>0</v>
      </c>
      <c r="I315" s="263">
        <v>3218.13</v>
      </c>
      <c r="J315" s="263">
        <f t="shared" si="188"/>
        <v>3218.13</v>
      </c>
      <c r="K315" s="263">
        <v>0</v>
      </c>
      <c r="L315" s="263">
        <v>4467</v>
      </c>
      <c r="M315" s="263">
        <v>383</v>
      </c>
      <c r="N315" s="263">
        <f t="shared" si="189"/>
        <v>4850</v>
      </c>
    </row>
    <row r="316" spans="1:14" ht="30" customHeight="1" x14ac:dyDescent="0.2">
      <c r="A316" s="373" t="s">
        <v>904</v>
      </c>
      <c r="B316" s="258" t="s">
        <v>130</v>
      </c>
      <c r="C316" s="258" t="s">
        <v>202</v>
      </c>
      <c r="D316" s="258" t="s">
        <v>212</v>
      </c>
      <c r="E316" s="258" t="s">
        <v>848</v>
      </c>
      <c r="F316" s="258" t="s">
        <v>903</v>
      </c>
      <c r="G316" s="371"/>
      <c r="H316" s="263">
        <v>0</v>
      </c>
      <c r="I316" s="263">
        <v>971.87</v>
      </c>
      <c r="J316" s="263">
        <f t="shared" si="188"/>
        <v>971.87</v>
      </c>
      <c r="K316" s="263">
        <v>0</v>
      </c>
      <c r="L316" s="263">
        <v>1350</v>
      </c>
      <c r="M316" s="263">
        <v>115</v>
      </c>
      <c r="N316" s="263">
        <f t="shared" si="189"/>
        <v>1465</v>
      </c>
    </row>
    <row r="317" spans="1:14" ht="12.75" customHeight="1" x14ac:dyDescent="0.25">
      <c r="A317" s="369" t="s">
        <v>956</v>
      </c>
      <c r="B317" s="258" t="s">
        <v>130</v>
      </c>
      <c r="C317" s="258" t="s">
        <v>202</v>
      </c>
      <c r="D317" s="258" t="s">
        <v>212</v>
      </c>
      <c r="E317" s="258" t="s">
        <v>848</v>
      </c>
      <c r="F317" s="258" t="s">
        <v>923</v>
      </c>
      <c r="G317" s="371"/>
      <c r="H317" s="263">
        <v>261</v>
      </c>
      <c r="I317" s="263">
        <v>0</v>
      </c>
      <c r="J317" s="263">
        <f t="shared" si="188"/>
        <v>261</v>
      </c>
      <c r="K317" s="263">
        <v>0</v>
      </c>
      <c r="L317" s="263">
        <v>200</v>
      </c>
      <c r="M317" s="263">
        <v>-200</v>
      </c>
      <c r="N317" s="263">
        <f t="shared" si="189"/>
        <v>0</v>
      </c>
    </row>
    <row r="318" spans="1:14" ht="12.75" customHeight="1" x14ac:dyDescent="0.25">
      <c r="A318" s="369" t="s">
        <v>99</v>
      </c>
      <c r="B318" s="258" t="s">
        <v>130</v>
      </c>
      <c r="C318" s="258" t="s">
        <v>202</v>
      </c>
      <c r="D318" s="258" t="s">
        <v>212</v>
      </c>
      <c r="E318" s="258" t="s">
        <v>848</v>
      </c>
      <c r="F318" s="258" t="s">
        <v>100</v>
      </c>
      <c r="G318" s="371"/>
      <c r="H318" s="263">
        <v>196</v>
      </c>
      <c r="I318" s="263">
        <v>0</v>
      </c>
      <c r="J318" s="263">
        <f t="shared" si="188"/>
        <v>196</v>
      </c>
      <c r="K318" s="263">
        <v>193.16</v>
      </c>
      <c r="L318" s="263">
        <v>300</v>
      </c>
      <c r="M318" s="263">
        <v>-196</v>
      </c>
      <c r="N318" s="263">
        <f t="shared" si="189"/>
        <v>104</v>
      </c>
    </row>
    <row r="319" spans="1:14" ht="12.75" customHeight="1" x14ac:dyDescent="0.25">
      <c r="A319" s="369" t="s">
        <v>93</v>
      </c>
      <c r="B319" s="258" t="s">
        <v>130</v>
      </c>
      <c r="C319" s="258" t="s">
        <v>202</v>
      </c>
      <c r="D319" s="258" t="s">
        <v>212</v>
      </c>
      <c r="E319" s="258" t="s">
        <v>848</v>
      </c>
      <c r="F319" s="258" t="s">
        <v>94</v>
      </c>
      <c r="G319" s="371"/>
      <c r="H319" s="263">
        <v>1500</v>
      </c>
      <c r="I319" s="263">
        <v>0</v>
      </c>
      <c r="J319" s="263">
        <f t="shared" si="188"/>
        <v>1500</v>
      </c>
      <c r="K319" s="263">
        <v>-395.6</v>
      </c>
      <c r="L319" s="263">
        <v>1200</v>
      </c>
      <c r="M319" s="263">
        <v>-600</v>
      </c>
      <c r="N319" s="263">
        <f t="shared" si="189"/>
        <v>600</v>
      </c>
    </row>
    <row r="320" spans="1:14" ht="12.75" customHeight="1" x14ac:dyDescent="0.25">
      <c r="A320" s="369" t="s">
        <v>103</v>
      </c>
      <c r="B320" s="258" t="s">
        <v>130</v>
      </c>
      <c r="C320" s="258" t="s">
        <v>202</v>
      </c>
      <c r="D320" s="258" t="s">
        <v>212</v>
      </c>
      <c r="E320" s="258" t="s">
        <v>848</v>
      </c>
      <c r="F320" s="258" t="s">
        <v>104</v>
      </c>
      <c r="G320" s="371"/>
      <c r="H320" s="263">
        <v>40</v>
      </c>
      <c r="I320" s="263">
        <v>0</v>
      </c>
      <c r="J320" s="263">
        <f t="shared" si="188"/>
        <v>40</v>
      </c>
      <c r="K320" s="263">
        <v>0</v>
      </c>
      <c r="L320" s="263">
        <f>I320+J320</f>
        <v>40</v>
      </c>
      <c r="M320" s="263">
        <v>-40</v>
      </c>
      <c r="N320" s="263">
        <f t="shared" si="189"/>
        <v>0</v>
      </c>
    </row>
    <row r="321" spans="1:14" ht="12.75" customHeight="1" x14ac:dyDescent="0.25">
      <c r="A321" s="369" t="s">
        <v>400</v>
      </c>
      <c r="B321" s="258" t="s">
        <v>130</v>
      </c>
      <c r="C321" s="258" t="s">
        <v>202</v>
      </c>
      <c r="D321" s="258" t="s">
        <v>212</v>
      </c>
      <c r="E321" s="258" t="s">
        <v>848</v>
      </c>
      <c r="F321" s="258" t="s">
        <v>106</v>
      </c>
      <c r="G321" s="262"/>
      <c r="H321" s="263">
        <v>60</v>
      </c>
      <c r="I321" s="263">
        <v>0</v>
      </c>
      <c r="J321" s="263">
        <f t="shared" si="188"/>
        <v>60</v>
      </c>
      <c r="K321" s="263">
        <v>-0.15</v>
      </c>
      <c r="L321" s="263">
        <v>60</v>
      </c>
      <c r="M321" s="263">
        <v>-60</v>
      </c>
      <c r="N321" s="263">
        <f t="shared" si="189"/>
        <v>0</v>
      </c>
    </row>
    <row r="322" spans="1:14" ht="12.75" hidden="1" customHeight="1" x14ac:dyDescent="0.25">
      <c r="A322" s="369" t="s">
        <v>910</v>
      </c>
      <c r="B322" s="258" t="s">
        <v>130</v>
      </c>
      <c r="C322" s="258" t="s">
        <v>202</v>
      </c>
      <c r="D322" s="258" t="s">
        <v>212</v>
      </c>
      <c r="E322" s="258" t="s">
        <v>848</v>
      </c>
      <c r="F322" s="258" t="s">
        <v>909</v>
      </c>
      <c r="G322" s="262"/>
      <c r="H322" s="263">
        <v>60</v>
      </c>
      <c r="I322" s="263">
        <v>0</v>
      </c>
      <c r="J322" s="263">
        <v>0</v>
      </c>
      <c r="K322" s="263">
        <v>1.96</v>
      </c>
      <c r="L322" s="263">
        <v>0</v>
      </c>
      <c r="M322" s="263"/>
      <c r="N322" s="263">
        <v>0</v>
      </c>
    </row>
    <row r="323" spans="1:14" ht="25.5" customHeight="1" x14ac:dyDescent="0.2">
      <c r="A323" s="265" t="s">
        <v>957</v>
      </c>
      <c r="B323" s="258" t="s">
        <v>130</v>
      </c>
      <c r="C323" s="258" t="s">
        <v>202</v>
      </c>
      <c r="D323" s="258" t="s">
        <v>212</v>
      </c>
      <c r="E323" s="258" t="s">
        <v>879</v>
      </c>
      <c r="F323" s="258"/>
      <c r="G323" s="263">
        <f>G324</f>
        <v>0</v>
      </c>
      <c r="H323" s="263" t="e">
        <f>H324+H325+#REF!+#REF!</f>
        <v>#REF!</v>
      </c>
      <c r="I323" s="263" t="e">
        <f>I324+I325+#REF!+#REF!</f>
        <v>#REF!</v>
      </c>
      <c r="J323" s="263" t="e">
        <f>J324+J325+#REF!+#REF!</f>
        <v>#REF!</v>
      </c>
      <c r="K323" s="263" t="e">
        <f>K324+K325+#REF!+#REF!+K326</f>
        <v>#REF!</v>
      </c>
      <c r="L323" s="263">
        <f>L325+L326</f>
        <v>8618</v>
      </c>
      <c r="M323" s="263">
        <f t="shared" ref="M323:N323" si="190">M325+M326</f>
        <v>125.52000000000001</v>
      </c>
      <c r="N323" s="263">
        <f t="shared" si="190"/>
        <v>8743.52</v>
      </c>
    </row>
    <row r="324" spans="1:14" ht="12.75" hidden="1" customHeight="1" x14ac:dyDescent="0.25">
      <c r="A324" s="369" t="s">
        <v>95</v>
      </c>
      <c r="B324" s="258" t="s">
        <v>130</v>
      </c>
      <c r="C324" s="258" t="s">
        <v>202</v>
      </c>
      <c r="D324" s="258" t="s">
        <v>212</v>
      </c>
      <c r="E324" s="258" t="s">
        <v>849</v>
      </c>
      <c r="F324" s="258" t="s">
        <v>96</v>
      </c>
      <c r="G324" s="262"/>
      <c r="H324" s="263">
        <v>3083</v>
      </c>
      <c r="I324" s="263">
        <v>-3083</v>
      </c>
      <c r="J324" s="263">
        <f>H324+I324</f>
        <v>0</v>
      </c>
      <c r="K324" s="263">
        <v>0</v>
      </c>
      <c r="L324" s="263">
        <f>I324+J324</f>
        <v>-3083</v>
      </c>
      <c r="M324" s="263"/>
      <c r="N324" s="263">
        <f>J324+K324</f>
        <v>0</v>
      </c>
    </row>
    <row r="325" spans="1:14" ht="30" customHeight="1" x14ac:dyDescent="0.2">
      <c r="A325" s="265" t="s">
        <v>76</v>
      </c>
      <c r="B325" s="258" t="s">
        <v>130</v>
      </c>
      <c r="C325" s="258" t="s">
        <v>202</v>
      </c>
      <c r="D325" s="258" t="s">
        <v>212</v>
      </c>
      <c r="E325" s="258" t="s">
        <v>849</v>
      </c>
      <c r="F325" s="258" t="s">
        <v>77</v>
      </c>
      <c r="G325" s="262"/>
      <c r="H325" s="263">
        <v>5065</v>
      </c>
      <c r="I325" s="263">
        <v>-5065</v>
      </c>
      <c r="J325" s="263">
        <f>H325+I325</f>
        <v>0</v>
      </c>
      <c r="K325" s="263">
        <v>511.52</v>
      </c>
      <c r="L325" s="263">
        <v>4355</v>
      </c>
      <c r="M325" s="263">
        <v>-45</v>
      </c>
      <c r="N325" s="263">
        <f>L325+M325</f>
        <v>4310</v>
      </c>
    </row>
    <row r="326" spans="1:14" ht="30" customHeight="1" x14ac:dyDescent="0.2">
      <c r="A326" s="265" t="s">
        <v>76</v>
      </c>
      <c r="B326" s="258" t="s">
        <v>130</v>
      </c>
      <c r="C326" s="258" t="s">
        <v>202</v>
      </c>
      <c r="D326" s="258" t="s">
        <v>212</v>
      </c>
      <c r="E326" s="258" t="s">
        <v>878</v>
      </c>
      <c r="F326" s="258" t="s">
        <v>77</v>
      </c>
      <c r="G326" s="262"/>
      <c r="H326" s="263">
        <v>5065</v>
      </c>
      <c r="I326" s="263">
        <v>-5065</v>
      </c>
      <c r="J326" s="263">
        <f>H326+I326</f>
        <v>0</v>
      </c>
      <c r="K326" s="263">
        <v>3928.3</v>
      </c>
      <c r="L326" s="263">
        <v>4263</v>
      </c>
      <c r="M326" s="263">
        <v>170.52</v>
      </c>
      <c r="N326" s="263">
        <f>L326+M326</f>
        <v>4433.5200000000004</v>
      </c>
    </row>
    <row r="327" spans="1:14" s="19" customFormat="1" ht="15" customHeight="1" x14ac:dyDescent="0.2">
      <c r="A327" s="410" t="s">
        <v>65</v>
      </c>
      <c r="B327" s="256" t="s">
        <v>130</v>
      </c>
      <c r="C327" s="256">
        <v>10</v>
      </c>
      <c r="D327" s="256"/>
      <c r="E327" s="256"/>
      <c r="F327" s="256"/>
      <c r="G327" s="267" t="e">
        <f>#REF!+G328</f>
        <v>#REF!</v>
      </c>
      <c r="H327" s="267">
        <f t="shared" ref="H327:N329" si="191">H328</f>
        <v>1438.7</v>
      </c>
      <c r="I327" s="267">
        <f t="shared" si="191"/>
        <v>0</v>
      </c>
      <c r="J327" s="267">
        <f t="shared" si="191"/>
        <v>1438.7</v>
      </c>
      <c r="K327" s="267">
        <f t="shared" si="191"/>
        <v>0</v>
      </c>
      <c r="L327" s="267">
        <f t="shared" si="191"/>
        <v>2749.2</v>
      </c>
      <c r="M327" s="267">
        <f t="shared" si="191"/>
        <v>174.4</v>
      </c>
      <c r="N327" s="267">
        <f t="shared" si="191"/>
        <v>2923.6</v>
      </c>
    </row>
    <row r="328" spans="1:14" ht="17.25" customHeight="1" x14ac:dyDescent="0.2">
      <c r="A328" s="410" t="s">
        <v>278</v>
      </c>
      <c r="B328" s="256" t="s">
        <v>130</v>
      </c>
      <c r="C328" s="256">
        <v>10</v>
      </c>
      <c r="D328" s="256" t="s">
        <v>196</v>
      </c>
      <c r="E328" s="256"/>
      <c r="F328" s="256"/>
      <c r="G328" s="271" t="e">
        <f>#REF!+G329</f>
        <v>#REF!</v>
      </c>
      <c r="H328" s="273">
        <f t="shared" si="191"/>
        <v>1438.7</v>
      </c>
      <c r="I328" s="273">
        <f t="shared" si="191"/>
        <v>0</v>
      </c>
      <c r="J328" s="273">
        <f t="shared" si="191"/>
        <v>1438.7</v>
      </c>
      <c r="K328" s="273">
        <f t="shared" si="191"/>
        <v>0</v>
      </c>
      <c r="L328" s="273">
        <f t="shared" si="191"/>
        <v>2749.2</v>
      </c>
      <c r="M328" s="273">
        <f t="shared" si="191"/>
        <v>174.4</v>
      </c>
      <c r="N328" s="273">
        <f t="shared" si="191"/>
        <v>2923.6</v>
      </c>
    </row>
    <row r="329" spans="1:14" ht="60" x14ac:dyDescent="0.2">
      <c r="A329" s="265" t="s">
        <v>942</v>
      </c>
      <c r="B329" s="258" t="s">
        <v>130</v>
      </c>
      <c r="C329" s="258" t="s">
        <v>214</v>
      </c>
      <c r="D329" s="258" t="s">
        <v>196</v>
      </c>
      <c r="E329" s="258" t="s">
        <v>943</v>
      </c>
      <c r="F329" s="258"/>
      <c r="G329" s="262"/>
      <c r="H329" s="263">
        <f>H330</f>
        <v>1438.7</v>
      </c>
      <c r="I329" s="263">
        <f>I330</f>
        <v>0</v>
      </c>
      <c r="J329" s="263">
        <f>H329+I329</f>
        <v>1438.7</v>
      </c>
      <c r="K329" s="263">
        <f>K330</f>
        <v>0</v>
      </c>
      <c r="L329" s="263">
        <f>L330</f>
        <v>2749.2</v>
      </c>
      <c r="M329" s="263">
        <f t="shared" si="191"/>
        <v>174.4</v>
      </c>
      <c r="N329" s="263">
        <f t="shared" si="191"/>
        <v>2923.6</v>
      </c>
    </row>
    <row r="330" spans="1:14" ht="29.25" customHeight="1" x14ac:dyDescent="0.2">
      <c r="A330" s="265" t="s">
        <v>136</v>
      </c>
      <c r="B330" s="258" t="s">
        <v>130</v>
      </c>
      <c r="C330" s="258" t="s">
        <v>214</v>
      </c>
      <c r="D330" s="258" t="s">
        <v>196</v>
      </c>
      <c r="E330" s="258" t="s">
        <v>943</v>
      </c>
      <c r="F330" s="258" t="s">
        <v>137</v>
      </c>
      <c r="G330" s="262"/>
      <c r="H330" s="262">
        <v>1438.7</v>
      </c>
      <c r="I330" s="263">
        <v>0</v>
      </c>
      <c r="J330" s="263">
        <f>H330+I330</f>
        <v>1438.7</v>
      </c>
      <c r="K330" s="263">
        <v>0</v>
      </c>
      <c r="L330" s="263">
        <v>2749.2</v>
      </c>
      <c r="M330" s="263">
        <v>174.4</v>
      </c>
      <c r="N330" s="263">
        <f>L330+M330</f>
        <v>2923.6</v>
      </c>
    </row>
    <row r="331" spans="1:14" s="19" customFormat="1" ht="14.25" hidden="1" x14ac:dyDescent="0.2">
      <c r="A331" s="410" t="s">
        <v>271</v>
      </c>
      <c r="B331" s="256" t="s">
        <v>130</v>
      </c>
      <c r="C331" s="256" t="s">
        <v>204</v>
      </c>
      <c r="D331" s="256"/>
      <c r="E331" s="255"/>
      <c r="F331" s="255"/>
      <c r="G331" s="270"/>
      <c r="H331" s="270"/>
      <c r="I331" s="281" t="e">
        <f>I332</f>
        <v>#REF!</v>
      </c>
      <c r="J331" s="281" t="e">
        <f>J332</f>
        <v>#REF!</v>
      </c>
      <c r="K331" s="281" t="e">
        <f>K332</f>
        <v>#REF!</v>
      </c>
      <c r="L331" s="281" t="e">
        <f>L332</f>
        <v>#REF!</v>
      </c>
      <c r="M331" s="281"/>
      <c r="N331" s="281" t="e">
        <f>N332</f>
        <v>#REF!</v>
      </c>
    </row>
    <row r="332" spans="1:14" ht="15" hidden="1" x14ac:dyDescent="0.2">
      <c r="A332" s="410" t="s">
        <v>280</v>
      </c>
      <c r="B332" s="256" t="s">
        <v>130</v>
      </c>
      <c r="C332" s="256" t="s">
        <v>204</v>
      </c>
      <c r="D332" s="256" t="s">
        <v>190</v>
      </c>
      <c r="E332" s="255"/>
      <c r="F332" s="255"/>
      <c r="G332" s="268" t="e">
        <f>G333+#REF!</f>
        <v>#REF!</v>
      </c>
      <c r="H332" s="268"/>
      <c r="I332" s="268" t="e">
        <f>I333+#REF!</f>
        <v>#REF!</v>
      </c>
      <c r="J332" s="268" t="e">
        <f>J333+#REF!</f>
        <v>#REF!</v>
      </c>
      <c r="K332" s="268" t="e">
        <f>K333+#REF!</f>
        <v>#REF!</v>
      </c>
      <c r="L332" s="268" t="e">
        <f>L333+#REF!</f>
        <v>#REF!</v>
      </c>
      <c r="M332" s="268"/>
      <c r="N332" s="268" t="e">
        <f>N333+#REF!</f>
        <v>#REF!</v>
      </c>
    </row>
    <row r="333" spans="1:14" s="20" customFormat="1" ht="31.5" hidden="1" customHeight="1" x14ac:dyDescent="0.2">
      <c r="A333" s="265" t="s">
        <v>996</v>
      </c>
      <c r="B333" s="258" t="s">
        <v>130</v>
      </c>
      <c r="C333" s="258" t="s">
        <v>204</v>
      </c>
      <c r="D333" s="258" t="s">
        <v>190</v>
      </c>
      <c r="E333" s="277" t="s">
        <v>458</v>
      </c>
      <c r="F333" s="277"/>
      <c r="G333" s="262"/>
      <c r="H333" s="262"/>
      <c r="I333" s="263">
        <f>I334+I336</f>
        <v>-700</v>
      </c>
      <c r="J333" s="263" t="e">
        <f>J334+J336</f>
        <v>#REF!</v>
      </c>
      <c r="K333" s="263">
        <f>K334+K336</f>
        <v>-700</v>
      </c>
      <c r="L333" s="263" t="e">
        <f>L334+L336</f>
        <v>#REF!</v>
      </c>
      <c r="M333" s="263"/>
      <c r="N333" s="263" t="e">
        <f>N334+N336</f>
        <v>#REF!</v>
      </c>
    </row>
    <row r="334" spans="1:14" s="20" customFormat="1" ht="19.5" hidden="1" customHeight="1" x14ac:dyDescent="0.2">
      <c r="A334" s="265" t="s">
        <v>502</v>
      </c>
      <c r="B334" s="258" t="s">
        <v>130</v>
      </c>
      <c r="C334" s="258" t="s">
        <v>204</v>
      </c>
      <c r="D334" s="258" t="s">
        <v>190</v>
      </c>
      <c r="E334" s="277" t="s">
        <v>459</v>
      </c>
      <c r="F334" s="277"/>
      <c r="G334" s="262"/>
      <c r="H334" s="262"/>
      <c r="I334" s="263">
        <f>I335</f>
        <v>-700</v>
      </c>
      <c r="J334" s="263" t="e">
        <f>J335</f>
        <v>#REF!</v>
      </c>
      <c r="K334" s="263">
        <f>K335</f>
        <v>-700</v>
      </c>
      <c r="L334" s="263" t="e">
        <f>L335</f>
        <v>#REF!</v>
      </c>
      <c r="M334" s="263"/>
      <c r="N334" s="263" t="e">
        <f>N335</f>
        <v>#REF!</v>
      </c>
    </row>
    <row r="335" spans="1:14" s="20" customFormat="1" ht="18.75" hidden="1" customHeight="1" x14ac:dyDescent="0.2">
      <c r="A335" s="265" t="s">
        <v>93</v>
      </c>
      <c r="B335" s="258" t="s">
        <v>130</v>
      </c>
      <c r="C335" s="258" t="s">
        <v>204</v>
      </c>
      <c r="D335" s="258" t="s">
        <v>190</v>
      </c>
      <c r="E335" s="277" t="s">
        <v>459</v>
      </c>
      <c r="F335" s="277">
        <v>244</v>
      </c>
      <c r="G335" s="262"/>
      <c r="H335" s="262"/>
      <c r="I335" s="263">
        <v>-700</v>
      </c>
      <c r="J335" s="263" t="e">
        <f>#REF!+I335</f>
        <v>#REF!</v>
      </c>
      <c r="K335" s="263">
        <v>-700</v>
      </c>
      <c r="L335" s="263" t="e">
        <f>#REF!+J335</f>
        <v>#REF!</v>
      </c>
      <c r="M335" s="263"/>
      <c r="N335" s="263" t="e">
        <f>#REF!+K335</f>
        <v>#REF!</v>
      </c>
    </row>
    <row r="336" spans="1:14" s="20" customFormat="1" ht="15" hidden="1" customHeight="1" x14ac:dyDescent="0.2">
      <c r="A336" s="265" t="s">
        <v>743</v>
      </c>
      <c r="B336" s="258" t="s">
        <v>130</v>
      </c>
      <c r="C336" s="258" t="s">
        <v>204</v>
      </c>
      <c r="D336" s="258" t="s">
        <v>190</v>
      </c>
      <c r="E336" s="277" t="s">
        <v>742</v>
      </c>
      <c r="F336" s="277">
        <v>244</v>
      </c>
      <c r="G336" s="262"/>
      <c r="H336" s="262"/>
      <c r="I336" s="263">
        <v>0</v>
      </c>
      <c r="J336" s="263" t="e">
        <f>#REF!+I336</f>
        <v>#REF!</v>
      </c>
      <c r="K336" s="263">
        <v>0</v>
      </c>
      <c r="L336" s="263" t="e">
        <f>#REF!+J336</f>
        <v>#REF!</v>
      </c>
      <c r="M336" s="263"/>
      <c r="N336" s="263" t="e">
        <f>#REF!+K336</f>
        <v>#REF!</v>
      </c>
    </row>
    <row r="337" spans="1:14" ht="15" hidden="1" x14ac:dyDescent="0.2">
      <c r="A337" s="265" t="s">
        <v>404</v>
      </c>
      <c r="B337" s="258" t="s">
        <v>130</v>
      </c>
      <c r="C337" s="258" t="s">
        <v>204</v>
      </c>
      <c r="D337" s="258" t="s">
        <v>190</v>
      </c>
      <c r="E337" s="257" t="s">
        <v>62</v>
      </c>
      <c r="F337" s="258"/>
      <c r="G337" s="262"/>
      <c r="H337" s="262"/>
      <c r="I337" s="263" t="e">
        <f>#REF!</f>
        <v>#REF!</v>
      </c>
      <c r="J337" s="263" t="e">
        <f>#REF!</f>
        <v>#REF!</v>
      </c>
      <c r="K337" s="263" t="e">
        <f>#REF!</f>
        <v>#REF!</v>
      </c>
      <c r="L337" s="263" t="e">
        <f>#REF!</f>
        <v>#REF!</v>
      </c>
      <c r="M337" s="263"/>
      <c r="N337" s="263" t="e">
        <f>#REF!</f>
        <v>#REF!</v>
      </c>
    </row>
    <row r="338" spans="1:14" s="17" customFormat="1" ht="33" customHeight="1" x14ac:dyDescent="0.2">
      <c r="A338" s="643" t="s">
        <v>413</v>
      </c>
      <c r="B338" s="644"/>
      <c r="C338" s="644"/>
      <c r="D338" s="644"/>
      <c r="E338" s="644"/>
      <c r="F338" s="644"/>
      <c r="G338" s="252" t="e">
        <f>G339+G415+G408</f>
        <v>#REF!</v>
      </c>
      <c r="H338" s="252">
        <f>H339+H408+H415</f>
        <v>39525.599999999999</v>
      </c>
      <c r="I338" s="252">
        <f>I339+I415+I408</f>
        <v>2493.8900000000003</v>
      </c>
      <c r="J338" s="252" t="e">
        <f>J339+J415+J408</f>
        <v>#REF!</v>
      </c>
      <c r="K338" s="252">
        <f>K339+K415+K408</f>
        <v>4950.9319999999998</v>
      </c>
      <c r="L338" s="252">
        <f>L339+L415+L408</f>
        <v>46522.43</v>
      </c>
      <c r="M338" s="252">
        <f t="shared" ref="M338:N338" si="192">M339+M415+M408</f>
        <v>32933.870000000003</v>
      </c>
      <c r="N338" s="252">
        <f t="shared" si="192"/>
        <v>79456.3</v>
      </c>
    </row>
    <row r="339" spans="1:14" s="19" customFormat="1" ht="14.25" x14ac:dyDescent="0.2">
      <c r="A339" s="410" t="s">
        <v>72</v>
      </c>
      <c r="B339" s="256" t="s">
        <v>343</v>
      </c>
      <c r="C339" s="256" t="s">
        <v>190</v>
      </c>
      <c r="D339" s="256"/>
      <c r="E339" s="256"/>
      <c r="F339" s="256"/>
      <c r="G339" s="270"/>
      <c r="H339" s="281">
        <f t="shared" ref="H339:L339" si="193">H340+H363+H401</f>
        <v>10741</v>
      </c>
      <c r="I339" s="270">
        <f t="shared" si="193"/>
        <v>0</v>
      </c>
      <c r="J339" s="281" t="e">
        <f t="shared" si="193"/>
        <v>#REF!</v>
      </c>
      <c r="K339" s="270">
        <f t="shared" si="193"/>
        <v>1</v>
      </c>
      <c r="L339" s="281">
        <f t="shared" si="193"/>
        <v>11964.029999999999</v>
      </c>
      <c r="M339" s="281">
        <f t="shared" ref="M339:N339" si="194">M340+M363+M401</f>
        <v>30270.270000000004</v>
      </c>
      <c r="N339" s="281">
        <f t="shared" si="194"/>
        <v>42234.3</v>
      </c>
    </row>
    <row r="340" spans="1:14" s="19" customFormat="1" ht="45" customHeight="1" x14ac:dyDescent="0.2">
      <c r="A340" s="410" t="s">
        <v>195</v>
      </c>
      <c r="B340" s="256" t="s">
        <v>343</v>
      </c>
      <c r="C340" s="256" t="s">
        <v>312</v>
      </c>
      <c r="D340" s="256" t="s">
        <v>196</v>
      </c>
      <c r="E340" s="256"/>
      <c r="F340" s="256"/>
      <c r="G340" s="267">
        <f>G347+G354</f>
        <v>0</v>
      </c>
      <c r="H340" s="267">
        <f>H354</f>
        <v>2646</v>
      </c>
      <c r="I340" s="267">
        <f>I354</f>
        <v>0</v>
      </c>
      <c r="J340" s="267" t="e">
        <f>J347+J354</f>
        <v>#REF!</v>
      </c>
      <c r="K340" s="267">
        <f>K354</f>
        <v>0</v>
      </c>
      <c r="L340" s="267">
        <f>L354+L360</f>
        <v>2804</v>
      </c>
      <c r="M340" s="267">
        <f t="shared" ref="M340:N340" si="195">M354+M360</f>
        <v>-383.5</v>
      </c>
      <c r="N340" s="267">
        <f t="shared" si="195"/>
        <v>2420.5</v>
      </c>
    </row>
    <row r="341" spans="1:14" s="19" customFormat="1" ht="26.25" hidden="1" customHeight="1" x14ac:dyDescent="0.2">
      <c r="A341" s="265" t="s">
        <v>123</v>
      </c>
      <c r="B341" s="258" t="s">
        <v>343</v>
      </c>
      <c r="C341" s="277" t="s">
        <v>312</v>
      </c>
      <c r="D341" s="258" t="s">
        <v>196</v>
      </c>
      <c r="E341" s="266" t="s">
        <v>332</v>
      </c>
      <c r="F341" s="277"/>
      <c r="G341" s="270"/>
      <c r="H341" s="270"/>
      <c r="I341" s="263">
        <f>I342</f>
        <v>-2636</v>
      </c>
      <c r="J341" s="263">
        <f>J342</f>
        <v>-2636</v>
      </c>
      <c r="K341" s="263">
        <f>K342</f>
        <v>-2636</v>
      </c>
      <c r="L341" s="263">
        <f>L342</f>
        <v>-2636</v>
      </c>
      <c r="M341" s="263">
        <f t="shared" ref="M341:N341" si="196">M342</f>
        <v>-5272</v>
      </c>
      <c r="N341" s="263">
        <f t="shared" si="196"/>
        <v>-5272</v>
      </c>
    </row>
    <row r="342" spans="1:14" s="19" customFormat="1" ht="15.75" hidden="1" customHeight="1" x14ac:dyDescent="0.2">
      <c r="A342" s="265" t="s">
        <v>315</v>
      </c>
      <c r="B342" s="258" t="s">
        <v>343</v>
      </c>
      <c r="C342" s="277" t="s">
        <v>312</v>
      </c>
      <c r="D342" s="258" t="s">
        <v>196</v>
      </c>
      <c r="E342" s="266" t="s">
        <v>334</v>
      </c>
      <c r="F342" s="258"/>
      <c r="G342" s="270"/>
      <c r="H342" s="270"/>
      <c r="I342" s="263">
        <f>I343+I344+I345+I346</f>
        <v>-2636</v>
      </c>
      <c r="J342" s="263">
        <f>J343+J344+J345+J346</f>
        <v>-2636</v>
      </c>
      <c r="K342" s="263">
        <f>K343+K344+K345+K346</f>
        <v>-2636</v>
      </c>
      <c r="L342" s="263">
        <f>L343+L344+L345+L346</f>
        <v>-2636</v>
      </c>
      <c r="M342" s="263">
        <f t="shared" ref="M342:N342" si="197">M343+M344+M345+M346</f>
        <v>-5272</v>
      </c>
      <c r="N342" s="263">
        <f t="shared" si="197"/>
        <v>-5272</v>
      </c>
    </row>
    <row r="343" spans="1:14" s="19" customFormat="1" ht="15" hidden="1" x14ac:dyDescent="0.2">
      <c r="A343" s="265" t="s">
        <v>95</v>
      </c>
      <c r="B343" s="258" t="s">
        <v>343</v>
      </c>
      <c r="C343" s="277" t="s">
        <v>312</v>
      </c>
      <c r="D343" s="258" t="s">
        <v>196</v>
      </c>
      <c r="E343" s="266" t="s">
        <v>334</v>
      </c>
      <c r="F343" s="258" t="s">
        <v>96</v>
      </c>
      <c r="G343" s="270"/>
      <c r="H343" s="270"/>
      <c r="I343" s="263">
        <v>-2220</v>
      </c>
      <c r="J343" s="263">
        <f>G343+I343</f>
        <v>-2220</v>
      </c>
      <c r="K343" s="263">
        <v>-2220</v>
      </c>
      <c r="L343" s="263">
        <f t="shared" ref="L343:L346" si="198">H343+J343</f>
        <v>-2220</v>
      </c>
      <c r="M343" s="263">
        <f t="shared" ref="M343:M346" si="199">I343+K343</f>
        <v>-4440</v>
      </c>
      <c r="N343" s="263">
        <f t="shared" ref="N343:N346" si="200">J343+L343</f>
        <v>-4440</v>
      </c>
    </row>
    <row r="344" spans="1:14" s="19" customFormat="1" ht="16.5" hidden="1" customHeight="1" x14ac:dyDescent="0.2">
      <c r="A344" s="265" t="s">
        <v>97</v>
      </c>
      <c r="B344" s="258" t="s">
        <v>343</v>
      </c>
      <c r="C344" s="277" t="s">
        <v>312</v>
      </c>
      <c r="D344" s="258" t="s">
        <v>196</v>
      </c>
      <c r="E344" s="266" t="s">
        <v>334</v>
      </c>
      <c r="F344" s="258" t="s">
        <v>98</v>
      </c>
      <c r="G344" s="270"/>
      <c r="H344" s="270"/>
      <c r="I344" s="263">
        <v>-101</v>
      </c>
      <c r="J344" s="263">
        <f>G344+I344</f>
        <v>-101</v>
      </c>
      <c r="K344" s="263">
        <v>-101</v>
      </c>
      <c r="L344" s="263">
        <f t="shared" si="198"/>
        <v>-101</v>
      </c>
      <c r="M344" s="263">
        <f t="shared" si="199"/>
        <v>-202</v>
      </c>
      <c r="N344" s="263">
        <f t="shared" si="200"/>
        <v>-202</v>
      </c>
    </row>
    <row r="345" spans="1:14" s="19" customFormat="1" ht="15" hidden="1" customHeight="1" x14ac:dyDescent="0.2">
      <c r="A345" s="265" t="s">
        <v>99</v>
      </c>
      <c r="B345" s="258" t="s">
        <v>343</v>
      </c>
      <c r="C345" s="277" t="s">
        <v>312</v>
      </c>
      <c r="D345" s="258" t="s">
        <v>196</v>
      </c>
      <c r="E345" s="266" t="s">
        <v>334</v>
      </c>
      <c r="F345" s="258" t="s">
        <v>100</v>
      </c>
      <c r="G345" s="270"/>
      <c r="H345" s="270"/>
      <c r="I345" s="263">
        <v>-295</v>
      </c>
      <c r="J345" s="263">
        <f>G345+I345</f>
        <v>-295</v>
      </c>
      <c r="K345" s="263">
        <v>-295</v>
      </c>
      <c r="L345" s="263">
        <f t="shared" si="198"/>
        <v>-295</v>
      </c>
      <c r="M345" s="263">
        <f t="shared" si="199"/>
        <v>-590</v>
      </c>
      <c r="N345" s="263">
        <f t="shared" si="200"/>
        <v>-590</v>
      </c>
    </row>
    <row r="346" spans="1:14" s="19" customFormat="1" ht="18.75" hidden="1" customHeight="1" x14ac:dyDescent="0.2">
      <c r="A346" s="265" t="s">
        <v>93</v>
      </c>
      <c r="B346" s="258" t="s">
        <v>343</v>
      </c>
      <c r="C346" s="277" t="s">
        <v>312</v>
      </c>
      <c r="D346" s="258" t="s">
        <v>196</v>
      </c>
      <c r="E346" s="266" t="s">
        <v>334</v>
      </c>
      <c r="F346" s="258" t="s">
        <v>94</v>
      </c>
      <c r="G346" s="270"/>
      <c r="H346" s="270"/>
      <c r="I346" s="263">
        <v>-20</v>
      </c>
      <c r="J346" s="263">
        <f>G346+I346</f>
        <v>-20</v>
      </c>
      <c r="K346" s="263">
        <v>-20</v>
      </c>
      <c r="L346" s="263">
        <f t="shared" si="198"/>
        <v>-20</v>
      </c>
      <c r="M346" s="263">
        <f t="shared" si="199"/>
        <v>-40</v>
      </c>
      <c r="N346" s="263">
        <f t="shared" si="200"/>
        <v>-40</v>
      </c>
    </row>
    <row r="347" spans="1:14" s="19" customFormat="1" ht="16.5" hidden="1" customHeight="1" x14ac:dyDescent="0.2">
      <c r="A347" s="265" t="s">
        <v>979</v>
      </c>
      <c r="B347" s="258" t="s">
        <v>343</v>
      </c>
      <c r="C347" s="277" t="s">
        <v>312</v>
      </c>
      <c r="D347" s="258" t="s">
        <v>196</v>
      </c>
      <c r="E347" s="266" t="s">
        <v>462</v>
      </c>
      <c r="F347" s="277"/>
      <c r="G347" s="270"/>
      <c r="H347" s="270"/>
      <c r="I347" s="263">
        <f t="shared" ref="I347:N348" si="201">I348</f>
        <v>-2293.8000000000002</v>
      </c>
      <c r="J347" s="263" t="e">
        <f t="shared" si="201"/>
        <v>#REF!</v>
      </c>
      <c r="K347" s="263">
        <f t="shared" si="201"/>
        <v>-2293.8000000000002</v>
      </c>
      <c r="L347" s="263" t="e">
        <f t="shared" si="201"/>
        <v>#REF!</v>
      </c>
      <c r="M347" s="263" t="e">
        <f t="shared" si="201"/>
        <v>#REF!</v>
      </c>
      <c r="N347" s="263" t="e">
        <f t="shared" si="201"/>
        <v>#REF!</v>
      </c>
    </row>
    <row r="348" spans="1:14" s="19" customFormat="1" ht="27" hidden="1" customHeight="1" x14ac:dyDescent="0.2">
      <c r="A348" s="265" t="s">
        <v>997</v>
      </c>
      <c r="B348" s="258" t="s">
        <v>343</v>
      </c>
      <c r="C348" s="277" t="s">
        <v>312</v>
      </c>
      <c r="D348" s="258" t="s">
        <v>196</v>
      </c>
      <c r="E348" s="266" t="s">
        <v>463</v>
      </c>
      <c r="F348" s="258"/>
      <c r="G348" s="270"/>
      <c r="H348" s="270"/>
      <c r="I348" s="263">
        <f t="shared" si="201"/>
        <v>-2293.8000000000002</v>
      </c>
      <c r="J348" s="263" t="e">
        <f t="shared" si="201"/>
        <v>#REF!</v>
      </c>
      <c r="K348" s="263">
        <f t="shared" si="201"/>
        <v>-2293.8000000000002</v>
      </c>
      <c r="L348" s="263" t="e">
        <f t="shared" si="201"/>
        <v>#REF!</v>
      </c>
      <c r="M348" s="263" t="e">
        <f t="shared" si="201"/>
        <v>#REF!</v>
      </c>
      <c r="N348" s="263" t="e">
        <f t="shared" si="201"/>
        <v>#REF!</v>
      </c>
    </row>
    <row r="349" spans="1:14" s="19" customFormat="1" ht="27.75" hidden="1" customHeight="1" x14ac:dyDescent="0.2">
      <c r="A349" s="265" t="s">
        <v>998</v>
      </c>
      <c r="B349" s="258" t="s">
        <v>343</v>
      </c>
      <c r="C349" s="277" t="s">
        <v>312</v>
      </c>
      <c r="D349" s="258" t="s">
        <v>196</v>
      </c>
      <c r="E349" s="266" t="s">
        <v>484</v>
      </c>
      <c r="F349" s="258"/>
      <c r="G349" s="270"/>
      <c r="H349" s="270"/>
      <c r="I349" s="263">
        <f>I350+I351+I352+I353</f>
        <v>-2293.8000000000002</v>
      </c>
      <c r="J349" s="263" t="e">
        <f>J350+J351+J352+J353</f>
        <v>#REF!</v>
      </c>
      <c r="K349" s="263">
        <f>K350+K351+K352+K353</f>
        <v>-2293.8000000000002</v>
      </c>
      <c r="L349" s="263" t="e">
        <f>L350+L351+L352+L353</f>
        <v>#REF!</v>
      </c>
      <c r="M349" s="263" t="e">
        <f t="shared" ref="M349:N349" si="202">M350+M351+M352+M353</f>
        <v>#REF!</v>
      </c>
      <c r="N349" s="263" t="e">
        <f t="shared" si="202"/>
        <v>#REF!</v>
      </c>
    </row>
    <row r="350" spans="1:14" s="19" customFormat="1" ht="17.25" hidden="1" customHeight="1" x14ac:dyDescent="0.2">
      <c r="A350" s="265" t="s">
        <v>95</v>
      </c>
      <c r="B350" s="258" t="s">
        <v>343</v>
      </c>
      <c r="C350" s="277" t="s">
        <v>312</v>
      </c>
      <c r="D350" s="258" t="s">
        <v>196</v>
      </c>
      <c r="E350" s="266" t="s">
        <v>484</v>
      </c>
      <c r="F350" s="258" t="s">
        <v>96</v>
      </c>
      <c r="G350" s="270"/>
      <c r="H350" s="270"/>
      <c r="I350" s="263">
        <v>-1977.8</v>
      </c>
      <c r="J350" s="263" t="e">
        <f>#REF!+I350</f>
        <v>#REF!</v>
      </c>
      <c r="K350" s="263">
        <v>-1977.8</v>
      </c>
      <c r="L350" s="263" t="e">
        <f>#REF!+J350</f>
        <v>#REF!</v>
      </c>
      <c r="M350" s="263" t="e">
        <f>#REF!+K350</f>
        <v>#REF!</v>
      </c>
      <c r="N350" s="263" t="e">
        <f>#REF!+L350</f>
        <v>#REF!</v>
      </c>
    </row>
    <row r="351" spans="1:14" s="19" customFormat="1" ht="18.75" hidden="1" customHeight="1" x14ac:dyDescent="0.2">
      <c r="A351" s="265" t="s">
        <v>97</v>
      </c>
      <c r="B351" s="258" t="s">
        <v>343</v>
      </c>
      <c r="C351" s="277" t="s">
        <v>312</v>
      </c>
      <c r="D351" s="258" t="s">
        <v>196</v>
      </c>
      <c r="E351" s="266" t="s">
        <v>484</v>
      </c>
      <c r="F351" s="258" t="s">
        <v>98</v>
      </c>
      <c r="G351" s="270"/>
      <c r="H351" s="270"/>
      <c r="I351" s="263">
        <v>-101</v>
      </c>
      <c r="J351" s="263" t="e">
        <f>#REF!+I351</f>
        <v>#REF!</v>
      </c>
      <c r="K351" s="263">
        <v>-101</v>
      </c>
      <c r="L351" s="263" t="e">
        <f>#REF!+J351</f>
        <v>#REF!</v>
      </c>
      <c r="M351" s="263" t="e">
        <f>#REF!+K351</f>
        <v>#REF!</v>
      </c>
      <c r="N351" s="263" t="e">
        <f>#REF!+L351</f>
        <v>#REF!</v>
      </c>
    </row>
    <row r="352" spans="1:14" s="19" customFormat="1" ht="16.5" hidden="1" customHeight="1" x14ac:dyDescent="0.2">
      <c r="A352" s="265" t="s">
        <v>99</v>
      </c>
      <c r="B352" s="258" t="s">
        <v>343</v>
      </c>
      <c r="C352" s="277" t="s">
        <v>312</v>
      </c>
      <c r="D352" s="258" t="s">
        <v>196</v>
      </c>
      <c r="E352" s="266" t="s">
        <v>484</v>
      </c>
      <c r="F352" s="258" t="s">
        <v>100</v>
      </c>
      <c r="G352" s="270"/>
      <c r="H352" s="270"/>
      <c r="I352" s="263">
        <v>-95</v>
      </c>
      <c r="J352" s="263" t="e">
        <f>#REF!+I352</f>
        <v>#REF!</v>
      </c>
      <c r="K352" s="263">
        <v>-95</v>
      </c>
      <c r="L352" s="263" t="e">
        <f>#REF!+J352</f>
        <v>#REF!</v>
      </c>
      <c r="M352" s="263" t="e">
        <f>#REF!+K352</f>
        <v>#REF!</v>
      </c>
      <c r="N352" s="263" t="e">
        <f>#REF!+L352</f>
        <v>#REF!</v>
      </c>
    </row>
    <row r="353" spans="1:14" s="19" customFormat="1" ht="15" hidden="1" customHeight="1" x14ac:dyDescent="0.2">
      <c r="A353" s="265" t="s">
        <v>93</v>
      </c>
      <c r="B353" s="258" t="s">
        <v>343</v>
      </c>
      <c r="C353" s="277" t="s">
        <v>312</v>
      </c>
      <c r="D353" s="258" t="s">
        <v>196</v>
      </c>
      <c r="E353" s="266" t="s">
        <v>484</v>
      </c>
      <c r="F353" s="258" t="s">
        <v>94</v>
      </c>
      <c r="G353" s="270"/>
      <c r="H353" s="270"/>
      <c r="I353" s="263">
        <v>-120</v>
      </c>
      <c r="J353" s="263" t="e">
        <f>#REF!+I353</f>
        <v>#REF!</v>
      </c>
      <c r="K353" s="263">
        <v>-120</v>
      </c>
      <c r="L353" s="263" t="e">
        <f>#REF!+J353</f>
        <v>#REF!</v>
      </c>
      <c r="M353" s="263" t="e">
        <f>#REF!+K353</f>
        <v>#REF!</v>
      </c>
      <c r="N353" s="263" t="e">
        <f>#REF!+L353</f>
        <v>#REF!</v>
      </c>
    </row>
    <row r="354" spans="1:14" s="19" customFormat="1" ht="27.75" customHeight="1" x14ac:dyDescent="0.2">
      <c r="A354" s="265" t="s">
        <v>998</v>
      </c>
      <c r="B354" s="258" t="s">
        <v>343</v>
      </c>
      <c r="C354" s="277" t="s">
        <v>312</v>
      </c>
      <c r="D354" s="258" t="s">
        <v>196</v>
      </c>
      <c r="E354" s="266" t="s">
        <v>1030</v>
      </c>
      <c r="F354" s="258"/>
      <c r="G354" s="268">
        <f>G355+G357+G358+G359</f>
        <v>0</v>
      </c>
      <c r="H354" s="268">
        <f>H355+H357+H358+H359+H356</f>
        <v>2646</v>
      </c>
      <c r="I354" s="268">
        <f>I355+I357+I358+I359+I356</f>
        <v>0</v>
      </c>
      <c r="J354" s="268">
        <f>J355+J357+J358+J359+J356</f>
        <v>2646</v>
      </c>
      <c r="K354" s="268">
        <f>K355+K357+K358+K359+K356</f>
        <v>0</v>
      </c>
      <c r="L354" s="268">
        <f>L355+L356+L357+L358+L359</f>
        <v>2804</v>
      </c>
      <c r="M354" s="268">
        <f t="shared" ref="M354:N354" si="203">M355+M356+M357+M358+M359</f>
        <v>-462</v>
      </c>
      <c r="N354" s="268">
        <f t="shared" si="203"/>
        <v>2342</v>
      </c>
    </row>
    <row r="355" spans="1:14" s="19" customFormat="1" ht="15" customHeight="1" x14ac:dyDescent="0.2">
      <c r="A355" s="265" t="s">
        <v>95</v>
      </c>
      <c r="B355" s="258" t="s">
        <v>343</v>
      </c>
      <c r="C355" s="277" t="s">
        <v>312</v>
      </c>
      <c r="D355" s="258" t="s">
        <v>196</v>
      </c>
      <c r="E355" s="266" t="s">
        <v>1030</v>
      </c>
      <c r="F355" s="258" t="s">
        <v>96</v>
      </c>
      <c r="G355" s="270"/>
      <c r="H355" s="263">
        <v>2300</v>
      </c>
      <c r="I355" s="263">
        <v>-550</v>
      </c>
      <c r="J355" s="263">
        <f>H355+I355</f>
        <v>1750</v>
      </c>
      <c r="K355" s="263">
        <v>0</v>
      </c>
      <c r="L355" s="263">
        <v>1900</v>
      </c>
      <c r="M355" s="263">
        <v>-140</v>
      </c>
      <c r="N355" s="263">
        <f>L355+M355</f>
        <v>1760</v>
      </c>
    </row>
    <row r="356" spans="1:14" s="19" customFormat="1" ht="35.25" customHeight="1" x14ac:dyDescent="0.2">
      <c r="A356" s="406" t="s">
        <v>902</v>
      </c>
      <c r="B356" s="394" t="s">
        <v>343</v>
      </c>
      <c r="C356" s="394" t="s">
        <v>190</v>
      </c>
      <c r="D356" s="394" t="s">
        <v>196</v>
      </c>
      <c r="E356" s="266" t="s">
        <v>1030</v>
      </c>
      <c r="F356" s="407" t="s">
        <v>900</v>
      </c>
      <c r="G356" s="270"/>
      <c r="H356" s="263"/>
      <c r="I356" s="263">
        <v>550</v>
      </c>
      <c r="J356" s="263">
        <f>H356+I356</f>
        <v>550</v>
      </c>
      <c r="K356" s="263">
        <v>0</v>
      </c>
      <c r="L356" s="263">
        <v>574</v>
      </c>
      <c r="M356" s="263">
        <v>-42</v>
      </c>
      <c r="N356" s="263">
        <f t="shared" ref="N356:N359" si="204">L356+M356</f>
        <v>532</v>
      </c>
    </row>
    <row r="357" spans="1:14" s="19" customFormat="1" ht="15" customHeight="1" x14ac:dyDescent="0.2">
      <c r="A357" s="265" t="s">
        <v>97</v>
      </c>
      <c r="B357" s="258" t="s">
        <v>343</v>
      </c>
      <c r="C357" s="277" t="s">
        <v>312</v>
      </c>
      <c r="D357" s="258" t="s">
        <v>196</v>
      </c>
      <c r="E357" s="266" t="s">
        <v>1030</v>
      </c>
      <c r="F357" s="258" t="s">
        <v>98</v>
      </c>
      <c r="G357" s="270"/>
      <c r="H357" s="263">
        <v>101</v>
      </c>
      <c r="I357" s="263">
        <v>0</v>
      </c>
      <c r="J357" s="263">
        <f>H357+I357</f>
        <v>101</v>
      </c>
      <c r="K357" s="263">
        <v>0</v>
      </c>
      <c r="L357" s="263">
        <v>80</v>
      </c>
      <c r="M357" s="263">
        <v>-80</v>
      </c>
      <c r="N357" s="263">
        <f t="shared" si="204"/>
        <v>0</v>
      </c>
    </row>
    <row r="358" spans="1:14" s="19" customFormat="1" ht="19.5" customHeight="1" x14ac:dyDescent="0.2">
      <c r="A358" s="265" t="s">
        <v>99</v>
      </c>
      <c r="B358" s="258" t="s">
        <v>343</v>
      </c>
      <c r="C358" s="277" t="s">
        <v>312</v>
      </c>
      <c r="D358" s="258" t="s">
        <v>196</v>
      </c>
      <c r="E358" s="266" t="s">
        <v>1030</v>
      </c>
      <c r="F358" s="258" t="s">
        <v>100</v>
      </c>
      <c r="G358" s="270"/>
      <c r="H358" s="263">
        <v>95</v>
      </c>
      <c r="I358" s="263">
        <v>0</v>
      </c>
      <c r="J358" s="263">
        <f>H358+I358</f>
        <v>95</v>
      </c>
      <c r="K358" s="263">
        <v>0</v>
      </c>
      <c r="L358" s="263">
        <v>100</v>
      </c>
      <c r="M358" s="263">
        <v>-100</v>
      </c>
      <c r="N358" s="263">
        <f t="shared" si="204"/>
        <v>0</v>
      </c>
    </row>
    <row r="359" spans="1:14" s="19" customFormat="1" ht="20.25" customHeight="1" x14ac:dyDescent="0.25">
      <c r="A359" s="265" t="s">
        <v>93</v>
      </c>
      <c r="B359" s="375" t="s">
        <v>343</v>
      </c>
      <c r="C359" s="376" t="s">
        <v>312</v>
      </c>
      <c r="D359" s="375" t="s">
        <v>196</v>
      </c>
      <c r="E359" s="266" t="s">
        <v>1030</v>
      </c>
      <c r="F359" s="375" t="s">
        <v>94</v>
      </c>
      <c r="G359" s="270"/>
      <c r="H359" s="263">
        <v>150</v>
      </c>
      <c r="I359" s="263">
        <v>0</v>
      </c>
      <c r="J359" s="263">
        <f>H359+I359</f>
        <v>150</v>
      </c>
      <c r="K359" s="263">
        <v>0</v>
      </c>
      <c r="L359" s="263">
        <v>150</v>
      </c>
      <c r="M359" s="263">
        <v>-100</v>
      </c>
      <c r="N359" s="263">
        <f t="shared" si="204"/>
        <v>50</v>
      </c>
    </row>
    <row r="360" spans="1:14" s="19" customFormat="1" ht="37.5" customHeight="1" x14ac:dyDescent="0.25">
      <c r="A360" s="265" t="s">
        <v>789</v>
      </c>
      <c r="B360" s="375" t="s">
        <v>343</v>
      </c>
      <c r="C360" s="277" t="s">
        <v>312</v>
      </c>
      <c r="D360" s="258" t="s">
        <v>196</v>
      </c>
      <c r="E360" s="266" t="s">
        <v>790</v>
      </c>
      <c r="F360" s="258"/>
      <c r="G360" s="262"/>
      <c r="H360" s="263">
        <f t="shared" ref="H360:N360" si="205">H361+H362</f>
        <v>0</v>
      </c>
      <c r="I360" s="263">
        <f t="shared" si="205"/>
        <v>80.099999999999994</v>
      </c>
      <c r="J360" s="263">
        <f t="shared" si="205"/>
        <v>80.099999999999994</v>
      </c>
      <c r="K360" s="263">
        <f t="shared" si="205"/>
        <v>0</v>
      </c>
      <c r="L360" s="263">
        <f t="shared" si="205"/>
        <v>0</v>
      </c>
      <c r="M360" s="263">
        <f t="shared" si="205"/>
        <v>78.5</v>
      </c>
      <c r="N360" s="263">
        <f t="shared" si="205"/>
        <v>78.5</v>
      </c>
    </row>
    <row r="361" spans="1:14" s="19" customFormat="1" ht="20.25" customHeight="1" x14ac:dyDescent="0.25">
      <c r="A361" s="393" t="s">
        <v>911</v>
      </c>
      <c r="B361" s="375" t="s">
        <v>343</v>
      </c>
      <c r="C361" s="277" t="s">
        <v>312</v>
      </c>
      <c r="D361" s="258" t="s">
        <v>196</v>
      </c>
      <c r="E361" s="266" t="s">
        <v>790</v>
      </c>
      <c r="F361" s="258" t="s">
        <v>96</v>
      </c>
      <c r="G361" s="262"/>
      <c r="H361" s="263">
        <v>0</v>
      </c>
      <c r="I361" s="263">
        <v>61.4</v>
      </c>
      <c r="J361" s="263">
        <f>H361+I361</f>
        <v>61.4</v>
      </c>
      <c r="K361" s="263">
        <v>0.04</v>
      </c>
      <c r="L361" s="263">
        <v>0</v>
      </c>
      <c r="M361" s="263">
        <v>60.3</v>
      </c>
      <c r="N361" s="263">
        <f>L361+M361</f>
        <v>60.3</v>
      </c>
    </row>
    <row r="362" spans="1:14" s="19" customFormat="1" ht="36" customHeight="1" x14ac:dyDescent="0.25">
      <c r="A362" s="373" t="s">
        <v>902</v>
      </c>
      <c r="B362" s="375" t="s">
        <v>343</v>
      </c>
      <c r="C362" s="277" t="s">
        <v>312</v>
      </c>
      <c r="D362" s="258" t="s">
        <v>196</v>
      </c>
      <c r="E362" s="266" t="s">
        <v>790</v>
      </c>
      <c r="F362" s="258" t="s">
        <v>900</v>
      </c>
      <c r="G362" s="262"/>
      <c r="H362" s="263">
        <v>0</v>
      </c>
      <c r="I362" s="263">
        <v>18.7</v>
      </c>
      <c r="J362" s="263">
        <f>H362+I362</f>
        <v>18.7</v>
      </c>
      <c r="K362" s="263">
        <v>-0.04</v>
      </c>
      <c r="L362" s="263">
        <v>0</v>
      </c>
      <c r="M362" s="263">
        <v>18.2</v>
      </c>
      <c r="N362" s="263">
        <f>L362+M362</f>
        <v>18.2</v>
      </c>
    </row>
    <row r="363" spans="1:14" ht="31.5" customHeight="1" x14ac:dyDescent="0.2">
      <c r="A363" s="410" t="s">
        <v>199</v>
      </c>
      <c r="B363" s="256" t="s">
        <v>343</v>
      </c>
      <c r="C363" s="256" t="s">
        <v>190</v>
      </c>
      <c r="D363" s="256" t="s">
        <v>200</v>
      </c>
      <c r="E363" s="256"/>
      <c r="F363" s="256"/>
      <c r="G363" s="281">
        <f>G383+G392</f>
        <v>0</v>
      </c>
      <c r="H363" s="281">
        <f>H392</f>
        <v>5345</v>
      </c>
      <c r="I363" s="281">
        <f>I392</f>
        <v>0</v>
      </c>
      <c r="J363" s="281">
        <f>J392</f>
        <v>5345</v>
      </c>
      <c r="K363" s="281">
        <f>K392</f>
        <v>-199</v>
      </c>
      <c r="L363" s="281">
        <f>L393+L394+L395+L396+L397+L398+L399+L400</f>
        <v>5920</v>
      </c>
      <c r="M363" s="281">
        <f t="shared" ref="M363:N363" si="206">M393+M394+M395+M396+M397+M398+M399+M400</f>
        <v>-510</v>
      </c>
      <c r="N363" s="281">
        <f t="shared" si="206"/>
        <v>5410</v>
      </c>
    </row>
    <row r="364" spans="1:14" ht="30.75" hidden="1" customHeight="1" x14ac:dyDescent="0.2">
      <c r="A364" s="265" t="s">
        <v>123</v>
      </c>
      <c r="B364" s="258" t="s">
        <v>343</v>
      </c>
      <c r="C364" s="258" t="s">
        <v>190</v>
      </c>
      <c r="D364" s="258" t="s">
        <v>200</v>
      </c>
      <c r="E364" s="266" t="s">
        <v>332</v>
      </c>
      <c r="F364" s="258"/>
      <c r="G364" s="262"/>
      <c r="H364" s="262"/>
      <c r="I364" s="263">
        <f>I365</f>
        <v>-4855</v>
      </c>
      <c r="J364" s="263">
        <f>J365</f>
        <v>-4855</v>
      </c>
      <c r="K364" s="263">
        <f>K365</f>
        <v>-4855</v>
      </c>
      <c r="L364" s="263">
        <f>L365</f>
        <v>-4855</v>
      </c>
      <c r="M364" s="263">
        <f t="shared" ref="M364:N364" si="207">M365</f>
        <v>-9710</v>
      </c>
      <c r="N364" s="263">
        <f t="shared" si="207"/>
        <v>-9710</v>
      </c>
    </row>
    <row r="365" spans="1:14" ht="15" hidden="1" x14ac:dyDescent="0.2">
      <c r="A365" s="265" t="s">
        <v>333</v>
      </c>
      <c r="B365" s="258" t="s">
        <v>343</v>
      </c>
      <c r="C365" s="258" t="s">
        <v>190</v>
      </c>
      <c r="D365" s="258" t="s">
        <v>200</v>
      </c>
      <c r="E365" s="266" t="s">
        <v>334</v>
      </c>
      <c r="F365" s="258"/>
      <c r="G365" s="262"/>
      <c r="H365" s="262"/>
      <c r="I365" s="263">
        <f>I366+I367+I370+I371+I382</f>
        <v>-4855</v>
      </c>
      <c r="J365" s="263">
        <f>J366+J367+J370+J371+J382</f>
        <v>-4855</v>
      </c>
      <c r="K365" s="263">
        <f>K366+K367+K370+K371+K382</f>
        <v>-4855</v>
      </c>
      <c r="L365" s="263">
        <f>L366+L367+L370+L371+L382</f>
        <v>-4855</v>
      </c>
      <c r="M365" s="263">
        <f t="shared" ref="M365:N365" si="208">M366+M367+M370+M371+M382</f>
        <v>-9710</v>
      </c>
      <c r="N365" s="263">
        <f t="shared" si="208"/>
        <v>-9710</v>
      </c>
    </row>
    <row r="366" spans="1:14" ht="15" hidden="1" x14ac:dyDescent="0.2">
      <c r="A366" s="265" t="s">
        <v>95</v>
      </c>
      <c r="B366" s="258" t="s">
        <v>343</v>
      </c>
      <c r="C366" s="258" t="s">
        <v>190</v>
      </c>
      <c r="D366" s="258" t="s">
        <v>200</v>
      </c>
      <c r="E366" s="266" t="s">
        <v>334</v>
      </c>
      <c r="F366" s="258" t="s">
        <v>96</v>
      </c>
      <c r="G366" s="262"/>
      <c r="H366" s="262"/>
      <c r="I366" s="263">
        <v>-4000</v>
      </c>
      <c r="J366" s="263">
        <f t="shared" ref="J366:J382" si="209">G366+I366</f>
        <v>-4000</v>
      </c>
      <c r="K366" s="263">
        <v>-4000</v>
      </c>
      <c r="L366" s="263">
        <f t="shared" ref="L366:L382" si="210">H366+J366</f>
        <v>-4000</v>
      </c>
      <c r="M366" s="263">
        <f t="shared" ref="M366:M382" si="211">I366+K366</f>
        <v>-8000</v>
      </c>
      <c r="N366" s="263">
        <f t="shared" ref="N366:N382" si="212">J366+L366</f>
        <v>-8000</v>
      </c>
    </row>
    <row r="367" spans="1:14" ht="15" hidden="1" x14ac:dyDescent="0.2">
      <c r="A367" s="265" t="s">
        <v>97</v>
      </c>
      <c r="B367" s="258" t="s">
        <v>343</v>
      </c>
      <c r="C367" s="258" t="s">
        <v>190</v>
      </c>
      <c r="D367" s="258" t="s">
        <v>200</v>
      </c>
      <c r="E367" s="266" t="s">
        <v>334</v>
      </c>
      <c r="F367" s="258" t="s">
        <v>98</v>
      </c>
      <c r="G367" s="262"/>
      <c r="H367" s="262"/>
      <c r="I367" s="263">
        <v>-98</v>
      </c>
      <c r="J367" s="263">
        <f t="shared" si="209"/>
        <v>-98</v>
      </c>
      <c r="K367" s="263">
        <v>-98</v>
      </c>
      <c r="L367" s="263">
        <f t="shared" si="210"/>
        <v>-98</v>
      </c>
      <c r="M367" s="263">
        <f t="shared" si="211"/>
        <v>-196</v>
      </c>
      <c r="N367" s="263">
        <f t="shared" si="212"/>
        <v>-196</v>
      </c>
    </row>
    <row r="368" spans="1:14" ht="25.5" hidden="1" customHeight="1" x14ac:dyDescent="0.2">
      <c r="A368" s="265" t="s">
        <v>99</v>
      </c>
      <c r="B368" s="258" t="s">
        <v>343</v>
      </c>
      <c r="C368" s="258" t="s">
        <v>190</v>
      </c>
      <c r="D368" s="258" t="s">
        <v>200</v>
      </c>
      <c r="E368" s="266" t="s">
        <v>334</v>
      </c>
      <c r="F368" s="258" t="s">
        <v>100</v>
      </c>
      <c r="G368" s="262"/>
      <c r="H368" s="262"/>
      <c r="I368" s="263" t="e">
        <f>#REF!+G368</f>
        <v>#REF!</v>
      </c>
      <c r="J368" s="263" t="e">
        <f t="shared" si="209"/>
        <v>#REF!</v>
      </c>
      <c r="K368" s="263" t="e">
        <f>H368+I368</f>
        <v>#REF!</v>
      </c>
      <c r="L368" s="263" t="e">
        <f t="shared" si="210"/>
        <v>#REF!</v>
      </c>
      <c r="M368" s="263" t="e">
        <f t="shared" si="211"/>
        <v>#REF!</v>
      </c>
      <c r="N368" s="263" t="e">
        <f t="shared" si="212"/>
        <v>#REF!</v>
      </c>
    </row>
    <row r="369" spans="1:14" ht="25.5" hidden="1" customHeight="1" x14ac:dyDescent="0.2">
      <c r="A369" s="265" t="s">
        <v>101</v>
      </c>
      <c r="B369" s="258" t="s">
        <v>343</v>
      </c>
      <c r="C369" s="258" t="s">
        <v>190</v>
      </c>
      <c r="D369" s="258" t="s">
        <v>200</v>
      </c>
      <c r="E369" s="266" t="s">
        <v>334</v>
      </c>
      <c r="F369" s="258" t="s">
        <v>102</v>
      </c>
      <c r="G369" s="262"/>
      <c r="H369" s="262"/>
      <c r="I369" s="263" t="e">
        <f>#REF!+G369</f>
        <v>#REF!</v>
      </c>
      <c r="J369" s="263" t="e">
        <f t="shared" si="209"/>
        <v>#REF!</v>
      </c>
      <c r="K369" s="263" t="e">
        <f>H369+I369</f>
        <v>#REF!</v>
      </c>
      <c r="L369" s="263" t="e">
        <f t="shared" si="210"/>
        <v>#REF!</v>
      </c>
      <c r="M369" s="263" t="e">
        <f t="shared" si="211"/>
        <v>#REF!</v>
      </c>
      <c r="N369" s="263" t="e">
        <f t="shared" si="212"/>
        <v>#REF!</v>
      </c>
    </row>
    <row r="370" spans="1:14" ht="15.75" hidden="1" customHeight="1" x14ac:dyDescent="0.25">
      <c r="A370" s="369" t="s">
        <v>99</v>
      </c>
      <c r="B370" s="258" t="s">
        <v>343</v>
      </c>
      <c r="C370" s="258" t="s">
        <v>190</v>
      </c>
      <c r="D370" s="258" t="s">
        <v>200</v>
      </c>
      <c r="E370" s="266" t="s">
        <v>334</v>
      </c>
      <c r="F370" s="258" t="s">
        <v>100</v>
      </c>
      <c r="G370" s="262"/>
      <c r="H370" s="262"/>
      <c r="I370" s="263">
        <v>-340</v>
      </c>
      <c r="J370" s="263">
        <f t="shared" si="209"/>
        <v>-340</v>
      </c>
      <c r="K370" s="263">
        <v>-340</v>
      </c>
      <c r="L370" s="263">
        <f t="shared" si="210"/>
        <v>-340</v>
      </c>
      <c r="M370" s="263">
        <f t="shared" si="211"/>
        <v>-680</v>
      </c>
      <c r="N370" s="263">
        <f t="shared" si="212"/>
        <v>-680</v>
      </c>
    </row>
    <row r="371" spans="1:14" ht="18" hidden="1" customHeight="1" x14ac:dyDescent="0.2">
      <c r="A371" s="265" t="s">
        <v>93</v>
      </c>
      <c r="B371" s="258" t="s">
        <v>343</v>
      </c>
      <c r="C371" s="258" t="s">
        <v>190</v>
      </c>
      <c r="D371" s="258" t="s">
        <v>200</v>
      </c>
      <c r="E371" s="266" t="s">
        <v>334</v>
      </c>
      <c r="F371" s="258" t="s">
        <v>94</v>
      </c>
      <c r="G371" s="262"/>
      <c r="H371" s="262"/>
      <c r="I371" s="263">
        <v>-347</v>
      </c>
      <c r="J371" s="263">
        <f t="shared" si="209"/>
        <v>-347</v>
      </c>
      <c r="K371" s="263">
        <v>-347</v>
      </c>
      <c r="L371" s="263">
        <f t="shared" si="210"/>
        <v>-347</v>
      </c>
      <c r="M371" s="263">
        <f t="shared" si="211"/>
        <v>-694</v>
      </c>
      <c r="N371" s="263">
        <f t="shared" si="212"/>
        <v>-694</v>
      </c>
    </row>
    <row r="372" spans="1:14" ht="12.75" hidden="1" customHeight="1" x14ac:dyDescent="0.2">
      <c r="A372" s="265" t="s">
        <v>63</v>
      </c>
      <c r="B372" s="258" t="s">
        <v>343</v>
      </c>
      <c r="C372" s="258" t="s">
        <v>190</v>
      </c>
      <c r="D372" s="258" t="s">
        <v>200</v>
      </c>
      <c r="E372" s="266" t="s">
        <v>334</v>
      </c>
      <c r="F372" s="258" t="s">
        <v>64</v>
      </c>
      <c r="G372" s="262"/>
      <c r="H372" s="262"/>
      <c r="I372" s="263" t="e">
        <f>#REF!+G372</f>
        <v>#REF!</v>
      </c>
      <c r="J372" s="263" t="e">
        <f t="shared" si="209"/>
        <v>#REF!</v>
      </c>
      <c r="K372" s="263" t="e">
        <f t="shared" ref="K372:K381" si="213">H372+I372</f>
        <v>#REF!</v>
      </c>
      <c r="L372" s="263" t="e">
        <f t="shared" si="210"/>
        <v>#REF!</v>
      </c>
      <c r="M372" s="263" t="e">
        <f t="shared" si="211"/>
        <v>#REF!</v>
      </c>
      <c r="N372" s="263" t="e">
        <f t="shared" si="212"/>
        <v>#REF!</v>
      </c>
    </row>
    <row r="373" spans="1:14" ht="12.75" hidden="1" customHeight="1" x14ac:dyDescent="0.2">
      <c r="A373" s="265" t="s">
        <v>302</v>
      </c>
      <c r="B373" s="258" t="s">
        <v>343</v>
      </c>
      <c r="C373" s="258" t="s">
        <v>190</v>
      </c>
      <c r="D373" s="258" t="s">
        <v>200</v>
      </c>
      <c r="E373" s="266" t="s">
        <v>334</v>
      </c>
      <c r="F373" s="258" t="s">
        <v>303</v>
      </c>
      <c r="G373" s="262"/>
      <c r="H373" s="262"/>
      <c r="I373" s="263" t="e">
        <f>#REF!+G373</f>
        <v>#REF!</v>
      </c>
      <c r="J373" s="263" t="e">
        <f t="shared" si="209"/>
        <v>#REF!</v>
      </c>
      <c r="K373" s="263" t="e">
        <f t="shared" si="213"/>
        <v>#REF!</v>
      </c>
      <c r="L373" s="263" t="e">
        <f t="shared" si="210"/>
        <v>#REF!</v>
      </c>
      <c r="M373" s="263" t="e">
        <f t="shared" si="211"/>
        <v>#REF!</v>
      </c>
      <c r="N373" s="263" t="e">
        <f t="shared" si="212"/>
        <v>#REF!</v>
      </c>
    </row>
    <row r="374" spans="1:14" ht="12.75" hidden="1" customHeight="1" x14ac:dyDescent="0.2">
      <c r="A374" s="265" t="s">
        <v>344</v>
      </c>
      <c r="B374" s="258" t="s">
        <v>343</v>
      </c>
      <c r="C374" s="258" t="s">
        <v>190</v>
      </c>
      <c r="D374" s="258" t="s">
        <v>200</v>
      </c>
      <c r="E374" s="266" t="s">
        <v>334</v>
      </c>
      <c r="F374" s="258"/>
      <c r="G374" s="262"/>
      <c r="H374" s="262"/>
      <c r="I374" s="263" t="e">
        <f>#REF!+G374</f>
        <v>#REF!</v>
      </c>
      <c r="J374" s="263" t="e">
        <f t="shared" si="209"/>
        <v>#REF!</v>
      </c>
      <c r="K374" s="263" t="e">
        <f t="shared" si="213"/>
        <v>#REF!</v>
      </c>
      <c r="L374" s="263" t="e">
        <f t="shared" si="210"/>
        <v>#REF!</v>
      </c>
      <c r="M374" s="263" t="e">
        <f t="shared" si="211"/>
        <v>#REF!</v>
      </c>
      <c r="N374" s="263" t="e">
        <f t="shared" si="212"/>
        <v>#REF!</v>
      </c>
    </row>
    <row r="375" spans="1:14" ht="38.25" hidden="1" customHeight="1" x14ac:dyDescent="0.2">
      <c r="A375" s="265" t="s">
        <v>345</v>
      </c>
      <c r="B375" s="258" t="s">
        <v>343</v>
      </c>
      <c r="C375" s="258" t="s">
        <v>190</v>
      </c>
      <c r="D375" s="258" t="s">
        <v>200</v>
      </c>
      <c r="E375" s="266" t="s">
        <v>334</v>
      </c>
      <c r="F375" s="258"/>
      <c r="G375" s="262"/>
      <c r="H375" s="262"/>
      <c r="I375" s="263" t="e">
        <f>#REF!+G375</f>
        <v>#REF!</v>
      </c>
      <c r="J375" s="263" t="e">
        <f t="shared" si="209"/>
        <v>#REF!</v>
      </c>
      <c r="K375" s="263" t="e">
        <f t="shared" si="213"/>
        <v>#REF!</v>
      </c>
      <c r="L375" s="263" t="e">
        <f t="shared" si="210"/>
        <v>#REF!</v>
      </c>
      <c r="M375" s="263" t="e">
        <f t="shared" si="211"/>
        <v>#REF!</v>
      </c>
      <c r="N375" s="263" t="e">
        <f t="shared" si="212"/>
        <v>#REF!</v>
      </c>
    </row>
    <row r="376" spans="1:14" ht="12.75" hidden="1" customHeight="1" x14ac:dyDescent="0.2">
      <c r="A376" s="265" t="s">
        <v>63</v>
      </c>
      <c r="B376" s="258" t="s">
        <v>343</v>
      </c>
      <c r="C376" s="258" t="s">
        <v>190</v>
      </c>
      <c r="D376" s="258" t="s">
        <v>200</v>
      </c>
      <c r="E376" s="266" t="s">
        <v>334</v>
      </c>
      <c r="F376" s="258" t="s">
        <v>64</v>
      </c>
      <c r="G376" s="262"/>
      <c r="H376" s="262"/>
      <c r="I376" s="263" t="e">
        <f>#REF!+G376</f>
        <v>#REF!</v>
      </c>
      <c r="J376" s="263" t="e">
        <f t="shared" si="209"/>
        <v>#REF!</v>
      </c>
      <c r="K376" s="263" t="e">
        <f t="shared" si="213"/>
        <v>#REF!</v>
      </c>
      <c r="L376" s="263" t="e">
        <f t="shared" si="210"/>
        <v>#REF!</v>
      </c>
      <c r="M376" s="263" t="e">
        <f t="shared" si="211"/>
        <v>#REF!</v>
      </c>
      <c r="N376" s="263" t="e">
        <f t="shared" si="212"/>
        <v>#REF!</v>
      </c>
    </row>
    <row r="377" spans="1:14" ht="12.75" hidden="1" customHeight="1" x14ac:dyDescent="0.2">
      <c r="A377" s="410" t="s">
        <v>346</v>
      </c>
      <c r="B377" s="258" t="s">
        <v>343</v>
      </c>
      <c r="C377" s="258" t="s">
        <v>190</v>
      </c>
      <c r="D377" s="258" t="s">
        <v>200</v>
      </c>
      <c r="E377" s="266" t="s">
        <v>334</v>
      </c>
      <c r="F377" s="256"/>
      <c r="G377" s="262"/>
      <c r="H377" s="262"/>
      <c r="I377" s="263" t="e">
        <f>#REF!+G377</f>
        <v>#REF!</v>
      </c>
      <c r="J377" s="263" t="e">
        <f t="shared" si="209"/>
        <v>#REF!</v>
      </c>
      <c r="K377" s="263" t="e">
        <f t="shared" si="213"/>
        <v>#REF!</v>
      </c>
      <c r="L377" s="263" t="e">
        <f t="shared" si="210"/>
        <v>#REF!</v>
      </c>
      <c r="M377" s="263" t="e">
        <f t="shared" si="211"/>
        <v>#REF!</v>
      </c>
      <c r="N377" s="263" t="e">
        <f t="shared" si="212"/>
        <v>#REF!</v>
      </c>
    </row>
    <row r="378" spans="1:14" ht="12.75" hidden="1" customHeight="1" x14ac:dyDescent="0.2">
      <c r="A378" s="265" t="s">
        <v>347</v>
      </c>
      <c r="B378" s="258" t="s">
        <v>343</v>
      </c>
      <c r="C378" s="258" t="s">
        <v>190</v>
      </c>
      <c r="D378" s="258" t="s">
        <v>200</v>
      </c>
      <c r="E378" s="266" t="s">
        <v>334</v>
      </c>
      <c r="F378" s="258"/>
      <c r="G378" s="262"/>
      <c r="H378" s="262"/>
      <c r="I378" s="263" t="e">
        <f>#REF!+G378</f>
        <v>#REF!</v>
      </c>
      <c r="J378" s="263" t="e">
        <f t="shared" si="209"/>
        <v>#REF!</v>
      </c>
      <c r="K378" s="263" t="e">
        <f t="shared" si="213"/>
        <v>#REF!</v>
      </c>
      <c r="L378" s="263" t="e">
        <f t="shared" si="210"/>
        <v>#REF!</v>
      </c>
      <c r="M378" s="263" t="e">
        <f t="shared" si="211"/>
        <v>#REF!</v>
      </c>
      <c r="N378" s="263" t="e">
        <f t="shared" si="212"/>
        <v>#REF!</v>
      </c>
    </row>
    <row r="379" spans="1:14" ht="15.75" hidden="1" customHeight="1" x14ac:dyDescent="0.2">
      <c r="A379" s="265" t="s">
        <v>348</v>
      </c>
      <c r="B379" s="258" t="s">
        <v>343</v>
      </c>
      <c r="C379" s="258" t="s">
        <v>190</v>
      </c>
      <c r="D379" s="258" t="s">
        <v>200</v>
      </c>
      <c r="E379" s="266" t="s">
        <v>334</v>
      </c>
      <c r="F379" s="258"/>
      <c r="G379" s="262"/>
      <c r="H379" s="262"/>
      <c r="I379" s="263" t="e">
        <f>#REF!+G379</f>
        <v>#REF!</v>
      </c>
      <c r="J379" s="263" t="e">
        <f t="shared" si="209"/>
        <v>#REF!</v>
      </c>
      <c r="K379" s="263" t="e">
        <f t="shared" si="213"/>
        <v>#REF!</v>
      </c>
      <c r="L379" s="263" t="e">
        <f t="shared" si="210"/>
        <v>#REF!</v>
      </c>
      <c r="M379" s="263" t="e">
        <f t="shared" si="211"/>
        <v>#REF!</v>
      </c>
      <c r="N379" s="263" t="e">
        <f t="shared" si="212"/>
        <v>#REF!</v>
      </c>
    </row>
    <row r="380" spans="1:14" ht="12.75" hidden="1" customHeight="1" x14ac:dyDescent="0.2">
      <c r="A380" s="265" t="s">
        <v>149</v>
      </c>
      <c r="B380" s="258" t="s">
        <v>343</v>
      </c>
      <c r="C380" s="258" t="s">
        <v>190</v>
      </c>
      <c r="D380" s="258" t="s">
        <v>200</v>
      </c>
      <c r="E380" s="266" t="s">
        <v>334</v>
      </c>
      <c r="F380" s="258" t="s">
        <v>150</v>
      </c>
      <c r="G380" s="262"/>
      <c r="H380" s="262"/>
      <c r="I380" s="263" t="e">
        <f>#REF!+G380</f>
        <v>#REF!</v>
      </c>
      <c r="J380" s="263" t="e">
        <f t="shared" si="209"/>
        <v>#REF!</v>
      </c>
      <c r="K380" s="263" t="e">
        <f t="shared" si="213"/>
        <v>#REF!</v>
      </c>
      <c r="L380" s="263" t="e">
        <f t="shared" si="210"/>
        <v>#REF!</v>
      </c>
      <c r="M380" s="263" t="e">
        <f t="shared" si="211"/>
        <v>#REF!</v>
      </c>
      <c r="N380" s="263" t="e">
        <f t="shared" si="212"/>
        <v>#REF!</v>
      </c>
    </row>
    <row r="381" spans="1:14" ht="12.75" hidden="1" customHeight="1" x14ac:dyDescent="0.2">
      <c r="A381" s="265" t="s">
        <v>63</v>
      </c>
      <c r="B381" s="258" t="s">
        <v>343</v>
      </c>
      <c r="C381" s="258" t="s">
        <v>190</v>
      </c>
      <c r="D381" s="258" t="s">
        <v>200</v>
      </c>
      <c r="E381" s="266" t="s">
        <v>334</v>
      </c>
      <c r="F381" s="258" t="s">
        <v>64</v>
      </c>
      <c r="G381" s="262"/>
      <c r="H381" s="262"/>
      <c r="I381" s="263" t="e">
        <f>#REF!+G381</f>
        <v>#REF!</v>
      </c>
      <c r="J381" s="263" t="e">
        <f t="shared" si="209"/>
        <v>#REF!</v>
      </c>
      <c r="K381" s="263" t="e">
        <f t="shared" si="213"/>
        <v>#REF!</v>
      </c>
      <c r="L381" s="263" t="e">
        <f t="shared" si="210"/>
        <v>#REF!</v>
      </c>
      <c r="M381" s="263" t="e">
        <f t="shared" si="211"/>
        <v>#REF!</v>
      </c>
      <c r="N381" s="263" t="e">
        <f t="shared" si="212"/>
        <v>#REF!</v>
      </c>
    </row>
    <row r="382" spans="1:14" ht="15" hidden="1" x14ac:dyDescent="0.2">
      <c r="A382" s="265" t="s">
        <v>103</v>
      </c>
      <c r="B382" s="258" t="s">
        <v>343</v>
      </c>
      <c r="C382" s="258" t="s">
        <v>190</v>
      </c>
      <c r="D382" s="258" t="s">
        <v>200</v>
      </c>
      <c r="E382" s="266" t="s">
        <v>334</v>
      </c>
      <c r="F382" s="258" t="s">
        <v>104</v>
      </c>
      <c r="G382" s="262"/>
      <c r="H382" s="262"/>
      <c r="I382" s="263">
        <v>-70</v>
      </c>
      <c r="J382" s="263">
        <f t="shared" si="209"/>
        <v>-70</v>
      </c>
      <c r="K382" s="263">
        <v>-70</v>
      </c>
      <c r="L382" s="263">
        <f t="shared" si="210"/>
        <v>-70</v>
      </c>
      <c r="M382" s="263">
        <f t="shared" si="211"/>
        <v>-140</v>
      </c>
      <c r="N382" s="263">
        <f t="shared" si="212"/>
        <v>-140</v>
      </c>
    </row>
    <row r="383" spans="1:14" ht="26.25" hidden="1" customHeight="1" x14ac:dyDescent="0.2">
      <c r="A383" s="265" t="s">
        <v>977</v>
      </c>
      <c r="B383" s="258" t="s">
        <v>343</v>
      </c>
      <c r="C383" s="258" t="s">
        <v>190</v>
      </c>
      <c r="D383" s="258" t="s">
        <v>200</v>
      </c>
      <c r="E383" s="266" t="s">
        <v>460</v>
      </c>
      <c r="F383" s="258"/>
      <c r="G383" s="262"/>
      <c r="H383" s="262"/>
      <c r="I383" s="263">
        <f t="shared" ref="I383:N384" si="214">I384</f>
        <v>-4839.8</v>
      </c>
      <c r="J383" s="263" t="e">
        <f t="shared" si="214"/>
        <v>#REF!</v>
      </c>
      <c r="K383" s="263">
        <f t="shared" si="214"/>
        <v>-4839.8</v>
      </c>
      <c r="L383" s="263" t="e">
        <f t="shared" si="214"/>
        <v>#REF!</v>
      </c>
      <c r="M383" s="263" t="e">
        <f t="shared" si="214"/>
        <v>#REF!</v>
      </c>
      <c r="N383" s="263" t="e">
        <f t="shared" si="214"/>
        <v>#REF!</v>
      </c>
    </row>
    <row r="384" spans="1:14" s="20" customFormat="1" ht="44.25" hidden="1" customHeight="1" x14ac:dyDescent="0.2">
      <c r="A384" s="265" t="s">
        <v>999</v>
      </c>
      <c r="B384" s="258" t="s">
        <v>343</v>
      </c>
      <c r="C384" s="258" t="s">
        <v>190</v>
      </c>
      <c r="D384" s="258" t="s">
        <v>200</v>
      </c>
      <c r="E384" s="266" t="s">
        <v>461</v>
      </c>
      <c r="F384" s="258"/>
      <c r="G384" s="262"/>
      <c r="H384" s="262"/>
      <c r="I384" s="263">
        <f t="shared" si="214"/>
        <v>-4839.8</v>
      </c>
      <c r="J384" s="263" t="e">
        <f t="shared" si="214"/>
        <v>#REF!</v>
      </c>
      <c r="K384" s="263">
        <f t="shared" si="214"/>
        <v>-4839.8</v>
      </c>
      <c r="L384" s="263" t="e">
        <f t="shared" si="214"/>
        <v>#REF!</v>
      </c>
      <c r="M384" s="263" t="e">
        <f t="shared" si="214"/>
        <v>#REF!</v>
      </c>
      <c r="N384" s="263" t="e">
        <f t="shared" si="214"/>
        <v>#REF!</v>
      </c>
    </row>
    <row r="385" spans="1:14" s="20" customFormat="1" ht="27.75" hidden="1" customHeight="1" x14ac:dyDescent="0.2">
      <c r="A385" s="265" t="s">
        <v>984</v>
      </c>
      <c r="B385" s="258" t="s">
        <v>343</v>
      </c>
      <c r="C385" s="258" t="s">
        <v>190</v>
      </c>
      <c r="D385" s="258" t="s">
        <v>200</v>
      </c>
      <c r="E385" s="258" t="s">
        <v>464</v>
      </c>
      <c r="F385" s="258"/>
      <c r="G385" s="262"/>
      <c r="H385" s="262"/>
      <c r="I385" s="263">
        <f>I386+I387+I388+I389+I390+I391</f>
        <v>-4839.8</v>
      </c>
      <c r="J385" s="263" t="e">
        <f>J386+J387+J388+J389+J390+J391</f>
        <v>#REF!</v>
      </c>
      <c r="K385" s="263">
        <f>K386+K387+K388+K389+K390+K391</f>
        <v>-4839.8</v>
      </c>
      <c r="L385" s="263" t="e">
        <f>L386+L387+L388+L389+L390+L391</f>
        <v>#REF!</v>
      </c>
      <c r="M385" s="263" t="e">
        <f t="shared" ref="M385:N385" si="215">M386+M387+M388+M389+M390+M391</f>
        <v>#REF!</v>
      </c>
      <c r="N385" s="263" t="e">
        <f t="shared" si="215"/>
        <v>#REF!</v>
      </c>
    </row>
    <row r="386" spans="1:14" ht="12.75" hidden="1" customHeight="1" x14ac:dyDescent="0.2">
      <c r="A386" s="265" t="s">
        <v>95</v>
      </c>
      <c r="B386" s="258" t="s">
        <v>343</v>
      </c>
      <c r="C386" s="258" t="s">
        <v>190</v>
      </c>
      <c r="D386" s="258" t="s">
        <v>200</v>
      </c>
      <c r="E386" s="258" t="s">
        <v>464</v>
      </c>
      <c r="F386" s="258" t="s">
        <v>96</v>
      </c>
      <c r="G386" s="262"/>
      <c r="H386" s="262"/>
      <c r="I386" s="263">
        <v>-3954.8</v>
      </c>
      <c r="J386" s="263" t="e">
        <f>#REF!+I386</f>
        <v>#REF!</v>
      </c>
      <c r="K386" s="263">
        <v>-3954.8</v>
      </c>
      <c r="L386" s="263" t="e">
        <f>#REF!+J386</f>
        <v>#REF!</v>
      </c>
      <c r="M386" s="263" t="e">
        <f>#REF!+K386</f>
        <v>#REF!</v>
      </c>
      <c r="N386" s="263" t="e">
        <f>#REF!+L386</f>
        <v>#REF!</v>
      </c>
    </row>
    <row r="387" spans="1:14" ht="12.75" hidden="1" customHeight="1" x14ac:dyDescent="0.2">
      <c r="A387" s="265" t="s">
        <v>97</v>
      </c>
      <c r="B387" s="258" t="s">
        <v>343</v>
      </c>
      <c r="C387" s="258" t="s">
        <v>190</v>
      </c>
      <c r="D387" s="258" t="s">
        <v>200</v>
      </c>
      <c r="E387" s="258" t="s">
        <v>464</v>
      </c>
      <c r="F387" s="258" t="s">
        <v>98</v>
      </c>
      <c r="G387" s="262"/>
      <c r="H387" s="262"/>
      <c r="I387" s="263">
        <v>-98</v>
      </c>
      <c r="J387" s="263" t="e">
        <f>#REF!+I387</f>
        <v>#REF!</v>
      </c>
      <c r="K387" s="263">
        <v>-98</v>
      </c>
      <c r="L387" s="263" t="e">
        <f>#REF!+J387</f>
        <v>#REF!</v>
      </c>
      <c r="M387" s="263" t="e">
        <f>#REF!+K387</f>
        <v>#REF!</v>
      </c>
      <c r="N387" s="263" t="e">
        <f>#REF!+L387</f>
        <v>#REF!</v>
      </c>
    </row>
    <row r="388" spans="1:14" ht="18.75" hidden="1" customHeight="1" x14ac:dyDescent="0.2">
      <c r="A388" s="265" t="s">
        <v>99</v>
      </c>
      <c r="B388" s="258" t="s">
        <v>343</v>
      </c>
      <c r="C388" s="258" t="s">
        <v>190</v>
      </c>
      <c r="D388" s="258" t="s">
        <v>200</v>
      </c>
      <c r="E388" s="258" t="s">
        <v>464</v>
      </c>
      <c r="F388" s="258" t="s">
        <v>100</v>
      </c>
      <c r="G388" s="262"/>
      <c r="H388" s="262"/>
      <c r="I388" s="263">
        <v>-340</v>
      </c>
      <c r="J388" s="263" t="e">
        <f>#REF!+I388</f>
        <v>#REF!</v>
      </c>
      <c r="K388" s="263">
        <v>-340</v>
      </c>
      <c r="L388" s="263" t="e">
        <f>#REF!+J388</f>
        <v>#REF!</v>
      </c>
      <c r="M388" s="263" t="e">
        <f>#REF!+K388</f>
        <v>#REF!</v>
      </c>
      <c r="N388" s="263" t="e">
        <f>#REF!+L388</f>
        <v>#REF!</v>
      </c>
    </row>
    <row r="389" spans="1:14" ht="18.75" hidden="1" customHeight="1" x14ac:dyDescent="0.2">
      <c r="A389" s="265" t="s">
        <v>93</v>
      </c>
      <c r="B389" s="258" t="s">
        <v>343</v>
      </c>
      <c r="C389" s="258" t="s">
        <v>190</v>
      </c>
      <c r="D389" s="258" t="s">
        <v>200</v>
      </c>
      <c r="E389" s="258" t="s">
        <v>464</v>
      </c>
      <c r="F389" s="258" t="s">
        <v>94</v>
      </c>
      <c r="G389" s="262"/>
      <c r="H389" s="262"/>
      <c r="I389" s="263">
        <v>-387</v>
      </c>
      <c r="J389" s="263" t="e">
        <f>#REF!+I389</f>
        <v>#REF!</v>
      </c>
      <c r="K389" s="263">
        <v>-387</v>
      </c>
      <c r="L389" s="263" t="e">
        <f>#REF!+J389</f>
        <v>#REF!</v>
      </c>
      <c r="M389" s="263" t="e">
        <f>#REF!+K389</f>
        <v>#REF!</v>
      </c>
      <c r="N389" s="263" t="e">
        <f>#REF!+L389</f>
        <v>#REF!</v>
      </c>
    </row>
    <row r="390" spans="1:14" s="20" customFormat="1" ht="12.75" hidden="1" customHeight="1" x14ac:dyDescent="0.2">
      <c r="A390" s="265" t="s">
        <v>103</v>
      </c>
      <c r="B390" s="258" t="s">
        <v>343</v>
      </c>
      <c r="C390" s="258" t="s">
        <v>190</v>
      </c>
      <c r="D390" s="258" t="s">
        <v>200</v>
      </c>
      <c r="E390" s="258" t="s">
        <v>464</v>
      </c>
      <c r="F390" s="258" t="s">
        <v>104</v>
      </c>
      <c r="G390" s="262"/>
      <c r="H390" s="262"/>
      <c r="I390" s="263">
        <v>-23</v>
      </c>
      <c r="J390" s="263" t="e">
        <f>#REF!+I390</f>
        <v>#REF!</v>
      </c>
      <c r="K390" s="263">
        <v>-23</v>
      </c>
      <c r="L390" s="263" t="e">
        <f>#REF!+J390</f>
        <v>#REF!</v>
      </c>
      <c r="M390" s="263" t="e">
        <f>#REF!+K390</f>
        <v>#REF!</v>
      </c>
      <c r="N390" s="263" t="e">
        <f>#REF!+L390</f>
        <v>#REF!</v>
      </c>
    </row>
    <row r="391" spans="1:14" ht="12.75" hidden="1" customHeight="1" x14ac:dyDescent="0.2">
      <c r="A391" s="265" t="s">
        <v>400</v>
      </c>
      <c r="B391" s="258" t="s">
        <v>343</v>
      </c>
      <c r="C391" s="258" t="s">
        <v>190</v>
      </c>
      <c r="D391" s="258" t="s">
        <v>200</v>
      </c>
      <c r="E391" s="258" t="s">
        <v>464</v>
      </c>
      <c r="F391" s="258" t="s">
        <v>106</v>
      </c>
      <c r="G391" s="262"/>
      <c r="H391" s="262"/>
      <c r="I391" s="263">
        <v>-37</v>
      </c>
      <c r="J391" s="263" t="e">
        <f>#REF!+I391</f>
        <v>#REF!</v>
      </c>
      <c r="K391" s="263">
        <v>-37</v>
      </c>
      <c r="L391" s="263" t="e">
        <f>#REF!+J391</f>
        <v>#REF!</v>
      </c>
      <c r="M391" s="263" t="e">
        <f>#REF!+K391</f>
        <v>#REF!</v>
      </c>
      <c r="N391" s="263" t="e">
        <f>#REF!+L391</f>
        <v>#REF!</v>
      </c>
    </row>
    <row r="392" spans="1:14" ht="47.25" customHeight="1" x14ac:dyDescent="0.2">
      <c r="A392" s="265" t="s">
        <v>984</v>
      </c>
      <c r="B392" s="258" t="s">
        <v>343</v>
      </c>
      <c r="C392" s="258" t="s">
        <v>190</v>
      </c>
      <c r="D392" s="258" t="s">
        <v>200</v>
      </c>
      <c r="E392" s="258" t="s">
        <v>1031</v>
      </c>
      <c r="F392" s="258"/>
      <c r="G392" s="263">
        <f>G393+G395+G396+G397+G398+G399</f>
        <v>0</v>
      </c>
      <c r="H392" s="263">
        <f>H393+H395+H396+H397+H398+H399+H394</f>
        <v>5345</v>
      </c>
      <c r="I392" s="263">
        <f>I393+I395+I396+I397+I398+I399+I394</f>
        <v>0</v>
      </c>
      <c r="J392" s="263">
        <f>J393+J395+J396+J397+J398+J399+J394</f>
        <v>5345</v>
      </c>
      <c r="K392" s="263">
        <f>K393+K395+K396+K397+K398+K399+K394+K400</f>
        <v>-199</v>
      </c>
      <c r="L392" s="263">
        <f>L393+L395+L396+L397+L398+L399+L394+L400</f>
        <v>5920</v>
      </c>
      <c r="M392" s="263">
        <f t="shared" ref="M392:N392" si="216">M393+M395+M396+M397+M398+M399+M394+M400</f>
        <v>-510</v>
      </c>
      <c r="N392" s="263">
        <f t="shared" si="216"/>
        <v>5410</v>
      </c>
    </row>
    <row r="393" spans="1:14" ht="12.75" customHeight="1" x14ac:dyDescent="0.2">
      <c r="A393" s="265" t="s">
        <v>95</v>
      </c>
      <c r="B393" s="258" t="s">
        <v>343</v>
      </c>
      <c r="C393" s="258" t="s">
        <v>190</v>
      </c>
      <c r="D393" s="258" t="s">
        <v>200</v>
      </c>
      <c r="E393" s="258" t="s">
        <v>1031</v>
      </c>
      <c r="F393" s="258" t="s">
        <v>96</v>
      </c>
      <c r="G393" s="262"/>
      <c r="H393" s="263">
        <v>4500</v>
      </c>
      <c r="I393" s="263">
        <v>-1000</v>
      </c>
      <c r="J393" s="263">
        <f t="shared" ref="J393:J399" si="217">H393+I393</f>
        <v>3500</v>
      </c>
      <c r="K393" s="263">
        <v>-200</v>
      </c>
      <c r="L393" s="263">
        <v>3800</v>
      </c>
      <c r="M393" s="263">
        <v>48</v>
      </c>
      <c r="N393" s="263">
        <f>L393+M393</f>
        <v>3848</v>
      </c>
    </row>
    <row r="394" spans="1:14" ht="30.75" customHeight="1" x14ac:dyDescent="0.2">
      <c r="A394" s="373" t="s">
        <v>902</v>
      </c>
      <c r="B394" s="258" t="s">
        <v>343</v>
      </c>
      <c r="C394" s="258" t="s">
        <v>190</v>
      </c>
      <c r="D394" s="258" t="s">
        <v>200</v>
      </c>
      <c r="E394" s="258" t="s">
        <v>1031</v>
      </c>
      <c r="F394" s="258" t="s">
        <v>900</v>
      </c>
      <c r="G394" s="262"/>
      <c r="H394" s="263">
        <v>0</v>
      </c>
      <c r="I394" s="263">
        <v>1000</v>
      </c>
      <c r="J394" s="263">
        <f>H394+I394</f>
        <v>1000</v>
      </c>
      <c r="K394" s="263">
        <v>0</v>
      </c>
      <c r="L394" s="263">
        <v>1200</v>
      </c>
      <c r="M394" s="263">
        <v>-38</v>
      </c>
      <c r="N394" s="263">
        <f t="shared" ref="N394:N400" si="218">L394+M394</f>
        <v>1162</v>
      </c>
    </row>
    <row r="395" spans="1:14" ht="13.5" customHeight="1" x14ac:dyDescent="0.2">
      <c r="A395" s="265" t="s">
        <v>97</v>
      </c>
      <c r="B395" s="258" t="s">
        <v>343</v>
      </c>
      <c r="C395" s="258" t="s">
        <v>190</v>
      </c>
      <c r="D395" s="258" t="s">
        <v>200</v>
      </c>
      <c r="E395" s="258" t="s">
        <v>1031</v>
      </c>
      <c r="F395" s="258" t="s">
        <v>98</v>
      </c>
      <c r="G395" s="262"/>
      <c r="H395" s="263">
        <v>98</v>
      </c>
      <c r="I395" s="263">
        <v>0</v>
      </c>
      <c r="J395" s="263">
        <f t="shared" si="217"/>
        <v>98</v>
      </c>
      <c r="K395" s="263">
        <v>0</v>
      </c>
      <c r="L395" s="263">
        <v>80</v>
      </c>
      <c r="M395" s="263">
        <v>-80</v>
      </c>
      <c r="N395" s="263">
        <f t="shared" si="218"/>
        <v>0</v>
      </c>
    </row>
    <row r="396" spans="1:14" ht="12.75" customHeight="1" x14ac:dyDescent="0.2">
      <c r="A396" s="265" t="s">
        <v>99</v>
      </c>
      <c r="B396" s="258" t="s">
        <v>343</v>
      </c>
      <c r="C396" s="258" t="s">
        <v>190</v>
      </c>
      <c r="D396" s="258" t="s">
        <v>200</v>
      </c>
      <c r="E396" s="258" t="s">
        <v>1031</v>
      </c>
      <c r="F396" s="258" t="s">
        <v>100</v>
      </c>
      <c r="G396" s="262"/>
      <c r="H396" s="263">
        <v>250</v>
      </c>
      <c r="I396" s="263">
        <v>0</v>
      </c>
      <c r="J396" s="263">
        <f t="shared" si="217"/>
        <v>250</v>
      </c>
      <c r="K396" s="263">
        <v>0</v>
      </c>
      <c r="L396" s="263">
        <v>280</v>
      </c>
      <c r="M396" s="263">
        <v>-80</v>
      </c>
      <c r="N396" s="263">
        <f t="shared" si="218"/>
        <v>200</v>
      </c>
    </row>
    <row r="397" spans="1:14" ht="12.75" customHeight="1" x14ac:dyDescent="0.2">
      <c r="A397" s="265" t="s">
        <v>93</v>
      </c>
      <c r="B397" s="258" t="s">
        <v>343</v>
      </c>
      <c r="C397" s="258" t="s">
        <v>190</v>
      </c>
      <c r="D397" s="258" t="s">
        <v>200</v>
      </c>
      <c r="E397" s="258" t="s">
        <v>1031</v>
      </c>
      <c r="F397" s="258" t="s">
        <v>94</v>
      </c>
      <c r="G397" s="262"/>
      <c r="H397" s="263">
        <v>437</v>
      </c>
      <c r="I397" s="263">
        <v>0</v>
      </c>
      <c r="J397" s="263">
        <f t="shared" si="217"/>
        <v>437</v>
      </c>
      <c r="K397" s="263">
        <v>0</v>
      </c>
      <c r="L397" s="263">
        <v>480</v>
      </c>
      <c r="M397" s="263">
        <v>-280</v>
      </c>
      <c r="N397" s="263">
        <f t="shared" si="218"/>
        <v>200</v>
      </c>
    </row>
    <row r="398" spans="1:14" ht="12.75" customHeight="1" x14ac:dyDescent="0.2">
      <c r="A398" s="265" t="s">
        <v>103</v>
      </c>
      <c r="B398" s="258" t="s">
        <v>343</v>
      </c>
      <c r="C398" s="258" t="s">
        <v>190</v>
      </c>
      <c r="D398" s="258" t="s">
        <v>200</v>
      </c>
      <c r="E398" s="258" t="s">
        <v>1031</v>
      </c>
      <c r="F398" s="258" t="s">
        <v>104</v>
      </c>
      <c r="G398" s="262"/>
      <c r="H398" s="263">
        <v>23</v>
      </c>
      <c r="I398" s="263">
        <v>0</v>
      </c>
      <c r="J398" s="263">
        <f t="shared" si="217"/>
        <v>23</v>
      </c>
      <c r="K398" s="263">
        <v>0</v>
      </c>
      <c r="L398" s="263">
        <v>23</v>
      </c>
      <c r="M398" s="263">
        <v>-23</v>
      </c>
      <c r="N398" s="263">
        <f t="shared" si="218"/>
        <v>0</v>
      </c>
    </row>
    <row r="399" spans="1:14" ht="12.75" customHeight="1" x14ac:dyDescent="0.2">
      <c r="A399" s="265" t="s">
        <v>400</v>
      </c>
      <c r="B399" s="258" t="s">
        <v>343</v>
      </c>
      <c r="C399" s="258" t="s">
        <v>190</v>
      </c>
      <c r="D399" s="258" t="s">
        <v>200</v>
      </c>
      <c r="E399" s="258" t="s">
        <v>1031</v>
      </c>
      <c r="F399" s="258" t="s">
        <v>106</v>
      </c>
      <c r="G399" s="262"/>
      <c r="H399" s="263">
        <v>37</v>
      </c>
      <c r="I399" s="263">
        <v>0</v>
      </c>
      <c r="J399" s="263">
        <f t="shared" si="217"/>
        <v>37</v>
      </c>
      <c r="K399" s="263">
        <v>-0.28000000000000003</v>
      </c>
      <c r="L399" s="263">
        <v>37</v>
      </c>
      <c r="M399" s="263">
        <v>-37</v>
      </c>
      <c r="N399" s="263">
        <f t="shared" si="218"/>
        <v>0</v>
      </c>
    </row>
    <row r="400" spans="1:14" ht="12.75" customHeight="1" x14ac:dyDescent="0.2">
      <c r="A400" s="265" t="s">
        <v>910</v>
      </c>
      <c r="B400" s="258" t="s">
        <v>343</v>
      </c>
      <c r="C400" s="258" t="s">
        <v>190</v>
      </c>
      <c r="D400" s="258" t="s">
        <v>200</v>
      </c>
      <c r="E400" s="258" t="s">
        <v>1031</v>
      </c>
      <c r="F400" s="258" t="s">
        <v>909</v>
      </c>
      <c r="G400" s="262"/>
      <c r="H400" s="263">
        <v>37</v>
      </c>
      <c r="I400" s="263">
        <v>0</v>
      </c>
      <c r="J400" s="263">
        <v>0</v>
      </c>
      <c r="K400" s="263">
        <v>1.28</v>
      </c>
      <c r="L400" s="263">
        <v>20</v>
      </c>
      <c r="M400" s="263">
        <v>-20</v>
      </c>
      <c r="N400" s="263">
        <f t="shared" si="218"/>
        <v>0</v>
      </c>
    </row>
    <row r="401" spans="1:14" ht="20.25" customHeight="1" x14ac:dyDescent="0.2">
      <c r="A401" s="410" t="s">
        <v>206</v>
      </c>
      <c r="B401" s="256" t="s">
        <v>343</v>
      </c>
      <c r="C401" s="256" t="s">
        <v>190</v>
      </c>
      <c r="D401" s="256" t="s">
        <v>207</v>
      </c>
      <c r="E401" s="258"/>
      <c r="F401" s="258"/>
      <c r="G401" s="262"/>
      <c r="H401" s="281">
        <f t="shared" ref="H401:N401" si="219">H402</f>
        <v>2750</v>
      </c>
      <c r="I401" s="281">
        <f t="shared" si="219"/>
        <v>0</v>
      </c>
      <c r="J401" s="281">
        <f t="shared" si="219"/>
        <v>2750</v>
      </c>
      <c r="K401" s="281">
        <f t="shared" si="219"/>
        <v>200</v>
      </c>
      <c r="L401" s="281">
        <f t="shared" si="219"/>
        <v>3240.0299999999997</v>
      </c>
      <c r="M401" s="281">
        <f t="shared" si="219"/>
        <v>31163.770000000004</v>
      </c>
      <c r="N401" s="281">
        <f t="shared" si="219"/>
        <v>34403.800000000003</v>
      </c>
    </row>
    <row r="402" spans="1:14" ht="42.75" customHeight="1" x14ac:dyDescent="0.2">
      <c r="A402" s="265" t="s">
        <v>985</v>
      </c>
      <c r="B402" s="258" t="s">
        <v>343</v>
      </c>
      <c r="C402" s="258" t="s">
        <v>190</v>
      </c>
      <c r="D402" s="258" t="s">
        <v>207</v>
      </c>
      <c r="E402" s="258"/>
      <c r="F402" s="258"/>
      <c r="G402" s="263">
        <f>G403+G406</f>
        <v>0</v>
      </c>
      <c r="H402" s="263">
        <f>H403+H406+H404+H405</f>
        <v>2750</v>
      </c>
      <c r="I402" s="263">
        <f>I403+I406+I404+I405</f>
        <v>0</v>
      </c>
      <c r="J402" s="263">
        <f>J403+J406+J404+J405</f>
        <v>2750</v>
      </c>
      <c r="K402" s="263">
        <f>K403+K406+K404+K405</f>
        <v>200</v>
      </c>
      <c r="L402" s="263">
        <f>L405+L406+L404+L407</f>
        <v>3240.0299999999997</v>
      </c>
      <c r="M402" s="263">
        <f t="shared" ref="M402:N402" si="220">M405+M406+M404+M407</f>
        <v>31163.770000000004</v>
      </c>
      <c r="N402" s="263">
        <f t="shared" si="220"/>
        <v>34403.800000000003</v>
      </c>
    </row>
    <row r="403" spans="1:14" ht="12.75" hidden="1" customHeight="1" x14ac:dyDescent="0.2">
      <c r="A403" s="265" t="s">
        <v>95</v>
      </c>
      <c r="B403" s="258" t="s">
        <v>343</v>
      </c>
      <c r="C403" s="258" t="s">
        <v>190</v>
      </c>
      <c r="D403" s="258" t="s">
        <v>207</v>
      </c>
      <c r="E403" s="258" t="s">
        <v>855</v>
      </c>
      <c r="F403" s="258" t="s">
        <v>96</v>
      </c>
      <c r="G403" s="262"/>
      <c r="H403" s="263">
        <v>2200</v>
      </c>
      <c r="I403" s="263">
        <v>-2200</v>
      </c>
      <c r="J403" s="263">
        <f t="shared" ref="J403:J408" si="221">H403+I403</f>
        <v>0</v>
      </c>
      <c r="K403" s="263">
        <v>0</v>
      </c>
      <c r="L403" s="263">
        <f>I403+J403</f>
        <v>-2200</v>
      </c>
      <c r="M403" s="263"/>
      <c r="N403" s="263">
        <f>J403+K403</f>
        <v>0</v>
      </c>
    </row>
    <row r="404" spans="1:14" ht="12.75" customHeight="1" x14ac:dyDescent="0.2">
      <c r="A404" s="373" t="s">
        <v>901</v>
      </c>
      <c r="B404" s="258" t="s">
        <v>343</v>
      </c>
      <c r="C404" s="258" t="s">
        <v>190</v>
      </c>
      <c r="D404" s="258" t="s">
        <v>207</v>
      </c>
      <c r="E404" s="258" t="s">
        <v>1031</v>
      </c>
      <c r="F404" s="258" t="s">
        <v>834</v>
      </c>
      <c r="G404" s="262"/>
      <c r="H404" s="263">
        <v>0</v>
      </c>
      <c r="I404" s="263">
        <v>1650</v>
      </c>
      <c r="J404" s="263">
        <f t="shared" si="221"/>
        <v>1650</v>
      </c>
      <c r="K404" s="263">
        <v>200</v>
      </c>
      <c r="L404" s="263">
        <v>2300</v>
      </c>
      <c r="M404" s="263">
        <v>0</v>
      </c>
      <c r="N404" s="263">
        <f>L404+M404</f>
        <v>2300</v>
      </c>
    </row>
    <row r="405" spans="1:14" ht="31.5" customHeight="1" x14ac:dyDescent="0.2">
      <c r="A405" s="373" t="s">
        <v>904</v>
      </c>
      <c r="B405" s="258" t="s">
        <v>343</v>
      </c>
      <c r="C405" s="258" t="s">
        <v>190</v>
      </c>
      <c r="D405" s="258" t="s">
        <v>207</v>
      </c>
      <c r="E405" s="258" t="s">
        <v>1031</v>
      </c>
      <c r="F405" s="258" t="s">
        <v>903</v>
      </c>
      <c r="G405" s="262"/>
      <c r="H405" s="263">
        <v>0</v>
      </c>
      <c r="I405" s="263">
        <v>550</v>
      </c>
      <c r="J405" s="263">
        <f t="shared" si="221"/>
        <v>550</v>
      </c>
      <c r="K405" s="263">
        <v>0</v>
      </c>
      <c r="L405" s="263">
        <v>700</v>
      </c>
      <c r="M405" s="263">
        <v>0</v>
      </c>
      <c r="N405" s="263">
        <f t="shared" ref="N405:N406" si="222">L405+M405</f>
        <v>700</v>
      </c>
    </row>
    <row r="406" spans="1:14" ht="12.75" customHeight="1" x14ac:dyDescent="0.2">
      <c r="A406" s="265" t="s">
        <v>93</v>
      </c>
      <c r="B406" s="258" t="s">
        <v>343</v>
      </c>
      <c r="C406" s="258" t="s">
        <v>190</v>
      </c>
      <c r="D406" s="258" t="s">
        <v>207</v>
      </c>
      <c r="E406" s="258" t="s">
        <v>1031</v>
      </c>
      <c r="F406" s="258" t="s">
        <v>94</v>
      </c>
      <c r="G406" s="262"/>
      <c r="H406" s="263">
        <v>550</v>
      </c>
      <c r="I406" s="263">
        <v>0</v>
      </c>
      <c r="J406" s="263">
        <f t="shared" si="221"/>
        <v>550</v>
      </c>
      <c r="K406" s="263">
        <v>0</v>
      </c>
      <c r="L406" s="263">
        <v>240.03</v>
      </c>
      <c r="M406" s="263">
        <v>-240.03</v>
      </c>
      <c r="N406" s="263">
        <f t="shared" si="222"/>
        <v>0</v>
      </c>
    </row>
    <row r="407" spans="1:14" ht="12.75" customHeight="1" x14ac:dyDescent="0.2">
      <c r="A407" s="265" t="s">
        <v>318</v>
      </c>
      <c r="B407" s="258" t="s">
        <v>343</v>
      </c>
      <c r="C407" s="258" t="s">
        <v>190</v>
      </c>
      <c r="D407" s="258" t="s">
        <v>207</v>
      </c>
      <c r="E407" s="258" t="s">
        <v>1031</v>
      </c>
      <c r="F407" s="258" t="s">
        <v>319</v>
      </c>
      <c r="G407" s="262"/>
      <c r="H407" s="263">
        <v>550</v>
      </c>
      <c r="I407" s="263">
        <v>0</v>
      </c>
      <c r="J407" s="263">
        <f t="shared" si="221"/>
        <v>550</v>
      </c>
      <c r="K407" s="263">
        <v>0</v>
      </c>
      <c r="L407" s="263">
        <v>0</v>
      </c>
      <c r="M407" s="263">
        <f>26160.7+2405+1040+716.9+980+101.2</f>
        <v>31403.800000000003</v>
      </c>
      <c r="N407" s="263">
        <f t="shared" ref="N407" si="223">L407+M407</f>
        <v>31403.800000000003</v>
      </c>
    </row>
    <row r="408" spans="1:14" s="19" customFormat="1" ht="15.75" customHeight="1" x14ac:dyDescent="0.2">
      <c r="A408" s="410" t="s">
        <v>220</v>
      </c>
      <c r="B408" s="256" t="s">
        <v>343</v>
      </c>
      <c r="C408" s="256" t="s">
        <v>196</v>
      </c>
      <c r="D408" s="256">
        <v>12</v>
      </c>
      <c r="E408" s="256"/>
      <c r="F408" s="256"/>
      <c r="G408" s="281">
        <f>G409+G412</f>
        <v>0</v>
      </c>
      <c r="H408" s="281">
        <f>H409+H411+H412</f>
        <v>1550</v>
      </c>
      <c r="I408" s="281">
        <f>I409+I411+I412</f>
        <v>-120</v>
      </c>
      <c r="J408" s="281">
        <f t="shared" si="221"/>
        <v>1430</v>
      </c>
      <c r="K408" s="281">
        <f>K409+K411+K412</f>
        <v>-570</v>
      </c>
      <c r="L408" s="281">
        <f>L409+L412</f>
        <v>860</v>
      </c>
      <c r="M408" s="281">
        <f t="shared" ref="M408:N408" si="224">M409+M412</f>
        <v>-540</v>
      </c>
      <c r="N408" s="281">
        <f t="shared" si="224"/>
        <v>320</v>
      </c>
    </row>
    <row r="409" spans="1:14" ht="40.5" customHeight="1" x14ac:dyDescent="0.2">
      <c r="A409" s="265" t="s">
        <v>1000</v>
      </c>
      <c r="B409" s="258" t="s">
        <v>343</v>
      </c>
      <c r="C409" s="258" t="s">
        <v>196</v>
      </c>
      <c r="D409" s="258" t="s">
        <v>205</v>
      </c>
      <c r="E409" s="258" t="s">
        <v>832</v>
      </c>
      <c r="F409" s="258"/>
      <c r="G409" s="262"/>
      <c r="H409" s="263">
        <f>H410</f>
        <v>450</v>
      </c>
      <c r="I409" s="263">
        <f>I410</f>
        <v>0</v>
      </c>
      <c r="J409" s="263">
        <f>J410</f>
        <v>450</v>
      </c>
      <c r="K409" s="263">
        <f>K410</f>
        <v>0</v>
      </c>
      <c r="L409" s="263">
        <f>L410+L411</f>
        <v>700</v>
      </c>
      <c r="M409" s="263">
        <f t="shared" ref="M409:N409" si="225">M410+M411</f>
        <v>-400</v>
      </c>
      <c r="N409" s="263">
        <f t="shared" si="225"/>
        <v>300</v>
      </c>
    </row>
    <row r="410" spans="1:14" ht="30" customHeight="1" x14ac:dyDescent="0.2">
      <c r="A410" s="265" t="s">
        <v>744</v>
      </c>
      <c r="B410" s="258" t="s">
        <v>343</v>
      </c>
      <c r="C410" s="258" t="s">
        <v>196</v>
      </c>
      <c r="D410" s="258" t="s">
        <v>205</v>
      </c>
      <c r="E410" s="258" t="s">
        <v>831</v>
      </c>
      <c r="F410" s="258" t="s">
        <v>94</v>
      </c>
      <c r="G410" s="262"/>
      <c r="H410" s="263">
        <v>450</v>
      </c>
      <c r="I410" s="263">
        <v>0</v>
      </c>
      <c r="J410" s="263">
        <f>H410+I410</f>
        <v>450</v>
      </c>
      <c r="K410" s="263">
        <v>0</v>
      </c>
      <c r="L410" s="263">
        <v>200</v>
      </c>
      <c r="M410" s="263">
        <v>0</v>
      </c>
      <c r="N410" s="263">
        <f>L410+M410</f>
        <v>200</v>
      </c>
    </row>
    <row r="411" spans="1:14" ht="12.75" customHeight="1" x14ac:dyDescent="0.2">
      <c r="A411" s="265" t="s">
        <v>722</v>
      </c>
      <c r="B411" s="258" t="s">
        <v>343</v>
      </c>
      <c r="C411" s="258" t="s">
        <v>196</v>
      </c>
      <c r="D411" s="258" t="s">
        <v>205</v>
      </c>
      <c r="E411" s="258" t="s">
        <v>830</v>
      </c>
      <c r="F411" s="258" t="s">
        <v>94</v>
      </c>
      <c r="G411" s="262"/>
      <c r="H411" s="263">
        <v>900</v>
      </c>
      <c r="I411" s="263">
        <v>-120</v>
      </c>
      <c r="J411" s="263">
        <f>H411+I411</f>
        <v>780</v>
      </c>
      <c r="K411" s="263">
        <v>-570</v>
      </c>
      <c r="L411" s="263">
        <v>500</v>
      </c>
      <c r="M411" s="263">
        <v>-400</v>
      </c>
      <c r="N411" s="263">
        <f>L411+M411</f>
        <v>100</v>
      </c>
    </row>
    <row r="412" spans="1:14" ht="12.75" customHeight="1" x14ac:dyDescent="0.2">
      <c r="A412" s="265" t="s">
        <v>1001</v>
      </c>
      <c r="B412" s="258" t="s">
        <v>343</v>
      </c>
      <c r="C412" s="258" t="s">
        <v>196</v>
      </c>
      <c r="D412" s="258" t="s">
        <v>205</v>
      </c>
      <c r="E412" s="258" t="s">
        <v>829</v>
      </c>
      <c r="F412" s="258"/>
      <c r="G412" s="262"/>
      <c r="H412" s="263">
        <f>H413+H414</f>
        <v>200</v>
      </c>
      <c r="I412" s="263">
        <f>I413+I414</f>
        <v>0</v>
      </c>
      <c r="J412" s="263">
        <f>H412+I412</f>
        <v>200</v>
      </c>
      <c r="K412" s="263">
        <f>K413+K414</f>
        <v>0</v>
      </c>
      <c r="L412" s="263">
        <f>L414+L413</f>
        <v>160</v>
      </c>
      <c r="M412" s="263">
        <f t="shared" ref="M412:N412" si="226">M414+M413</f>
        <v>-140</v>
      </c>
      <c r="N412" s="263">
        <f t="shared" si="226"/>
        <v>20</v>
      </c>
    </row>
    <row r="413" spans="1:14" ht="16.5" customHeight="1" x14ac:dyDescent="0.2">
      <c r="A413" s="265" t="s">
        <v>533</v>
      </c>
      <c r="B413" s="258" t="s">
        <v>343</v>
      </c>
      <c r="C413" s="258" t="s">
        <v>196</v>
      </c>
      <c r="D413" s="258" t="s">
        <v>205</v>
      </c>
      <c r="E413" s="258" t="s">
        <v>828</v>
      </c>
      <c r="F413" s="258" t="s">
        <v>94</v>
      </c>
      <c r="G413" s="262"/>
      <c r="H413" s="263">
        <v>100</v>
      </c>
      <c r="I413" s="263">
        <v>0</v>
      </c>
      <c r="J413" s="263">
        <f>H413+I413</f>
        <v>100</v>
      </c>
      <c r="K413" s="263">
        <v>0</v>
      </c>
      <c r="L413" s="263">
        <v>80</v>
      </c>
      <c r="M413" s="263">
        <v>-70</v>
      </c>
      <c r="N413" s="263">
        <f>L413+M413</f>
        <v>10</v>
      </c>
    </row>
    <row r="414" spans="1:14" ht="18" customHeight="1" x14ac:dyDescent="0.2">
      <c r="A414" s="265" t="s">
        <v>534</v>
      </c>
      <c r="B414" s="258" t="s">
        <v>343</v>
      </c>
      <c r="C414" s="258" t="s">
        <v>196</v>
      </c>
      <c r="D414" s="258" t="s">
        <v>205</v>
      </c>
      <c r="E414" s="258" t="s">
        <v>827</v>
      </c>
      <c r="F414" s="258" t="s">
        <v>94</v>
      </c>
      <c r="G414" s="262"/>
      <c r="H414" s="263">
        <v>100</v>
      </c>
      <c r="I414" s="263">
        <v>0</v>
      </c>
      <c r="J414" s="263">
        <f>H414+I414</f>
        <v>100</v>
      </c>
      <c r="K414" s="263">
        <v>0</v>
      </c>
      <c r="L414" s="263">
        <v>80</v>
      </c>
      <c r="M414" s="263">
        <v>-70</v>
      </c>
      <c r="N414" s="263">
        <f>L414+M414</f>
        <v>10</v>
      </c>
    </row>
    <row r="415" spans="1:14" s="19" customFormat="1" ht="14.25" x14ac:dyDescent="0.2">
      <c r="A415" s="410" t="s">
        <v>70</v>
      </c>
      <c r="B415" s="256" t="s">
        <v>343</v>
      </c>
      <c r="C415" s="256"/>
      <c r="D415" s="256"/>
      <c r="E415" s="256"/>
      <c r="F415" s="256"/>
      <c r="G415" s="281" t="e">
        <f>G419+G430+G464+G468</f>
        <v>#REF!</v>
      </c>
      <c r="H415" s="281">
        <f>H419+H423+H427+H430+H464+H468+H416</f>
        <v>27234.6</v>
      </c>
      <c r="I415" s="281">
        <f>I419+I423+I427+I430+I464+I468+I416</f>
        <v>2613.8900000000003</v>
      </c>
      <c r="J415" s="281" t="e">
        <f>J419+J423+J427+J430+J464+J468+J416</f>
        <v>#REF!</v>
      </c>
      <c r="K415" s="281">
        <f>K419+K423+K427+K430+K464+K468+K416</f>
        <v>5519.9319999999998</v>
      </c>
      <c r="L415" s="281">
        <f>L419+L430+L464+L468+L416</f>
        <v>33698.400000000001</v>
      </c>
      <c r="M415" s="281">
        <f>M419+M430+M464+M468+M416</f>
        <v>3203.6000000000004</v>
      </c>
      <c r="N415" s="281">
        <f>N419+N430+N464+N468+N416</f>
        <v>36902</v>
      </c>
    </row>
    <row r="416" spans="1:14" s="19" customFormat="1" ht="15" x14ac:dyDescent="0.2">
      <c r="A416" s="410" t="s">
        <v>201</v>
      </c>
      <c r="B416" s="258" t="s">
        <v>343</v>
      </c>
      <c r="C416" s="255" t="s">
        <v>312</v>
      </c>
      <c r="D416" s="256" t="s">
        <v>202</v>
      </c>
      <c r="E416" s="377"/>
      <c r="F416" s="256"/>
      <c r="G416" s="378"/>
      <c r="H416" s="281">
        <f>H417</f>
        <v>0</v>
      </c>
      <c r="I416" s="281">
        <f>I417</f>
        <v>83.87</v>
      </c>
      <c r="J416" s="281">
        <f>H416+I416</f>
        <v>83.87</v>
      </c>
      <c r="K416" s="281">
        <f>K417</f>
        <v>0</v>
      </c>
      <c r="L416" s="281">
        <f>L417</f>
        <v>0</v>
      </c>
      <c r="M416" s="281">
        <f t="shared" ref="M416:N416" si="227">M417</f>
        <v>952</v>
      </c>
      <c r="N416" s="281">
        <f t="shared" si="227"/>
        <v>952</v>
      </c>
    </row>
    <row r="417" spans="1:14" s="19" customFormat="1" ht="30" x14ac:dyDescent="0.2">
      <c r="A417" s="265" t="s">
        <v>452</v>
      </c>
      <c r="B417" s="258" t="s">
        <v>343</v>
      </c>
      <c r="C417" s="277" t="s">
        <v>312</v>
      </c>
      <c r="D417" s="258" t="s">
        <v>202</v>
      </c>
      <c r="E417" s="266" t="s">
        <v>869</v>
      </c>
      <c r="F417" s="258"/>
      <c r="G417" s="378"/>
      <c r="H417" s="263">
        <f>H418</f>
        <v>0</v>
      </c>
      <c r="I417" s="263">
        <f>I418</f>
        <v>83.87</v>
      </c>
      <c r="J417" s="263">
        <f>J418</f>
        <v>83.87</v>
      </c>
      <c r="K417" s="263">
        <f>K418</f>
        <v>0</v>
      </c>
      <c r="L417" s="263">
        <f>L418</f>
        <v>0</v>
      </c>
      <c r="M417" s="263">
        <f t="shared" ref="M417:N417" si="228">M418</f>
        <v>952</v>
      </c>
      <c r="N417" s="263">
        <f t="shared" si="228"/>
        <v>952</v>
      </c>
    </row>
    <row r="418" spans="1:14" s="19" customFormat="1" ht="15" x14ac:dyDescent="0.2">
      <c r="A418" s="379" t="s">
        <v>770</v>
      </c>
      <c r="B418" s="258" t="s">
        <v>343</v>
      </c>
      <c r="C418" s="277" t="s">
        <v>312</v>
      </c>
      <c r="D418" s="258" t="s">
        <v>202</v>
      </c>
      <c r="E418" s="266" t="s">
        <v>869</v>
      </c>
      <c r="F418" s="258" t="s">
        <v>771</v>
      </c>
      <c r="G418" s="378"/>
      <c r="H418" s="263">
        <v>0</v>
      </c>
      <c r="I418" s="263">
        <v>83.87</v>
      </c>
      <c r="J418" s="263">
        <f>H418+I418</f>
        <v>83.87</v>
      </c>
      <c r="K418" s="263">
        <v>0</v>
      </c>
      <c r="L418" s="263">
        <v>0</v>
      </c>
      <c r="M418" s="263">
        <v>952</v>
      </c>
      <c r="N418" s="263">
        <f>L418+M418</f>
        <v>952</v>
      </c>
    </row>
    <row r="419" spans="1:14" s="19" customFormat="1" ht="14.25" x14ac:dyDescent="0.2">
      <c r="A419" s="410" t="s">
        <v>364</v>
      </c>
      <c r="B419" s="256" t="s">
        <v>343</v>
      </c>
      <c r="C419" s="256" t="s">
        <v>192</v>
      </c>
      <c r="D419" s="256"/>
      <c r="E419" s="256"/>
      <c r="F419" s="256"/>
      <c r="G419" s="270"/>
      <c r="H419" s="281">
        <f t="shared" ref="H419:N421" si="229">H420</f>
        <v>731.5</v>
      </c>
      <c r="I419" s="281">
        <f t="shared" si="229"/>
        <v>0</v>
      </c>
      <c r="J419" s="281">
        <f t="shared" si="229"/>
        <v>731.5</v>
      </c>
      <c r="K419" s="281">
        <f t="shared" si="229"/>
        <v>0</v>
      </c>
      <c r="L419" s="281">
        <f t="shared" si="229"/>
        <v>659</v>
      </c>
      <c r="M419" s="281">
        <f t="shared" si="229"/>
        <v>45.5</v>
      </c>
      <c r="N419" s="281">
        <f t="shared" si="229"/>
        <v>704.5</v>
      </c>
    </row>
    <row r="420" spans="1:14" s="19" customFormat="1" ht="18" customHeight="1" x14ac:dyDescent="0.2">
      <c r="A420" s="410" t="s">
        <v>365</v>
      </c>
      <c r="B420" s="256" t="s">
        <v>343</v>
      </c>
      <c r="C420" s="256" t="s">
        <v>192</v>
      </c>
      <c r="D420" s="256" t="s">
        <v>194</v>
      </c>
      <c r="E420" s="258"/>
      <c r="F420" s="258"/>
      <c r="G420" s="263" t="e">
        <f>#REF!+G421</f>
        <v>#REF!</v>
      </c>
      <c r="H420" s="263">
        <f>H421</f>
        <v>731.5</v>
      </c>
      <c r="I420" s="263">
        <f>I421</f>
        <v>0</v>
      </c>
      <c r="J420" s="263">
        <f>H420+I420</f>
        <v>731.5</v>
      </c>
      <c r="K420" s="263">
        <f t="shared" si="229"/>
        <v>0</v>
      </c>
      <c r="L420" s="263">
        <f t="shared" si="229"/>
        <v>659</v>
      </c>
      <c r="M420" s="263">
        <f t="shared" si="229"/>
        <v>45.5</v>
      </c>
      <c r="N420" s="263">
        <f t="shared" si="229"/>
        <v>704.5</v>
      </c>
    </row>
    <row r="421" spans="1:14" s="248" customFormat="1" ht="30" x14ac:dyDescent="0.2">
      <c r="A421" s="265" t="s">
        <v>366</v>
      </c>
      <c r="B421" s="258" t="s">
        <v>343</v>
      </c>
      <c r="C421" s="258" t="s">
        <v>192</v>
      </c>
      <c r="D421" s="258" t="s">
        <v>194</v>
      </c>
      <c r="E421" s="258" t="s">
        <v>759</v>
      </c>
      <c r="F421" s="258"/>
      <c r="G421" s="262"/>
      <c r="H421" s="263">
        <f>H422</f>
        <v>731.5</v>
      </c>
      <c r="I421" s="263">
        <f>I422</f>
        <v>0</v>
      </c>
      <c r="J421" s="263">
        <f>H421+I421</f>
        <v>731.5</v>
      </c>
      <c r="K421" s="263">
        <f t="shared" si="229"/>
        <v>0</v>
      </c>
      <c r="L421" s="263">
        <f t="shared" si="229"/>
        <v>659</v>
      </c>
      <c r="M421" s="263">
        <f t="shared" si="229"/>
        <v>45.5</v>
      </c>
      <c r="N421" s="263">
        <f t="shared" si="229"/>
        <v>704.5</v>
      </c>
    </row>
    <row r="422" spans="1:14" s="248" customFormat="1" ht="15" x14ac:dyDescent="0.2">
      <c r="A422" s="265" t="s">
        <v>268</v>
      </c>
      <c r="B422" s="258" t="s">
        <v>343</v>
      </c>
      <c r="C422" s="258" t="s">
        <v>192</v>
      </c>
      <c r="D422" s="258" t="s">
        <v>194</v>
      </c>
      <c r="E422" s="258" t="s">
        <v>759</v>
      </c>
      <c r="F422" s="258" t="s">
        <v>155</v>
      </c>
      <c r="G422" s="262"/>
      <c r="H422" s="263">
        <v>731.5</v>
      </c>
      <c r="I422" s="263">
        <v>0</v>
      </c>
      <c r="J422" s="263">
        <f>H422+I422</f>
        <v>731.5</v>
      </c>
      <c r="K422" s="263">
        <v>0</v>
      </c>
      <c r="L422" s="263">
        <v>659</v>
      </c>
      <c r="M422" s="263">
        <v>45.5</v>
      </c>
      <c r="N422" s="263">
        <f>L422+M422</f>
        <v>704.5</v>
      </c>
    </row>
    <row r="423" spans="1:14" s="248" customFormat="1" ht="15" hidden="1" x14ac:dyDescent="0.2">
      <c r="A423" s="410" t="s">
        <v>236</v>
      </c>
      <c r="B423" s="256" t="s">
        <v>343</v>
      </c>
      <c r="C423" s="256" t="s">
        <v>194</v>
      </c>
      <c r="D423" s="256"/>
      <c r="E423" s="258"/>
      <c r="F423" s="258"/>
      <c r="G423" s="262"/>
      <c r="H423" s="281">
        <f t="shared" ref="H423:N425" si="230">H424</f>
        <v>0</v>
      </c>
      <c r="I423" s="281">
        <f t="shared" si="230"/>
        <v>175</v>
      </c>
      <c r="J423" s="281">
        <f t="shared" si="230"/>
        <v>175</v>
      </c>
      <c r="K423" s="281">
        <f t="shared" si="230"/>
        <v>0</v>
      </c>
      <c r="L423" s="281">
        <f t="shared" si="230"/>
        <v>0</v>
      </c>
      <c r="M423" s="281"/>
      <c r="N423" s="281">
        <f t="shared" si="230"/>
        <v>0</v>
      </c>
    </row>
    <row r="424" spans="1:14" s="248" customFormat="1" ht="32.25" hidden="1" customHeight="1" x14ac:dyDescent="0.2">
      <c r="A424" s="410" t="s">
        <v>255</v>
      </c>
      <c r="B424" s="258" t="s">
        <v>343</v>
      </c>
      <c r="C424" s="258" t="s">
        <v>194</v>
      </c>
      <c r="D424" s="258" t="s">
        <v>212</v>
      </c>
      <c r="E424" s="258"/>
      <c r="F424" s="258"/>
      <c r="G424" s="262"/>
      <c r="H424" s="263">
        <f t="shared" si="230"/>
        <v>0</v>
      </c>
      <c r="I424" s="263">
        <f t="shared" si="230"/>
        <v>175</v>
      </c>
      <c r="J424" s="263">
        <f t="shared" si="230"/>
        <v>175</v>
      </c>
      <c r="K424" s="263">
        <f t="shared" si="230"/>
        <v>0</v>
      </c>
      <c r="L424" s="263">
        <f t="shared" si="230"/>
        <v>0</v>
      </c>
      <c r="M424" s="263"/>
      <c r="N424" s="263">
        <f t="shared" si="230"/>
        <v>0</v>
      </c>
    </row>
    <row r="425" spans="1:14" s="248" customFormat="1" ht="27.75" hidden="1" customHeight="1" x14ac:dyDescent="0.2">
      <c r="A425" s="265" t="s">
        <v>466</v>
      </c>
      <c r="B425" s="258" t="s">
        <v>343</v>
      </c>
      <c r="C425" s="258" t="s">
        <v>194</v>
      </c>
      <c r="D425" s="258" t="s">
        <v>212</v>
      </c>
      <c r="E425" s="258" t="s">
        <v>876</v>
      </c>
      <c r="F425" s="258"/>
      <c r="G425" s="262"/>
      <c r="H425" s="263">
        <f t="shared" si="230"/>
        <v>0</v>
      </c>
      <c r="I425" s="263">
        <f t="shared" si="230"/>
        <v>175</v>
      </c>
      <c r="J425" s="263">
        <f t="shared" si="230"/>
        <v>175</v>
      </c>
      <c r="K425" s="263">
        <f t="shared" si="230"/>
        <v>0</v>
      </c>
      <c r="L425" s="263">
        <f t="shared" si="230"/>
        <v>0</v>
      </c>
      <c r="M425" s="263"/>
      <c r="N425" s="263">
        <f t="shared" si="230"/>
        <v>0</v>
      </c>
    </row>
    <row r="426" spans="1:14" s="248" customFormat="1" ht="15" hidden="1" x14ac:dyDescent="0.2">
      <c r="A426" s="379" t="s">
        <v>770</v>
      </c>
      <c r="B426" s="258" t="s">
        <v>343</v>
      </c>
      <c r="C426" s="258" t="s">
        <v>194</v>
      </c>
      <c r="D426" s="258" t="s">
        <v>212</v>
      </c>
      <c r="E426" s="258" t="s">
        <v>876</v>
      </c>
      <c r="F426" s="258" t="s">
        <v>771</v>
      </c>
      <c r="G426" s="262"/>
      <c r="H426" s="263"/>
      <c r="I426" s="263">
        <v>175</v>
      </c>
      <c r="J426" s="263">
        <f>H426+I426</f>
        <v>175</v>
      </c>
      <c r="K426" s="263">
        <v>0</v>
      </c>
      <c r="L426" s="263">
        <v>0</v>
      </c>
      <c r="M426" s="263"/>
      <c r="N426" s="263">
        <v>0</v>
      </c>
    </row>
    <row r="427" spans="1:14" s="248" customFormat="1" ht="14.25" hidden="1" x14ac:dyDescent="0.2">
      <c r="A427" s="410" t="s">
        <v>374</v>
      </c>
      <c r="B427" s="256" t="s">
        <v>343</v>
      </c>
      <c r="C427" s="256" t="s">
        <v>196</v>
      </c>
      <c r="D427" s="256"/>
      <c r="E427" s="256"/>
      <c r="F427" s="256"/>
      <c r="G427" s="270"/>
      <c r="H427" s="281">
        <f t="shared" ref="H427:N427" si="231">H428</f>
        <v>0</v>
      </c>
      <c r="I427" s="281">
        <f t="shared" si="231"/>
        <v>495.14000000000004</v>
      </c>
      <c r="J427" s="281">
        <f t="shared" si="231"/>
        <v>495.14000000000004</v>
      </c>
      <c r="K427" s="281">
        <f t="shared" si="231"/>
        <v>955.16700000000003</v>
      </c>
      <c r="L427" s="281">
        <f t="shared" si="231"/>
        <v>0</v>
      </c>
      <c r="M427" s="281"/>
      <c r="N427" s="281">
        <f t="shared" si="231"/>
        <v>0</v>
      </c>
    </row>
    <row r="428" spans="1:14" s="248" customFormat="1" ht="13.5" hidden="1" customHeight="1" x14ac:dyDescent="0.2">
      <c r="A428" s="265" t="s">
        <v>724</v>
      </c>
      <c r="B428" s="258" t="s">
        <v>343</v>
      </c>
      <c r="C428" s="258" t="s">
        <v>196</v>
      </c>
      <c r="D428" s="258" t="s">
        <v>212</v>
      </c>
      <c r="E428" s="258" t="s">
        <v>851</v>
      </c>
      <c r="F428" s="258"/>
      <c r="G428" s="262"/>
      <c r="H428" s="263">
        <f>H429</f>
        <v>0</v>
      </c>
      <c r="I428" s="263">
        <f>I429</f>
        <v>495.14000000000004</v>
      </c>
      <c r="J428" s="263">
        <f>H428+I428</f>
        <v>495.14000000000004</v>
      </c>
      <c r="K428" s="263">
        <f>K429</f>
        <v>955.16700000000003</v>
      </c>
      <c r="L428" s="263">
        <f>L429</f>
        <v>0</v>
      </c>
      <c r="M428" s="263"/>
      <c r="N428" s="263">
        <f>N429</f>
        <v>0</v>
      </c>
    </row>
    <row r="429" spans="1:14" s="248" customFormat="1" ht="15" hidden="1" x14ac:dyDescent="0.2">
      <c r="A429" s="379" t="s">
        <v>770</v>
      </c>
      <c r="B429" s="258" t="s">
        <v>343</v>
      </c>
      <c r="C429" s="258" t="s">
        <v>196</v>
      </c>
      <c r="D429" s="258" t="s">
        <v>212</v>
      </c>
      <c r="E429" s="258" t="s">
        <v>851</v>
      </c>
      <c r="F429" s="258" t="s">
        <v>771</v>
      </c>
      <c r="G429" s="262"/>
      <c r="H429" s="263">
        <v>0</v>
      </c>
      <c r="I429" s="263">
        <f>374.91+120.23</f>
        <v>495.14000000000004</v>
      </c>
      <c r="J429" s="263">
        <f>H429+I429</f>
        <v>495.14000000000004</v>
      </c>
      <c r="K429" s="263">
        <v>955.16700000000003</v>
      </c>
      <c r="L429" s="263">
        <v>0</v>
      </c>
      <c r="M429" s="263"/>
      <c r="N429" s="263">
        <v>0</v>
      </c>
    </row>
    <row r="430" spans="1:14" s="19" customFormat="1" ht="14.25" x14ac:dyDescent="0.2">
      <c r="A430" s="410" t="s">
        <v>367</v>
      </c>
      <c r="B430" s="256" t="s">
        <v>343</v>
      </c>
      <c r="C430" s="256" t="s">
        <v>198</v>
      </c>
      <c r="D430" s="256"/>
      <c r="E430" s="256"/>
      <c r="F430" s="256"/>
      <c r="G430" s="281">
        <f>G431+G441</f>
        <v>0</v>
      </c>
      <c r="H430" s="281">
        <f>H441</f>
        <v>5495.6</v>
      </c>
      <c r="I430" s="281">
        <f>I431+I441</f>
        <v>0</v>
      </c>
      <c r="J430" s="281" t="e">
        <f>J431+J441</f>
        <v>#REF!</v>
      </c>
      <c r="K430" s="281">
        <f>K441+K461</f>
        <v>1696.25</v>
      </c>
      <c r="L430" s="281">
        <f>L441+L461</f>
        <v>10655</v>
      </c>
      <c r="M430" s="281">
        <f t="shared" ref="M430:N430" si="232">M441+M461</f>
        <v>-78.599999999999994</v>
      </c>
      <c r="N430" s="281">
        <f t="shared" si="232"/>
        <v>10576.4</v>
      </c>
    </row>
    <row r="431" spans="1:14" ht="12" hidden="1" customHeight="1" x14ac:dyDescent="0.2">
      <c r="A431" s="410" t="s">
        <v>222</v>
      </c>
      <c r="B431" s="256" t="s">
        <v>343</v>
      </c>
      <c r="C431" s="256" t="s">
        <v>198</v>
      </c>
      <c r="D431" s="256" t="s">
        <v>190</v>
      </c>
      <c r="E431" s="256"/>
      <c r="F431" s="256"/>
      <c r="G431" s="263">
        <f t="shared" ref="G431:K431" si="233">G435+G437</f>
        <v>0</v>
      </c>
      <c r="H431" s="263"/>
      <c r="I431" s="263">
        <f t="shared" si="233"/>
        <v>0</v>
      </c>
      <c r="J431" s="263" t="e">
        <f t="shared" si="233"/>
        <v>#REF!</v>
      </c>
      <c r="K431" s="263">
        <f t="shared" si="233"/>
        <v>0</v>
      </c>
      <c r="L431" s="263" t="e">
        <f>L435+L437</f>
        <v>#REF!</v>
      </c>
      <c r="M431" s="263">
        <f t="shared" ref="M431:N431" si="234">M435+M437</f>
        <v>0</v>
      </c>
      <c r="N431" s="263" t="e">
        <f t="shared" si="234"/>
        <v>#REF!</v>
      </c>
    </row>
    <row r="432" spans="1:14" s="248" customFormat="1" ht="12.75" hidden="1" customHeight="1" x14ac:dyDescent="0.2">
      <c r="A432" s="265" t="s">
        <v>324</v>
      </c>
      <c r="B432" s="258" t="s">
        <v>343</v>
      </c>
      <c r="C432" s="258" t="s">
        <v>198</v>
      </c>
      <c r="D432" s="258" t="s">
        <v>190</v>
      </c>
      <c r="E432" s="258" t="s">
        <v>156</v>
      </c>
      <c r="F432" s="258"/>
      <c r="G432" s="262"/>
      <c r="H432" s="262"/>
      <c r="I432" s="263" t="e">
        <f>I433+I435+I437+I439</f>
        <v>#REF!</v>
      </c>
      <c r="J432" s="263" t="e">
        <f>J433+J435+J437+J439</f>
        <v>#REF!</v>
      </c>
      <c r="K432" s="263" t="e">
        <f>K433+K435+K437+K439</f>
        <v>#REF!</v>
      </c>
      <c r="L432" s="263" t="e">
        <f>L433+L435+L437+L439</f>
        <v>#REF!</v>
      </c>
      <c r="M432" s="263" t="e">
        <f t="shared" ref="M432:N432" si="235">M433+M435+M437+M439</f>
        <v>#REF!</v>
      </c>
      <c r="N432" s="263" t="e">
        <f t="shared" si="235"/>
        <v>#REF!</v>
      </c>
    </row>
    <row r="433" spans="1:14" s="248" customFormat="1" ht="25.5" hidden="1" customHeight="1" x14ac:dyDescent="0.2">
      <c r="A433" s="265" t="s">
        <v>157</v>
      </c>
      <c r="B433" s="258" t="s">
        <v>343</v>
      </c>
      <c r="C433" s="258" t="s">
        <v>198</v>
      </c>
      <c r="D433" s="258" t="s">
        <v>190</v>
      </c>
      <c r="E433" s="258" t="s">
        <v>158</v>
      </c>
      <c r="F433" s="258"/>
      <c r="G433" s="262"/>
      <c r="H433" s="262"/>
      <c r="I433" s="263" t="e">
        <f>I434</f>
        <v>#REF!</v>
      </c>
      <c r="J433" s="263" t="e">
        <f>J434</f>
        <v>#REF!</v>
      </c>
      <c r="K433" s="263" t="e">
        <f>K434</f>
        <v>#REF!</v>
      </c>
      <c r="L433" s="263" t="e">
        <f>L434</f>
        <v>#REF!</v>
      </c>
      <c r="M433" s="263" t="e">
        <f t="shared" ref="M433:N433" si="236">M434</f>
        <v>#REF!</v>
      </c>
      <c r="N433" s="263" t="e">
        <f t="shared" si="236"/>
        <v>#REF!</v>
      </c>
    </row>
    <row r="434" spans="1:14" s="248" customFormat="1" ht="38.25" hidden="1" customHeight="1" x14ac:dyDescent="0.2">
      <c r="A434" s="265" t="s">
        <v>159</v>
      </c>
      <c r="B434" s="258" t="s">
        <v>343</v>
      </c>
      <c r="C434" s="258" t="s">
        <v>198</v>
      </c>
      <c r="D434" s="258" t="s">
        <v>190</v>
      </c>
      <c r="E434" s="258" t="s">
        <v>158</v>
      </c>
      <c r="F434" s="258" t="s">
        <v>160</v>
      </c>
      <c r="G434" s="262"/>
      <c r="H434" s="262"/>
      <c r="I434" s="263" t="e">
        <f>#REF!+G434</f>
        <v>#REF!</v>
      </c>
      <c r="J434" s="263" t="e">
        <f>#REF!+I434</f>
        <v>#REF!</v>
      </c>
      <c r="K434" s="263" t="e">
        <f>#REF!+I434</f>
        <v>#REF!</v>
      </c>
      <c r="L434" s="263" t="e">
        <f>F434+J434</f>
        <v>#REF!</v>
      </c>
      <c r="M434" s="263" t="e">
        <f t="shared" ref="M434:N434" si="237">G434+K434</f>
        <v>#REF!</v>
      </c>
      <c r="N434" s="263" t="e">
        <f t="shared" si="237"/>
        <v>#REF!</v>
      </c>
    </row>
    <row r="435" spans="1:14" s="248" customFormat="1" ht="25.5" hidden="1" customHeight="1" x14ac:dyDescent="0.2">
      <c r="A435" s="265" t="s">
        <v>768</v>
      </c>
      <c r="B435" s="258" t="s">
        <v>343</v>
      </c>
      <c r="C435" s="258" t="s">
        <v>198</v>
      </c>
      <c r="D435" s="258" t="s">
        <v>190</v>
      </c>
      <c r="E435" s="258" t="s">
        <v>773</v>
      </c>
      <c r="F435" s="258"/>
      <c r="G435" s="262"/>
      <c r="H435" s="262"/>
      <c r="I435" s="263">
        <f>I436</f>
        <v>0</v>
      </c>
      <c r="J435" s="263" t="e">
        <f>J436</f>
        <v>#REF!</v>
      </c>
      <c r="K435" s="263">
        <f>K436</f>
        <v>0</v>
      </c>
      <c r="L435" s="263" t="e">
        <f>L436</f>
        <v>#REF!</v>
      </c>
      <c r="M435" s="263">
        <f t="shared" ref="M435:N435" si="238">M436</f>
        <v>0</v>
      </c>
      <c r="N435" s="263" t="e">
        <f t="shared" si="238"/>
        <v>#REF!</v>
      </c>
    </row>
    <row r="436" spans="1:14" s="248" customFormat="1" ht="18" hidden="1" customHeight="1" x14ac:dyDescent="0.2">
      <c r="A436" s="265" t="s">
        <v>770</v>
      </c>
      <c r="B436" s="258" t="s">
        <v>343</v>
      </c>
      <c r="C436" s="258" t="s">
        <v>198</v>
      </c>
      <c r="D436" s="258" t="s">
        <v>190</v>
      </c>
      <c r="E436" s="258" t="s">
        <v>773</v>
      </c>
      <c r="F436" s="258" t="s">
        <v>771</v>
      </c>
      <c r="G436" s="262"/>
      <c r="H436" s="262"/>
      <c r="I436" s="263">
        <v>0</v>
      </c>
      <c r="J436" s="263" t="e">
        <f>#REF!+I436</f>
        <v>#REF!</v>
      </c>
      <c r="K436" s="263">
        <v>0</v>
      </c>
      <c r="L436" s="263" t="e">
        <f>F436+J436</f>
        <v>#REF!</v>
      </c>
      <c r="M436" s="263">
        <f t="shared" ref="M436:N436" si="239">G436+K436</f>
        <v>0</v>
      </c>
      <c r="N436" s="263" t="e">
        <f t="shared" si="239"/>
        <v>#REF!</v>
      </c>
    </row>
    <row r="437" spans="1:14" s="248" customFormat="1" ht="45" hidden="1" customHeight="1" x14ac:dyDescent="0.2">
      <c r="A437" s="265" t="s">
        <v>769</v>
      </c>
      <c r="B437" s="258" t="s">
        <v>343</v>
      </c>
      <c r="C437" s="258" t="s">
        <v>198</v>
      </c>
      <c r="D437" s="258" t="s">
        <v>190</v>
      </c>
      <c r="E437" s="258" t="s">
        <v>772</v>
      </c>
      <c r="F437" s="258"/>
      <c r="G437" s="262"/>
      <c r="H437" s="262"/>
      <c r="I437" s="263">
        <f>I438</f>
        <v>0</v>
      </c>
      <c r="J437" s="263" t="e">
        <f>J438</f>
        <v>#REF!</v>
      </c>
      <c r="K437" s="263">
        <f>K438</f>
        <v>0</v>
      </c>
      <c r="L437" s="263" t="e">
        <f>L438</f>
        <v>#REF!</v>
      </c>
      <c r="M437" s="263">
        <f t="shared" ref="M437:N437" si="240">M438</f>
        <v>0</v>
      </c>
      <c r="N437" s="263" t="e">
        <f t="shared" si="240"/>
        <v>#REF!</v>
      </c>
    </row>
    <row r="438" spans="1:14" s="248" customFormat="1" ht="38.25" hidden="1" customHeight="1" x14ac:dyDescent="0.2">
      <c r="A438" s="265" t="s">
        <v>159</v>
      </c>
      <c r="B438" s="258" t="s">
        <v>343</v>
      </c>
      <c r="C438" s="258" t="s">
        <v>198</v>
      </c>
      <c r="D438" s="258" t="s">
        <v>190</v>
      </c>
      <c r="E438" s="258" t="s">
        <v>772</v>
      </c>
      <c r="F438" s="258" t="s">
        <v>160</v>
      </c>
      <c r="G438" s="262"/>
      <c r="H438" s="262"/>
      <c r="I438" s="263">
        <v>0</v>
      </c>
      <c r="J438" s="263" t="e">
        <f>#REF!+I438</f>
        <v>#REF!</v>
      </c>
      <c r="K438" s="263">
        <v>0</v>
      </c>
      <c r="L438" s="263" t="e">
        <f>F438+J438</f>
        <v>#REF!</v>
      </c>
      <c r="M438" s="263">
        <f t="shared" ref="M438:N438" si="241">G438+K438</f>
        <v>0</v>
      </c>
      <c r="N438" s="263" t="e">
        <f t="shared" si="241"/>
        <v>#REF!</v>
      </c>
    </row>
    <row r="439" spans="1:14" s="248" customFormat="1" ht="51" hidden="1" customHeight="1" x14ac:dyDescent="0.2">
      <c r="A439" s="265" t="s">
        <v>161</v>
      </c>
      <c r="B439" s="258" t="s">
        <v>343</v>
      </c>
      <c r="C439" s="258" t="s">
        <v>198</v>
      </c>
      <c r="D439" s="258" t="s">
        <v>190</v>
      </c>
      <c r="E439" s="258" t="s">
        <v>162</v>
      </c>
      <c r="F439" s="258"/>
      <c r="G439" s="262"/>
      <c r="H439" s="262"/>
      <c r="I439" s="263" t="e">
        <f>I440</f>
        <v>#REF!</v>
      </c>
      <c r="J439" s="263" t="e">
        <f>J440</f>
        <v>#REF!</v>
      </c>
      <c r="K439" s="263" t="e">
        <f>K440</f>
        <v>#REF!</v>
      </c>
      <c r="L439" s="263" t="e">
        <f>L440</f>
        <v>#REF!</v>
      </c>
      <c r="M439" s="263" t="e">
        <f t="shared" ref="M439:N439" si="242">M440</f>
        <v>#REF!</v>
      </c>
      <c r="N439" s="263" t="e">
        <f t="shared" si="242"/>
        <v>#REF!</v>
      </c>
    </row>
    <row r="440" spans="1:14" s="248" customFormat="1" ht="38.25" hidden="1" customHeight="1" x14ac:dyDescent="0.2">
      <c r="A440" s="265" t="s">
        <v>159</v>
      </c>
      <c r="B440" s="258" t="s">
        <v>343</v>
      </c>
      <c r="C440" s="258" t="s">
        <v>198</v>
      </c>
      <c r="D440" s="258" t="s">
        <v>190</v>
      </c>
      <c r="E440" s="258" t="s">
        <v>162</v>
      </c>
      <c r="F440" s="258" t="s">
        <v>160</v>
      </c>
      <c r="G440" s="262"/>
      <c r="H440" s="262"/>
      <c r="I440" s="263" t="e">
        <f>#REF!+G440</f>
        <v>#REF!</v>
      </c>
      <c r="J440" s="263" t="e">
        <f>#REF!+I440</f>
        <v>#REF!</v>
      </c>
      <c r="K440" s="263" t="e">
        <f>#REF!+I440</f>
        <v>#REF!</v>
      </c>
      <c r="L440" s="263" t="e">
        <f>F440+J440</f>
        <v>#REF!</v>
      </c>
      <c r="M440" s="263" t="e">
        <f t="shared" ref="M440:N440" si="243">G440+K440</f>
        <v>#REF!</v>
      </c>
      <c r="N440" s="263" t="e">
        <f t="shared" si="243"/>
        <v>#REF!</v>
      </c>
    </row>
    <row r="441" spans="1:14" s="19" customFormat="1" ht="15" x14ac:dyDescent="0.2">
      <c r="A441" s="410" t="s">
        <v>223</v>
      </c>
      <c r="B441" s="256" t="s">
        <v>343</v>
      </c>
      <c r="C441" s="256" t="s">
        <v>198</v>
      </c>
      <c r="D441" s="256" t="s">
        <v>192</v>
      </c>
      <c r="E441" s="256"/>
      <c r="F441" s="256"/>
      <c r="G441" s="281">
        <f>G444+G457+G459</f>
        <v>0</v>
      </c>
      <c r="H441" s="263">
        <f>H459</f>
        <v>5495.6</v>
      </c>
      <c r="I441" s="263">
        <f>I459</f>
        <v>0</v>
      </c>
      <c r="J441" s="263">
        <f>H441+I441</f>
        <v>5495.6</v>
      </c>
      <c r="K441" s="263">
        <f>K459</f>
        <v>700</v>
      </c>
      <c r="L441" s="263">
        <f>L459</f>
        <v>10655</v>
      </c>
      <c r="M441" s="263">
        <f t="shared" ref="M441:N441" si="244">M459</f>
        <v>-78.599999999999994</v>
      </c>
      <c r="N441" s="263">
        <f t="shared" si="244"/>
        <v>10576.4</v>
      </c>
    </row>
    <row r="442" spans="1:14" ht="69" hidden="1" customHeight="1" x14ac:dyDescent="0.2">
      <c r="A442" s="276" t="s">
        <v>396</v>
      </c>
      <c r="B442" s="258" t="s">
        <v>343</v>
      </c>
      <c r="C442" s="258" t="s">
        <v>198</v>
      </c>
      <c r="D442" s="258" t="s">
        <v>192</v>
      </c>
      <c r="E442" s="258" t="s">
        <v>398</v>
      </c>
      <c r="F442" s="258"/>
      <c r="G442" s="262"/>
      <c r="H442" s="262"/>
      <c r="I442" s="263">
        <f>I443</f>
        <v>-244.5</v>
      </c>
      <c r="J442" s="281">
        <f t="shared" ref="J442:J460" si="245">H442+I442</f>
        <v>-244.5</v>
      </c>
      <c r="K442" s="263">
        <f>K443</f>
        <v>-244.5</v>
      </c>
      <c r="L442" s="281">
        <f t="shared" ref="L442:L458" si="246">I442+J442</f>
        <v>-489</v>
      </c>
      <c r="M442" s="281">
        <f t="shared" ref="M442:M458" si="247">J442+K442</f>
        <v>-489</v>
      </c>
      <c r="N442" s="281">
        <f t="shared" ref="N442:N458" si="248">K442+L442</f>
        <v>-733.5</v>
      </c>
    </row>
    <row r="443" spans="1:14" ht="15" hidden="1" x14ac:dyDescent="0.2">
      <c r="A443" s="265" t="s">
        <v>268</v>
      </c>
      <c r="B443" s="258" t="s">
        <v>343</v>
      </c>
      <c r="C443" s="258" t="s">
        <v>198</v>
      </c>
      <c r="D443" s="258" t="s">
        <v>192</v>
      </c>
      <c r="E443" s="258" t="s">
        <v>398</v>
      </c>
      <c r="F443" s="258" t="s">
        <v>155</v>
      </c>
      <c r="G443" s="262"/>
      <c r="H443" s="262"/>
      <c r="I443" s="263">
        <v>-244.5</v>
      </c>
      <c r="J443" s="281">
        <f t="shared" si="245"/>
        <v>-244.5</v>
      </c>
      <c r="K443" s="263">
        <v>-244.5</v>
      </c>
      <c r="L443" s="281">
        <f t="shared" si="246"/>
        <v>-489</v>
      </c>
      <c r="M443" s="281">
        <f t="shared" si="247"/>
        <v>-489</v>
      </c>
      <c r="N443" s="281">
        <f t="shared" si="248"/>
        <v>-733.5</v>
      </c>
    </row>
    <row r="444" spans="1:14" ht="70.5" hidden="1" customHeight="1" x14ac:dyDescent="0.2">
      <c r="A444" s="276" t="s">
        <v>397</v>
      </c>
      <c r="B444" s="258" t="s">
        <v>343</v>
      </c>
      <c r="C444" s="258" t="s">
        <v>198</v>
      </c>
      <c r="D444" s="258" t="s">
        <v>192</v>
      </c>
      <c r="E444" s="258" t="s">
        <v>440</v>
      </c>
      <c r="F444" s="258"/>
      <c r="G444" s="262"/>
      <c r="H444" s="262"/>
      <c r="I444" s="263">
        <f>I445</f>
        <v>-8683</v>
      </c>
      <c r="J444" s="281">
        <f t="shared" si="245"/>
        <v>-8683</v>
      </c>
      <c r="K444" s="263">
        <f>K445</f>
        <v>-8683</v>
      </c>
      <c r="L444" s="281">
        <f t="shared" si="246"/>
        <v>-17366</v>
      </c>
      <c r="M444" s="281">
        <f t="shared" si="247"/>
        <v>-17366</v>
      </c>
      <c r="N444" s="281">
        <f t="shared" si="248"/>
        <v>-26049</v>
      </c>
    </row>
    <row r="445" spans="1:14" ht="15" hidden="1" x14ac:dyDescent="0.2">
      <c r="A445" s="265" t="s">
        <v>268</v>
      </c>
      <c r="B445" s="258" t="s">
        <v>343</v>
      </c>
      <c r="C445" s="258" t="s">
        <v>198</v>
      </c>
      <c r="D445" s="258" t="s">
        <v>192</v>
      </c>
      <c r="E445" s="258" t="s">
        <v>440</v>
      </c>
      <c r="F445" s="258" t="s">
        <v>155</v>
      </c>
      <c r="G445" s="262"/>
      <c r="H445" s="262"/>
      <c r="I445" s="263">
        <v>-8683</v>
      </c>
      <c r="J445" s="281">
        <f t="shared" si="245"/>
        <v>-8683</v>
      </c>
      <c r="K445" s="263">
        <v>-8683</v>
      </c>
      <c r="L445" s="281">
        <f t="shared" si="246"/>
        <v>-17366</v>
      </c>
      <c r="M445" s="281">
        <f t="shared" si="247"/>
        <v>-17366</v>
      </c>
      <c r="N445" s="281">
        <f t="shared" si="248"/>
        <v>-26049</v>
      </c>
    </row>
    <row r="446" spans="1:14" s="248" customFormat="1" ht="15" hidden="1" x14ac:dyDescent="0.2">
      <c r="A446" s="265" t="s">
        <v>66</v>
      </c>
      <c r="B446" s="258" t="s">
        <v>343</v>
      </c>
      <c r="C446" s="258" t="s">
        <v>198</v>
      </c>
      <c r="D446" s="258" t="s">
        <v>192</v>
      </c>
      <c r="E446" s="258" t="s">
        <v>67</v>
      </c>
      <c r="F446" s="258"/>
      <c r="G446" s="262"/>
      <c r="H446" s="262"/>
      <c r="I446" s="263" t="e">
        <f>I447</f>
        <v>#REF!</v>
      </c>
      <c r="J446" s="281" t="e">
        <f t="shared" si="245"/>
        <v>#REF!</v>
      </c>
      <c r="K446" s="263" t="e">
        <f>K447</f>
        <v>#REF!</v>
      </c>
      <c r="L446" s="281" t="e">
        <f t="shared" si="246"/>
        <v>#REF!</v>
      </c>
      <c r="M446" s="281" t="e">
        <f t="shared" si="247"/>
        <v>#REF!</v>
      </c>
      <c r="N446" s="281" t="e">
        <f t="shared" si="248"/>
        <v>#REF!</v>
      </c>
    </row>
    <row r="447" spans="1:14" s="248" customFormat="1" ht="65.25" hidden="1" customHeight="1" x14ac:dyDescent="0.2">
      <c r="A447" s="265" t="s">
        <v>151</v>
      </c>
      <c r="B447" s="258" t="s">
        <v>343</v>
      </c>
      <c r="C447" s="258" t="s">
        <v>198</v>
      </c>
      <c r="D447" s="258" t="s">
        <v>192</v>
      </c>
      <c r="E447" s="258" t="s">
        <v>152</v>
      </c>
      <c r="F447" s="258"/>
      <c r="G447" s="262"/>
      <c r="H447" s="262"/>
      <c r="I447" s="263" t="e">
        <f>I448+I449</f>
        <v>#REF!</v>
      </c>
      <c r="J447" s="281" t="e">
        <f t="shared" si="245"/>
        <v>#REF!</v>
      </c>
      <c r="K447" s="263" t="e">
        <f>K448+K449</f>
        <v>#REF!</v>
      </c>
      <c r="L447" s="281" t="e">
        <f t="shared" si="246"/>
        <v>#REF!</v>
      </c>
      <c r="M447" s="281" t="e">
        <f t="shared" si="247"/>
        <v>#REF!</v>
      </c>
      <c r="N447" s="281" t="e">
        <f t="shared" si="248"/>
        <v>#REF!</v>
      </c>
    </row>
    <row r="448" spans="1:14" s="248" customFormat="1" ht="12.75" hidden="1" customHeight="1" x14ac:dyDescent="0.2">
      <c r="A448" s="265" t="s">
        <v>322</v>
      </c>
      <c r="B448" s="258" t="s">
        <v>343</v>
      </c>
      <c r="C448" s="258" t="s">
        <v>198</v>
      </c>
      <c r="D448" s="258" t="s">
        <v>192</v>
      </c>
      <c r="E448" s="258" t="s">
        <v>152</v>
      </c>
      <c r="F448" s="258" t="s">
        <v>323</v>
      </c>
      <c r="G448" s="262"/>
      <c r="H448" s="262"/>
      <c r="I448" s="263" t="e">
        <f>#REF!+G448</f>
        <v>#REF!</v>
      </c>
      <c r="J448" s="281" t="e">
        <f t="shared" si="245"/>
        <v>#REF!</v>
      </c>
      <c r="K448" s="263" t="e">
        <f>H448+I448</f>
        <v>#REF!</v>
      </c>
      <c r="L448" s="281" t="e">
        <f t="shared" si="246"/>
        <v>#REF!</v>
      </c>
      <c r="M448" s="281" t="e">
        <f t="shared" si="247"/>
        <v>#REF!</v>
      </c>
      <c r="N448" s="281" t="e">
        <f t="shared" si="248"/>
        <v>#REF!</v>
      </c>
    </row>
    <row r="449" spans="1:14" s="248" customFormat="1" ht="15" hidden="1" x14ac:dyDescent="0.2">
      <c r="A449" s="265" t="s">
        <v>268</v>
      </c>
      <c r="B449" s="258" t="s">
        <v>343</v>
      </c>
      <c r="C449" s="258" t="s">
        <v>198</v>
      </c>
      <c r="D449" s="258" t="s">
        <v>192</v>
      </c>
      <c r="E449" s="258" t="s">
        <v>152</v>
      </c>
      <c r="F449" s="258" t="s">
        <v>155</v>
      </c>
      <c r="G449" s="262"/>
      <c r="H449" s="262"/>
      <c r="I449" s="263" t="e">
        <f>#REF!+G449</f>
        <v>#REF!</v>
      </c>
      <c r="J449" s="281" t="e">
        <f t="shared" si="245"/>
        <v>#REF!</v>
      </c>
      <c r="K449" s="263" t="e">
        <f>H449+I449</f>
        <v>#REF!</v>
      </c>
      <c r="L449" s="281" t="e">
        <f t="shared" si="246"/>
        <v>#REF!</v>
      </c>
      <c r="M449" s="281" t="e">
        <f t="shared" si="247"/>
        <v>#REF!</v>
      </c>
      <c r="N449" s="281" t="e">
        <f t="shared" si="248"/>
        <v>#REF!</v>
      </c>
    </row>
    <row r="450" spans="1:14" s="248" customFormat="1" ht="15" hidden="1" x14ac:dyDescent="0.2">
      <c r="A450" s="265" t="s">
        <v>324</v>
      </c>
      <c r="B450" s="258" t="s">
        <v>343</v>
      </c>
      <c r="C450" s="258" t="s">
        <v>198</v>
      </c>
      <c r="D450" s="258" t="s">
        <v>192</v>
      </c>
      <c r="E450" s="258" t="s">
        <v>325</v>
      </c>
      <c r="F450" s="258"/>
      <c r="G450" s="262"/>
      <c r="H450" s="262"/>
      <c r="I450" s="263" t="e">
        <f>I451</f>
        <v>#REF!</v>
      </c>
      <c r="J450" s="281" t="e">
        <f t="shared" si="245"/>
        <v>#REF!</v>
      </c>
      <c r="K450" s="263" t="e">
        <f>K451</f>
        <v>#REF!</v>
      </c>
      <c r="L450" s="281" t="e">
        <f t="shared" si="246"/>
        <v>#REF!</v>
      </c>
      <c r="M450" s="281" t="e">
        <f t="shared" si="247"/>
        <v>#REF!</v>
      </c>
      <c r="N450" s="281" t="e">
        <f t="shared" si="248"/>
        <v>#REF!</v>
      </c>
    </row>
    <row r="451" spans="1:14" s="248" customFormat="1" ht="27" hidden="1" customHeight="1" x14ac:dyDescent="0.2">
      <c r="A451" s="265" t="s">
        <v>163</v>
      </c>
      <c r="B451" s="258" t="s">
        <v>343</v>
      </c>
      <c r="C451" s="258" t="s">
        <v>198</v>
      </c>
      <c r="D451" s="258" t="s">
        <v>192</v>
      </c>
      <c r="E451" s="258" t="s">
        <v>328</v>
      </c>
      <c r="F451" s="258"/>
      <c r="G451" s="262"/>
      <c r="H451" s="262"/>
      <c r="I451" s="263" t="e">
        <f>I452</f>
        <v>#REF!</v>
      </c>
      <c r="J451" s="281" t="e">
        <f t="shared" si="245"/>
        <v>#REF!</v>
      </c>
      <c r="K451" s="263" t="e">
        <f>K452</f>
        <v>#REF!</v>
      </c>
      <c r="L451" s="281" t="e">
        <f t="shared" si="246"/>
        <v>#REF!</v>
      </c>
      <c r="M451" s="281" t="e">
        <f t="shared" si="247"/>
        <v>#REF!</v>
      </c>
      <c r="N451" s="281" t="e">
        <f t="shared" si="248"/>
        <v>#REF!</v>
      </c>
    </row>
    <row r="452" spans="1:14" s="248" customFormat="1" ht="30" hidden="1" x14ac:dyDescent="0.2">
      <c r="A452" s="265" t="s">
        <v>159</v>
      </c>
      <c r="B452" s="258" t="s">
        <v>343</v>
      </c>
      <c r="C452" s="258" t="s">
        <v>198</v>
      </c>
      <c r="D452" s="258" t="s">
        <v>192</v>
      </c>
      <c r="E452" s="258" t="s">
        <v>328</v>
      </c>
      <c r="F452" s="258" t="s">
        <v>160</v>
      </c>
      <c r="G452" s="262"/>
      <c r="H452" s="262"/>
      <c r="I452" s="263" t="e">
        <f>#REF!+G452</f>
        <v>#REF!</v>
      </c>
      <c r="J452" s="281" t="e">
        <f t="shared" si="245"/>
        <v>#REF!</v>
      </c>
      <c r="K452" s="263" t="e">
        <f>H452+I452</f>
        <v>#REF!</v>
      </c>
      <c r="L452" s="281" t="e">
        <f t="shared" si="246"/>
        <v>#REF!</v>
      </c>
      <c r="M452" s="281" t="e">
        <f t="shared" si="247"/>
        <v>#REF!</v>
      </c>
      <c r="N452" s="281" t="e">
        <f t="shared" si="248"/>
        <v>#REF!</v>
      </c>
    </row>
    <row r="453" spans="1:14" s="19" customFormat="1" ht="12.75" hidden="1" customHeight="1" x14ac:dyDescent="0.2">
      <c r="A453" s="410" t="s">
        <v>148</v>
      </c>
      <c r="B453" s="256" t="s">
        <v>343</v>
      </c>
      <c r="C453" s="256" t="s">
        <v>212</v>
      </c>
      <c r="D453" s="256"/>
      <c r="E453" s="256"/>
      <c r="F453" s="256"/>
      <c r="G453" s="270"/>
      <c r="H453" s="270"/>
      <c r="I453" s="281" t="e">
        <f>I454</f>
        <v>#REF!</v>
      </c>
      <c r="J453" s="281" t="e">
        <f t="shared" si="245"/>
        <v>#REF!</v>
      </c>
      <c r="K453" s="281" t="e">
        <f>K454</f>
        <v>#REF!</v>
      </c>
      <c r="L453" s="281" t="e">
        <f t="shared" si="246"/>
        <v>#REF!</v>
      </c>
      <c r="M453" s="281" t="e">
        <f t="shared" si="247"/>
        <v>#REF!</v>
      </c>
      <c r="N453" s="281" t="e">
        <f t="shared" si="248"/>
        <v>#REF!</v>
      </c>
    </row>
    <row r="454" spans="1:14" s="19" customFormat="1" ht="12.75" hidden="1" customHeight="1" x14ac:dyDescent="0.2">
      <c r="A454" s="410" t="s">
        <v>272</v>
      </c>
      <c r="B454" s="256" t="s">
        <v>343</v>
      </c>
      <c r="C454" s="256" t="s">
        <v>212</v>
      </c>
      <c r="D454" s="256" t="s">
        <v>212</v>
      </c>
      <c r="E454" s="256"/>
      <c r="F454" s="258"/>
      <c r="G454" s="270"/>
      <c r="H454" s="270"/>
      <c r="I454" s="281" t="e">
        <f>I455</f>
        <v>#REF!</v>
      </c>
      <c r="J454" s="281" t="e">
        <f t="shared" si="245"/>
        <v>#REF!</v>
      </c>
      <c r="K454" s="281" t="e">
        <f>K455</f>
        <v>#REF!</v>
      </c>
      <c r="L454" s="281" t="e">
        <f t="shared" si="246"/>
        <v>#REF!</v>
      </c>
      <c r="M454" s="281" t="e">
        <f t="shared" si="247"/>
        <v>#REF!</v>
      </c>
      <c r="N454" s="281" t="e">
        <f t="shared" si="248"/>
        <v>#REF!</v>
      </c>
    </row>
    <row r="455" spans="1:14" s="248" customFormat="1" ht="38.25" hidden="1" customHeight="1" x14ac:dyDescent="0.2">
      <c r="A455" s="265" t="s">
        <v>326</v>
      </c>
      <c r="B455" s="258" t="s">
        <v>343</v>
      </c>
      <c r="C455" s="258" t="s">
        <v>212</v>
      </c>
      <c r="D455" s="258" t="s">
        <v>212</v>
      </c>
      <c r="E455" s="258" t="s">
        <v>164</v>
      </c>
      <c r="F455" s="258"/>
      <c r="G455" s="262"/>
      <c r="H455" s="262"/>
      <c r="I455" s="263" t="e">
        <f>I456</f>
        <v>#REF!</v>
      </c>
      <c r="J455" s="281" t="e">
        <f t="shared" si="245"/>
        <v>#REF!</v>
      </c>
      <c r="K455" s="263" t="e">
        <f>K456</f>
        <v>#REF!</v>
      </c>
      <c r="L455" s="281" t="e">
        <f t="shared" si="246"/>
        <v>#REF!</v>
      </c>
      <c r="M455" s="281" t="e">
        <f t="shared" si="247"/>
        <v>#REF!</v>
      </c>
      <c r="N455" s="281" t="e">
        <f t="shared" si="248"/>
        <v>#REF!</v>
      </c>
    </row>
    <row r="456" spans="1:14" s="248" customFormat="1" ht="25.5" hidden="1" customHeight="1" x14ac:dyDescent="0.2">
      <c r="A456" s="265" t="s">
        <v>327</v>
      </c>
      <c r="B456" s="258" t="s">
        <v>343</v>
      </c>
      <c r="C456" s="258" t="s">
        <v>212</v>
      </c>
      <c r="D456" s="258" t="s">
        <v>212</v>
      </c>
      <c r="E456" s="258" t="s">
        <v>164</v>
      </c>
      <c r="F456" s="258" t="s">
        <v>165</v>
      </c>
      <c r="G456" s="262"/>
      <c r="H456" s="262"/>
      <c r="I456" s="263" t="e">
        <f>#REF!+G456</f>
        <v>#REF!</v>
      </c>
      <c r="J456" s="281" t="e">
        <f t="shared" si="245"/>
        <v>#REF!</v>
      </c>
      <c r="K456" s="263" t="e">
        <f>H456+I456</f>
        <v>#REF!</v>
      </c>
      <c r="L456" s="281" t="e">
        <f t="shared" si="246"/>
        <v>#REF!</v>
      </c>
      <c r="M456" s="281" t="e">
        <f t="shared" si="247"/>
        <v>#REF!</v>
      </c>
      <c r="N456" s="281" t="e">
        <f t="shared" si="248"/>
        <v>#REF!</v>
      </c>
    </row>
    <row r="457" spans="1:14" s="248" customFormat="1" ht="58.5" hidden="1" customHeight="1" x14ac:dyDescent="0.2">
      <c r="A457" s="276" t="s">
        <v>393</v>
      </c>
      <c r="B457" s="258" t="s">
        <v>343</v>
      </c>
      <c r="C457" s="258" t="s">
        <v>198</v>
      </c>
      <c r="D457" s="258" t="s">
        <v>192</v>
      </c>
      <c r="E457" s="258" t="s">
        <v>441</v>
      </c>
      <c r="F457" s="258"/>
      <c r="G457" s="262"/>
      <c r="H457" s="262"/>
      <c r="I457" s="263">
        <f>I458</f>
        <v>-30.1</v>
      </c>
      <c r="J457" s="281">
        <f t="shared" si="245"/>
        <v>-30.1</v>
      </c>
      <c r="K457" s="263">
        <f>K458</f>
        <v>-30.1</v>
      </c>
      <c r="L457" s="281">
        <f t="shared" si="246"/>
        <v>-60.2</v>
      </c>
      <c r="M457" s="281">
        <f t="shared" si="247"/>
        <v>-60.2</v>
      </c>
      <c r="N457" s="281">
        <f t="shared" si="248"/>
        <v>-90.300000000000011</v>
      </c>
    </row>
    <row r="458" spans="1:14" s="248" customFormat="1" ht="18.75" hidden="1" customHeight="1" x14ac:dyDescent="0.2">
      <c r="A458" s="265" t="s">
        <v>268</v>
      </c>
      <c r="B458" s="258" t="s">
        <v>343</v>
      </c>
      <c r="C458" s="258" t="s">
        <v>198</v>
      </c>
      <c r="D458" s="258" t="s">
        <v>192</v>
      </c>
      <c r="E458" s="258" t="s">
        <v>441</v>
      </c>
      <c r="F458" s="258" t="s">
        <v>155</v>
      </c>
      <c r="G458" s="262"/>
      <c r="H458" s="262"/>
      <c r="I458" s="263">
        <v>-30.1</v>
      </c>
      <c r="J458" s="281">
        <f t="shared" si="245"/>
        <v>-30.1</v>
      </c>
      <c r="K458" s="263">
        <v>-30.1</v>
      </c>
      <c r="L458" s="281">
        <f t="shared" si="246"/>
        <v>-60.2</v>
      </c>
      <c r="M458" s="281">
        <f t="shared" si="247"/>
        <v>-60.2</v>
      </c>
      <c r="N458" s="281">
        <f t="shared" si="248"/>
        <v>-90.300000000000011</v>
      </c>
    </row>
    <row r="459" spans="1:14" s="248" customFormat="1" ht="43.5" customHeight="1" x14ac:dyDescent="0.2">
      <c r="A459" s="265" t="s">
        <v>151</v>
      </c>
      <c r="B459" s="258" t="s">
        <v>343</v>
      </c>
      <c r="C459" s="258" t="s">
        <v>198</v>
      </c>
      <c r="D459" s="258" t="s">
        <v>192</v>
      </c>
      <c r="E459" s="258" t="s">
        <v>762</v>
      </c>
      <c r="F459" s="258"/>
      <c r="G459" s="262"/>
      <c r="H459" s="263">
        <f>H460</f>
        <v>5495.6</v>
      </c>
      <c r="I459" s="263">
        <f>I460</f>
        <v>0</v>
      </c>
      <c r="J459" s="263">
        <f t="shared" si="245"/>
        <v>5495.6</v>
      </c>
      <c r="K459" s="263">
        <f>K460</f>
        <v>700</v>
      </c>
      <c r="L459" s="263">
        <f>L460</f>
        <v>10655</v>
      </c>
      <c r="M459" s="263">
        <f t="shared" ref="M459:N459" si="249">M460</f>
        <v>-78.599999999999994</v>
      </c>
      <c r="N459" s="263">
        <f t="shared" si="249"/>
        <v>10576.4</v>
      </c>
    </row>
    <row r="460" spans="1:14" s="248" customFormat="1" ht="18.75" customHeight="1" x14ac:dyDescent="0.2">
      <c r="A460" s="265" t="s">
        <v>268</v>
      </c>
      <c r="B460" s="258" t="s">
        <v>343</v>
      </c>
      <c r="C460" s="258" t="s">
        <v>198</v>
      </c>
      <c r="D460" s="258" t="s">
        <v>192</v>
      </c>
      <c r="E460" s="258" t="s">
        <v>762</v>
      </c>
      <c r="F460" s="258" t="s">
        <v>155</v>
      </c>
      <c r="G460" s="262"/>
      <c r="H460" s="263">
        <v>5495.6</v>
      </c>
      <c r="I460" s="263">
        <v>0</v>
      </c>
      <c r="J460" s="263">
        <f t="shared" si="245"/>
        <v>5495.6</v>
      </c>
      <c r="K460" s="263">
        <v>700</v>
      </c>
      <c r="L460" s="263">
        <v>10655</v>
      </c>
      <c r="M460" s="263">
        <v>-78.599999999999994</v>
      </c>
      <c r="N460" s="263">
        <f>L460+M460</f>
        <v>10576.4</v>
      </c>
    </row>
    <row r="461" spans="1:14" s="19" customFormat="1" ht="18.75" hidden="1" customHeight="1" x14ac:dyDescent="0.2">
      <c r="A461" s="410" t="s">
        <v>224</v>
      </c>
      <c r="B461" s="256" t="s">
        <v>343</v>
      </c>
      <c r="C461" s="256" t="s">
        <v>198</v>
      </c>
      <c r="D461" s="256" t="s">
        <v>194</v>
      </c>
      <c r="E461" s="256"/>
      <c r="F461" s="256"/>
      <c r="G461" s="270"/>
      <c r="H461" s="281"/>
      <c r="I461" s="378"/>
      <c r="J461" s="281"/>
      <c r="K461" s="281">
        <f>K462+K463</f>
        <v>996.25</v>
      </c>
      <c r="L461" s="281">
        <f>L462+L463</f>
        <v>0</v>
      </c>
      <c r="M461" s="281"/>
      <c r="N461" s="281">
        <f>N462+N463</f>
        <v>0</v>
      </c>
    </row>
    <row r="462" spans="1:14" s="248" customFormat="1" ht="18.75" hidden="1" customHeight="1" x14ac:dyDescent="0.2">
      <c r="A462" s="265" t="s">
        <v>770</v>
      </c>
      <c r="B462" s="258" t="s">
        <v>343</v>
      </c>
      <c r="C462" s="258" t="s">
        <v>198</v>
      </c>
      <c r="D462" s="258" t="s">
        <v>194</v>
      </c>
      <c r="E462" s="258" t="s">
        <v>830</v>
      </c>
      <c r="F462" s="258" t="s">
        <v>771</v>
      </c>
      <c r="G462" s="262"/>
      <c r="H462" s="263"/>
      <c r="I462" s="371"/>
      <c r="J462" s="263"/>
      <c r="K462" s="263">
        <v>350</v>
      </c>
      <c r="L462" s="263">
        <v>0</v>
      </c>
      <c r="M462" s="263"/>
      <c r="N462" s="263">
        <v>0</v>
      </c>
    </row>
    <row r="463" spans="1:14" s="248" customFormat="1" ht="18.75" hidden="1" customHeight="1" x14ac:dyDescent="0.2">
      <c r="A463" s="265" t="s">
        <v>770</v>
      </c>
      <c r="B463" s="258" t="s">
        <v>343</v>
      </c>
      <c r="C463" s="258" t="s">
        <v>198</v>
      </c>
      <c r="D463" s="258" t="s">
        <v>194</v>
      </c>
      <c r="E463" s="258" t="s">
        <v>861</v>
      </c>
      <c r="F463" s="258" t="s">
        <v>771</v>
      </c>
      <c r="G463" s="262"/>
      <c r="H463" s="263"/>
      <c r="I463" s="371"/>
      <c r="J463" s="263"/>
      <c r="K463" s="263">
        <v>646.25</v>
      </c>
      <c r="L463" s="263">
        <v>0</v>
      </c>
      <c r="M463" s="263"/>
      <c r="N463" s="263">
        <v>0</v>
      </c>
    </row>
    <row r="464" spans="1:14" s="19" customFormat="1" ht="18" customHeight="1" x14ac:dyDescent="0.2">
      <c r="A464" s="410" t="s">
        <v>346</v>
      </c>
      <c r="B464" s="256" t="s">
        <v>343</v>
      </c>
      <c r="C464" s="256" t="s">
        <v>207</v>
      </c>
      <c r="D464" s="256"/>
      <c r="E464" s="256"/>
      <c r="F464" s="256"/>
      <c r="G464" s="270"/>
      <c r="H464" s="281">
        <f t="shared" ref="H464:N466" si="250">H465</f>
        <v>200</v>
      </c>
      <c r="I464" s="270">
        <f t="shared" si="250"/>
        <v>0</v>
      </c>
      <c r="J464" s="281">
        <f>H464+I464</f>
        <v>200</v>
      </c>
      <c r="K464" s="281">
        <f t="shared" si="250"/>
        <v>0</v>
      </c>
      <c r="L464" s="281">
        <f t="shared" si="250"/>
        <v>200</v>
      </c>
      <c r="M464" s="281">
        <f t="shared" si="250"/>
        <v>0</v>
      </c>
      <c r="N464" s="281">
        <f t="shared" si="250"/>
        <v>200</v>
      </c>
    </row>
    <row r="465" spans="1:14" ht="19.5" customHeight="1" x14ac:dyDescent="0.2">
      <c r="A465" s="410" t="s">
        <v>284</v>
      </c>
      <c r="B465" s="256" t="s">
        <v>343</v>
      </c>
      <c r="C465" s="256" t="s">
        <v>207</v>
      </c>
      <c r="D465" s="256" t="s">
        <v>190</v>
      </c>
      <c r="E465" s="258"/>
      <c r="F465" s="258"/>
      <c r="G465" s="263" t="e">
        <f>#REF!+G466</f>
        <v>#REF!</v>
      </c>
      <c r="H465" s="263">
        <f t="shared" si="250"/>
        <v>200</v>
      </c>
      <c r="I465" s="263">
        <f t="shared" si="250"/>
        <v>0</v>
      </c>
      <c r="J465" s="263">
        <f>H465+I465</f>
        <v>200</v>
      </c>
      <c r="K465" s="263">
        <f t="shared" si="250"/>
        <v>0</v>
      </c>
      <c r="L465" s="263">
        <f t="shared" si="250"/>
        <v>200</v>
      </c>
      <c r="M465" s="263">
        <f t="shared" si="250"/>
        <v>0</v>
      </c>
      <c r="N465" s="263">
        <f t="shared" si="250"/>
        <v>200</v>
      </c>
    </row>
    <row r="466" spans="1:14" s="248" customFormat="1" ht="20.25" customHeight="1" x14ac:dyDescent="0.2">
      <c r="A466" s="265" t="s">
        <v>503</v>
      </c>
      <c r="B466" s="258" t="s">
        <v>343</v>
      </c>
      <c r="C466" s="258" t="s">
        <v>207</v>
      </c>
      <c r="D466" s="258" t="s">
        <v>190</v>
      </c>
      <c r="E466" s="258" t="s">
        <v>761</v>
      </c>
      <c r="F466" s="258"/>
      <c r="G466" s="262"/>
      <c r="H466" s="263">
        <f t="shared" si="250"/>
        <v>200</v>
      </c>
      <c r="I466" s="263">
        <f t="shared" si="250"/>
        <v>0</v>
      </c>
      <c r="J466" s="263">
        <f>H466+I466</f>
        <v>200</v>
      </c>
      <c r="K466" s="263">
        <f t="shared" si="250"/>
        <v>0</v>
      </c>
      <c r="L466" s="263">
        <f t="shared" si="250"/>
        <v>200</v>
      </c>
      <c r="M466" s="263">
        <f t="shared" si="250"/>
        <v>0</v>
      </c>
      <c r="N466" s="263">
        <f t="shared" si="250"/>
        <v>200</v>
      </c>
    </row>
    <row r="467" spans="1:14" s="248" customFormat="1" ht="15" x14ac:dyDescent="0.2">
      <c r="A467" s="265" t="s">
        <v>166</v>
      </c>
      <c r="B467" s="258" t="s">
        <v>343</v>
      </c>
      <c r="C467" s="258" t="s">
        <v>207</v>
      </c>
      <c r="D467" s="258" t="s">
        <v>190</v>
      </c>
      <c r="E467" s="258" t="s">
        <v>761</v>
      </c>
      <c r="F467" s="258" t="s">
        <v>167</v>
      </c>
      <c r="G467" s="262"/>
      <c r="H467" s="263">
        <v>200</v>
      </c>
      <c r="I467" s="263">
        <v>0</v>
      </c>
      <c r="J467" s="263">
        <f>H467+I467</f>
        <v>200</v>
      </c>
      <c r="K467" s="263">
        <v>0</v>
      </c>
      <c r="L467" s="263">
        <v>200</v>
      </c>
      <c r="M467" s="263">
        <v>0</v>
      </c>
      <c r="N467" s="263">
        <f>L467+M467</f>
        <v>200</v>
      </c>
    </row>
    <row r="468" spans="1:14" s="19" customFormat="1" ht="30.75" customHeight="1" x14ac:dyDescent="0.2">
      <c r="A468" s="410" t="s">
        <v>168</v>
      </c>
      <c r="B468" s="256" t="s">
        <v>343</v>
      </c>
      <c r="C468" s="256" t="s">
        <v>208</v>
      </c>
      <c r="D468" s="256"/>
      <c r="E468" s="256"/>
      <c r="F468" s="256"/>
      <c r="G468" s="283" t="e">
        <f>#REF!+G475</f>
        <v>#REF!</v>
      </c>
      <c r="H468" s="283">
        <f t="shared" ref="H468:L468" si="251">H469+H471+H475</f>
        <v>20807.5</v>
      </c>
      <c r="I468" s="283">
        <f t="shared" si="251"/>
        <v>1859.88</v>
      </c>
      <c r="J468" s="283">
        <f t="shared" si="251"/>
        <v>22667.379999999997</v>
      </c>
      <c r="K468" s="283">
        <f t="shared" si="251"/>
        <v>2868.5149999999999</v>
      </c>
      <c r="L468" s="283">
        <f t="shared" si="251"/>
        <v>22184.400000000001</v>
      </c>
      <c r="M468" s="283">
        <f t="shared" ref="M468:N468" si="252">M469+M471+M475</f>
        <v>2284.7000000000003</v>
      </c>
      <c r="N468" s="283">
        <f t="shared" si="252"/>
        <v>24469.1</v>
      </c>
    </row>
    <row r="469" spans="1:14" ht="28.5" customHeight="1" x14ac:dyDescent="0.2">
      <c r="A469" s="265" t="s">
        <v>986</v>
      </c>
      <c r="B469" s="258" t="s">
        <v>343</v>
      </c>
      <c r="C469" s="258" t="s">
        <v>208</v>
      </c>
      <c r="D469" s="258" t="s">
        <v>190</v>
      </c>
      <c r="E469" s="258" t="s">
        <v>767</v>
      </c>
      <c r="F469" s="258"/>
      <c r="G469" s="262"/>
      <c r="H469" s="263">
        <f>H470</f>
        <v>16130</v>
      </c>
      <c r="I469" s="263">
        <f>I470</f>
        <v>0</v>
      </c>
      <c r="J469" s="263">
        <f>H469+I469</f>
        <v>16130</v>
      </c>
      <c r="K469" s="263">
        <f>K470</f>
        <v>0</v>
      </c>
      <c r="L469" s="263">
        <f>L470+L474</f>
        <v>17706</v>
      </c>
      <c r="M469" s="263">
        <f t="shared" ref="M469:N469" si="253">M470+M474</f>
        <v>4573</v>
      </c>
      <c r="N469" s="263">
        <f t="shared" si="253"/>
        <v>22279</v>
      </c>
    </row>
    <row r="470" spans="1:14" ht="30" customHeight="1" x14ac:dyDescent="0.2">
      <c r="A470" s="265" t="s">
        <v>169</v>
      </c>
      <c r="B470" s="258" t="s">
        <v>343</v>
      </c>
      <c r="C470" s="258" t="s">
        <v>208</v>
      </c>
      <c r="D470" s="258" t="s">
        <v>190</v>
      </c>
      <c r="E470" s="258" t="s">
        <v>767</v>
      </c>
      <c r="F470" s="258" t="s">
        <v>170</v>
      </c>
      <c r="G470" s="262"/>
      <c r="H470" s="263">
        <v>16130</v>
      </c>
      <c r="I470" s="263">
        <v>0</v>
      </c>
      <c r="J470" s="263">
        <f>H470+I470</f>
        <v>16130</v>
      </c>
      <c r="K470" s="263">
        <v>0</v>
      </c>
      <c r="L470" s="263">
        <v>17706</v>
      </c>
      <c r="M470" s="263">
        <v>862.3</v>
      </c>
      <c r="N470" s="263">
        <f>L470+M470</f>
        <v>18568.3</v>
      </c>
    </row>
    <row r="471" spans="1:14" ht="18" hidden="1" customHeight="1" x14ac:dyDescent="0.2">
      <c r="A471" s="265" t="s">
        <v>169</v>
      </c>
      <c r="B471" s="256" t="s">
        <v>343</v>
      </c>
      <c r="C471" s="256" t="s">
        <v>208</v>
      </c>
      <c r="D471" s="256" t="s">
        <v>192</v>
      </c>
      <c r="E471" s="256"/>
      <c r="F471" s="256"/>
      <c r="G471" s="270"/>
      <c r="H471" s="281">
        <f t="shared" ref="H471:L471" si="254">H472</f>
        <v>0</v>
      </c>
      <c r="I471" s="281">
        <f t="shared" si="254"/>
        <v>1015</v>
      </c>
      <c r="J471" s="281">
        <f t="shared" si="254"/>
        <v>1015</v>
      </c>
      <c r="K471" s="281">
        <f t="shared" si="254"/>
        <v>2400</v>
      </c>
      <c r="L471" s="281">
        <f t="shared" si="254"/>
        <v>0</v>
      </c>
      <c r="M471" s="281"/>
      <c r="N471" s="263">
        <f t="shared" ref="N471:N474" si="255">L471+M471</f>
        <v>0</v>
      </c>
    </row>
    <row r="472" spans="1:14" ht="27" hidden="1" customHeight="1" x14ac:dyDescent="0.2">
      <c r="A472" s="265" t="s">
        <v>169</v>
      </c>
      <c r="B472" s="258" t="s">
        <v>343</v>
      </c>
      <c r="C472" s="258" t="s">
        <v>208</v>
      </c>
      <c r="D472" s="258" t="s">
        <v>192</v>
      </c>
      <c r="E472" s="258" t="s">
        <v>916</v>
      </c>
      <c r="F472" s="258"/>
      <c r="G472" s="262"/>
      <c r="H472" s="263">
        <f>H473</f>
        <v>0</v>
      </c>
      <c r="I472" s="263">
        <f>I473</f>
        <v>1015</v>
      </c>
      <c r="J472" s="263">
        <f>H472+I472</f>
        <v>1015</v>
      </c>
      <c r="K472" s="263">
        <f>K473</f>
        <v>2400</v>
      </c>
      <c r="L472" s="263">
        <f>L473</f>
        <v>0</v>
      </c>
      <c r="M472" s="263"/>
      <c r="N472" s="263">
        <f t="shared" si="255"/>
        <v>0</v>
      </c>
    </row>
    <row r="473" spans="1:14" ht="22.5" hidden="1" customHeight="1" x14ac:dyDescent="0.2">
      <c r="A473" s="265" t="s">
        <v>169</v>
      </c>
      <c r="B473" s="258" t="s">
        <v>343</v>
      </c>
      <c r="C473" s="258" t="s">
        <v>208</v>
      </c>
      <c r="D473" s="258" t="s">
        <v>192</v>
      </c>
      <c r="E473" s="258" t="s">
        <v>916</v>
      </c>
      <c r="F473" s="258" t="s">
        <v>269</v>
      </c>
      <c r="G473" s="262"/>
      <c r="H473" s="263">
        <v>0</v>
      </c>
      <c r="I473" s="263">
        <v>1015</v>
      </c>
      <c r="J473" s="263">
        <f>H473+I473</f>
        <v>1015</v>
      </c>
      <c r="K473" s="263">
        <v>2400</v>
      </c>
      <c r="L473" s="263">
        <v>0</v>
      </c>
      <c r="M473" s="263"/>
      <c r="N473" s="263">
        <f t="shared" si="255"/>
        <v>0</v>
      </c>
    </row>
    <row r="474" spans="1:14" ht="34.5" customHeight="1" x14ac:dyDescent="0.2">
      <c r="A474" s="265" t="s">
        <v>169</v>
      </c>
      <c r="B474" s="258" t="s">
        <v>343</v>
      </c>
      <c r="C474" s="258" t="s">
        <v>208</v>
      </c>
      <c r="D474" s="258" t="s">
        <v>190</v>
      </c>
      <c r="E474" s="258" t="s">
        <v>767</v>
      </c>
      <c r="F474" s="258" t="s">
        <v>170</v>
      </c>
      <c r="G474" s="262"/>
      <c r="H474" s="263"/>
      <c r="I474" s="263"/>
      <c r="J474" s="263"/>
      <c r="K474" s="263"/>
      <c r="L474" s="263">
        <v>0</v>
      </c>
      <c r="M474" s="263">
        <f>4690.7-980</f>
        <v>3710.7</v>
      </c>
      <c r="N474" s="263">
        <f t="shared" si="255"/>
        <v>3710.7</v>
      </c>
    </row>
    <row r="475" spans="1:14" ht="14.25" x14ac:dyDescent="0.2">
      <c r="A475" s="274" t="s">
        <v>288</v>
      </c>
      <c r="B475" s="256" t="s">
        <v>343</v>
      </c>
      <c r="C475" s="256" t="s">
        <v>208</v>
      </c>
      <c r="D475" s="256" t="s">
        <v>194</v>
      </c>
      <c r="E475" s="256"/>
      <c r="F475" s="256"/>
      <c r="G475" s="281">
        <f>G478+G476+G481+G484+G483</f>
        <v>0</v>
      </c>
      <c r="H475" s="281">
        <f>H481+H483+H484+H486</f>
        <v>4677.5</v>
      </c>
      <c r="I475" s="281">
        <f>I481+I483+I484+I486</f>
        <v>844.88000000000011</v>
      </c>
      <c r="J475" s="281">
        <f>J481+J483+J484+J486</f>
        <v>5522.3799999999992</v>
      </c>
      <c r="K475" s="281">
        <f>K481+K483+K484+K486+K488</f>
        <v>468.51499999999999</v>
      </c>
      <c r="L475" s="281">
        <f>L481+L483+L484+L486+L488</f>
        <v>4478.3999999999996</v>
      </c>
      <c r="M475" s="281">
        <f t="shared" ref="M475:N475" si="256">M481+M483+M484+M486+M488</f>
        <v>-2288.2999999999997</v>
      </c>
      <c r="N475" s="281">
        <f t="shared" si="256"/>
        <v>2190.1</v>
      </c>
    </row>
    <row r="476" spans="1:14" ht="69" hidden="1" customHeight="1" x14ac:dyDescent="0.2">
      <c r="A476" s="276" t="s">
        <v>396</v>
      </c>
      <c r="B476" s="258" t="s">
        <v>343</v>
      </c>
      <c r="C476" s="258" t="s">
        <v>208</v>
      </c>
      <c r="D476" s="258" t="s">
        <v>194</v>
      </c>
      <c r="E476" s="258" t="s">
        <v>398</v>
      </c>
      <c r="F476" s="258"/>
      <c r="G476" s="262"/>
      <c r="H476" s="262"/>
      <c r="I476" s="263">
        <f>I477</f>
        <v>-665.7</v>
      </c>
      <c r="J476" s="263" t="e">
        <f>J477</f>
        <v>#REF!</v>
      </c>
      <c r="K476" s="263">
        <f>K477</f>
        <v>-665.7</v>
      </c>
      <c r="L476" s="263" t="e">
        <f>L477</f>
        <v>#REF!</v>
      </c>
      <c r="M476" s="263" t="e">
        <f t="shared" ref="M476:N476" si="257">M477</f>
        <v>#REF!</v>
      </c>
      <c r="N476" s="263" t="e">
        <f t="shared" si="257"/>
        <v>#REF!</v>
      </c>
    </row>
    <row r="477" spans="1:14" ht="17.25" hidden="1" customHeight="1" x14ac:dyDescent="0.2">
      <c r="A477" s="265" t="s">
        <v>268</v>
      </c>
      <c r="B477" s="258" t="s">
        <v>343</v>
      </c>
      <c r="C477" s="258" t="s">
        <v>208</v>
      </c>
      <c r="D477" s="258" t="s">
        <v>194</v>
      </c>
      <c r="E477" s="258" t="s">
        <v>398</v>
      </c>
      <c r="F477" s="258" t="s">
        <v>155</v>
      </c>
      <c r="G477" s="262"/>
      <c r="H477" s="262"/>
      <c r="I477" s="263">
        <v>-665.7</v>
      </c>
      <c r="J477" s="263" t="e">
        <f>#REF!+I477</f>
        <v>#REF!</v>
      </c>
      <c r="K477" s="263">
        <v>-665.7</v>
      </c>
      <c r="L477" s="263" t="e">
        <f>#REF!+J477</f>
        <v>#REF!</v>
      </c>
      <c r="M477" s="263" t="e">
        <f>#REF!+K477</f>
        <v>#REF!</v>
      </c>
      <c r="N477" s="263" t="e">
        <f>#REF!+L477</f>
        <v>#REF!</v>
      </c>
    </row>
    <row r="478" spans="1:14" ht="57.75" hidden="1" customHeight="1" x14ac:dyDescent="0.2">
      <c r="A478" s="379" t="s">
        <v>729</v>
      </c>
      <c r="B478" s="258" t="s">
        <v>343</v>
      </c>
      <c r="C478" s="278" t="s">
        <v>208</v>
      </c>
      <c r="D478" s="278" t="s">
        <v>194</v>
      </c>
      <c r="E478" s="278" t="s">
        <v>380</v>
      </c>
      <c r="F478" s="278"/>
      <c r="G478" s="262"/>
      <c r="H478" s="262"/>
      <c r="I478" s="263">
        <f t="shared" ref="I478:N479" si="258">I479</f>
        <v>-3609.5</v>
      </c>
      <c r="J478" s="263" t="e">
        <f t="shared" si="258"/>
        <v>#REF!</v>
      </c>
      <c r="K478" s="263">
        <f t="shared" si="258"/>
        <v>-3609.5</v>
      </c>
      <c r="L478" s="263" t="e">
        <f t="shared" si="258"/>
        <v>#REF!</v>
      </c>
      <c r="M478" s="263" t="e">
        <f t="shared" si="258"/>
        <v>#REF!</v>
      </c>
      <c r="N478" s="263" t="e">
        <f t="shared" si="258"/>
        <v>#REF!</v>
      </c>
    </row>
    <row r="479" spans="1:14" ht="107.25" hidden="1" customHeight="1" x14ac:dyDescent="0.2">
      <c r="A479" s="379" t="s">
        <v>728</v>
      </c>
      <c r="B479" s="258" t="s">
        <v>343</v>
      </c>
      <c r="C479" s="278" t="s">
        <v>208</v>
      </c>
      <c r="D479" s="278" t="s">
        <v>194</v>
      </c>
      <c r="E479" s="278" t="s">
        <v>727</v>
      </c>
      <c r="F479" s="278"/>
      <c r="G479" s="262"/>
      <c r="H479" s="262"/>
      <c r="I479" s="263">
        <f t="shared" si="258"/>
        <v>-3609.5</v>
      </c>
      <c r="J479" s="263" t="e">
        <f t="shared" si="258"/>
        <v>#REF!</v>
      </c>
      <c r="K479" s="263">
        <f t="shared" si="258"/>
        <v>-3609.5</v>
      </c>
      <c r="L479" s="263" t="e">
        <f t="shared" si="258"/>
        <v>#REF!</v>
      </c>
      <c r="M479" s="263" t="e">
        <f t="shared" si="258"/>
        <v>#REF!</v>
      </c>
      <c r="N479" s="263" t="e">
        <f t="shared" si="258"/>
        <v>#REF!</v>
      </c>
    </row>
    <row r="480" spans="1:14" ht="18.75" hidden="1" customHeight="1" x14ac:dyDescent="0.2">
      <c r="A480" s="379" t="s">
        <v>287</v>
      </c>
      <c r="B480" s="258" t="s">
        <v>343</v>
      </c>
      <c r="C480" s="278" t="s">
        <v>208</v>
      </c>
      <c r="D480" s="278" t="s">
        <v>194</v>
      </c>
      <c r="E480" s="278" t="s">
        <v>727</v>
      </c>
      <c r="F480" s="278" t="s">
        <v>269</v>
      </c>
      <c r="G480" s="262"/>
      <c r="H480" s="262"/>
      <c r="I480" s="263">
        <v>-3609.5</v>
      </c>
      <c r="J480" s="263" t="e">
        <f>#REF!+I480</f>
        <v>#REF!</v>
      </c>
      <c r="K480" s="263">
        <v>-3609.5</v>
      </c>
      <c r="L480" s="263" t="e">
        <f>#REF!+J480</f>
        <v>#REF!</v>
      </c>
      <c r="M480" s="263" t="e">
        <f>#REF!+K480</f>
        <v>#REF!</v>
      </c>
      <c r="N480" s="263" t="e">
        <f>#REF!+L480</f>
        <v>#REF!</v>
      </c>
    </row>
    <row r="481" spans="1:14" ht="60.75" customHeight="1" x14ac:dyDescent="0.2">
      <c r="A481" s="379" t="s">
        <v>766</v>
      </c>
      <c r="B481" s="258" t="s">
        <v>343</v>
      </c>
      <c r="C481" s="278" t="s">
        <v>208</v>
      </c>
      <c r="D481" s="278" t="s">
        <v>194</v>
      </c>
      <c r="E481" s="278" t="s">
        <v>764</v>
      </c>
      <c r="F481" s="278"/>
      <c r="G481" s="262"/>
      <c r="H481" s="263">
        <f t="shared" ref="H481:N481" si="259">H482</f>
        <v>502.9</v>
      </c>
      <c r="I481" s="263">
        <f t="shared" si="259"/>
        <v>0</v>
      </c>
      <c r="J481" s="263">
        <f t="shared" si="259"/>
        <v>502.9</v>
      </c>
      <c r="K481" s="263">
        <f t="shared" si="259"/>
        <v>0</v>
      </c>
      <c r="L481" s="263">
        <f t="shared" si="259"/>
        <v>795.7</v>
      </c>
      <c r="M481" s="263">
        <f t="shared" si="259"/>
        <v>36</v>
      </c>
      <c r="N481" s="263">
        <f t="shared" si="259"/>
        <v>831.7</v>
      </c>
    </row>
    <row r="482" spans="1:14" ht="35.25" customHeight="1" x14ac:dyDescent="0.2">
      <c r="A482" s="379" t="s">
        <v>763</v>
      </c>
      <c r="B482" s="258" t="s">
        <v>343</v>
      </c>
      <c r="C482" s="278" t="s">
        <v>208</v>
      </c>
      <c r="D482" s="278" t="s">
        <v>194</v>
      </c>
      <c r="E482" s="278" t="s">
        <v>764</v>
      </c>
      <c r="F482" s="278" t="s">
        <v>160</v>
      </c>
      <c r="G482" s="262"/>
      <c r="H482" s="263">
        <v>502.9</v>
      </c>
      <c r="I482" s="263">
        <v>0</v>
      </c>
      <c r="J482" s="263">
        <f t="shared" ref="J482:J490" si="260">H482+I482</f>
        <v>502.9</v>
      </c>
      <c r="K482" s="263">
        <v>0</v>
      </c>
      <c r="L482" s="263">
        <v>795.7</v>
      </c>
      <c r="M482" s="263">
        <v>36</v>
      </c>
      <c r="N482" s="263">
        <f>L482+M482</f>
        <v>831.7</v>
      </c>
    </row>
    <row r="483" spans="1:14" ht="46.5" customHeight="1" x14ac:dyDescent="0.2">
      <c r="A483" s="380" t="s">
        <v>858</v>
      </c>
      <c r="B483" s="258" t="s">
        <v>343</v>
      </c>
      <c r="C483" s="278" t="s">
        <v>208</v>
      </c>
      <c r="D483" s="278" t="s">
        <v>194</v>
      </c>
      <c r="E483" s="278" t="s">
        <v>857</v>
      </c>
      <c r="F483" s="278" t="s">
        <v>771</v>
      </c>
      <c r="G483" s="262"/>
      <c r="H483" s="263">
        <v>5.6</v>
      </c>
      <c r="I483" s="263">
        <v>-0.52</v>
      </c>
      <c r="J483" s="263">
        <f t="shared" si="260"/>
        <v>5.08</v>
      </c>
      <c r="K483" s="263">
        <v>0</v>
      </c>
      <c r="L483" s="263">
        <v>8</v>
      </c>
      <c r="M483" s="263">
        <v>0.4</v>
      </c>
      <c r="N483" s="263">
        <f>L483+M483</f>
        <v>8.4</v>
      </c>
    </row>
    <row r="484" spans="1:14" ht="49.5" customHeight="1" x14ac:dyDescent="0.2">
      <c r="A484" s="379" t="s">
        <v>765</v>
      </c>
      <c r="B484" s="258" t="s">
        <v>343</v>
      </c>
      <c r="C484" s="278" t="s">
        <v>208</v>
      </c>
      <c r="D484" s="278" t="s">
        <v>194</v>
      </c>
      <c r="E484" s="278" t="s">
        <v>950</v>
      </c>
      <c r="F484" s="278"/>
      <c r="G484" s="262"/>
      <c r="H484" s="263">
        <f>H485</f>
        <v>3669</v>
      </c>
      <c r="I484" s="263">
        <f>I485</f>
        <v>0</v>
      </c>
      <c r="J484" s="263">
        <f t="shared" si="260"/>
        <v>3669</v>
      </c>
      <c r="K484" s="263">
        <f>K485</f>
        <v>0</v>
      </c>
      <c r="L484" s="263">
        <f>L485</f>
        <v>3674.7</v>
      </c>
      <c r="M484" s="263">
        <f t="shared" ref="M484:N484" si="261">M485</f>
        <v>-3674.7</v>
      </c>
      <c r="N484" s="263">
        <f t="shared" si="261"/>
        <v>0</v>
      </c>
    </row>
    <row r="485" spans="1:14" ht="16.5" customHeight="1" x14ac:dyDescent="0.2">
      <c r="A485" s="379" t="s">
        <v>268</v>
      </c>
      <c r="B485" s="258" t="s">
        <v>343</v>
      </c>
      <c r="C485" s="278" t="s">
        <v>208</v>
      </c>
      <c r="D485" s="278" t="s">
        <v>194</v>
      </c>
      <c r="E485" s="278" t="s">
        <v>950</v>
      </c>
      <c r="F485" s="278" t="s">
        <v>155</v>
      </c>
      <c r="G485" s="262"/>
      <c r="H485" s="263">
        <v>3669</v>
      </c>
      <c r="I485" s="263">
        <v>0</v>
      </c>
      <c r="J485" s="263">
        <f t="shared" si="260"/>
        <v>3669</v>
      </c>
      <c r="K485" s="263">
        <v>0</v>
      </c>
      <c r="L485" s="263">
        <v>3674.7</v>
      </c>
      <c r="M485" s="263">
        <v>-3674.7</v>
      </c>
      <c r="N485" s="263">
        <f>L485+M485</f>
        <v>0</v>
      </c>
    </row>
    <row r="486" spans="1:14" ht="18" customHeight="1" x14ac:dyDescent="0.2">
      <c r="A486" s="379" t="s">
        <v>890</v>
      </c>
      <c r="B486" s="258" t="s">
        <v>343</v>
      </c>
      <c r="C486" s="278" t="s">
        <v>208</v>
      </c>
      <c r="D486" s="278" t="s">
        <v>194</v>
      </c>
      <c r="E486" s="278" t="s">
        <v>891</v>
      </c>
      <c r="F486" s="278"/>
      <c r="G486" s="262"/>
      <c r="H486" s="263">
        <f>H487</f>
        <v>500</v>
      </c>
      <c r="I486" s="263">
        <f>I487</f>
        <v>845.40000000000009</v>
      </c>
      <c r="J486" s="263">
        <f t="shared" si="260"/>
        <v>1345.4</v>
      </c>
      <c r="K486" s="263">
        <f>K487</f>
        <v>264.01499999999999</v>
      </c>
      <c r="L486" s="263">
        <f>L487</f>
        <v>0</v>
      </c>
      <c r="M486" s="263">
        <f t="shared" ref="M486:N486" si="262">M487</f>
        <v>1350</v>
      </c>
      <c r="N486" s="263">
        <f t="shared" si="262"/>
        <v>1350</v>
      </c>
    </row>
    <row r="487" spans="1:14" ht="15.75" customHeight="1" x14ac:dyDescent="0.2">
      <c r="A487" s="379" t="s">
        <v>770</v>
      </c>
      <c r="B487" s="258" t="s">
        <v>343</v>
      </c>
      <c r="C487" s="278" t="s">
        <v>208</v>
      </c>
      <c r="D487" s="278" t="s">
        <v>194</v>
      </c>
      <c r="E487" s="278" t="s">
        <v>891</v>
      </c>
      <c r="F487" s="278" t="s">
        <v>771</v>
      </c>
      <c r="G487" s="262"/>
      <c r="H487" s="263">
        <v>500</v>
      </c>
      <c r="I487" s="263">
        <f>535.61+309.79</f>
        <v>845.40000000000009</v>
      </c>
      <c r="J487" s="263">
        <f t="shared" si="260"/>
        <v>1345.4</v>
      </c>
      <c r="K487" s="263">
        <v>264.01499999999999</v>
      </c>
      <c r="L487" s="263">
        <v>0</v>
      </c>
      <c r="M487" s="263">
        <v>1350</v>
      </c>
      <c r="N487" s="263">
        <f>L487+M487</f>
        <v>1350</v>
      </c>
    </row>
    <row r="488" spans="1:14" ht="20.25" hidden="1" customHeight="1" x14ac:dyDescent="0.2">
      <c r="A488" s="379" t="s">
        <v>352</v>
      </c>
      <c r="B488" s="258" t="s">
        <v>343</v>
      </c>
      <c r="C488" s="278" t="s">
        <v>208</v>
      </c>
      <c r="D488" s="278" t="s">
        <v>194</v>
      </c>
      <c r="E488" s="278" t="s">
        <v>877</v>
      </c>
      <c r="F488" s="278"/>
      <c r="G488" s="262"/>
      <c r="H488" s="263">
        <f>H489</f>
        <v>500</v>
      </c>
      <c r="I488" s="263">
        <f>I489</f>
        <v>845.40000000000009</v>
      </c>
      <c r="J488" s="263">
        <v>0</v>
      </c>
      <c r="K488" s="263">
        <f>K489</f>
        <v>204.5</v>
      </c>
      <c r="L488" s="263">
        <f>L489</f>
        <v>0</v>
      </c>
      <c r="M488" s="263"/>
      <c r="N488" s="263">
        <f>N489</f>
        <v>0</v>
      </c>
    </row>
    <row r="489" spans="1:14" ht="20.25" hidden="1" customHeight="1" x14ac:dyDescent="0.2">
      <c r="A489" s="379" t="s">
        <v>770</v>
      </c>
      <c r="B489" s="258" t="s">
        <v>343</v>
      </c>
      <c r="C489" s="278" t="s">
        <v>208</v>
      </c>
      <c r="D489" s="278" t="s">
        <v>194</v>
      </c>
      <c r="E489" s="278" t="s">
        <v>877</v>
      </c>
      <c r="F489" s="278" t="s">
        <v>771</v>
      </c>
      <c r="G489" s="262"/>
      <c r="H489" s="263">
        <v>500</v>
      </c>
      <c r="I489" s="263">
        <f>535.61+309.79</f>
        <v>845.40000000000009</v>
      </c>
      <c r="J489" s="263">
        <v>0</v>
      </c>
      <c r="K489" s="263">
        <v>204.5</v>
      </c>
      <c r="L489" s="263">
        <v>0</v>
      </c>
      <c r="M489" s="263"/>
      <c r="N489" s="263">
        <v>0</v>
      </c>
    </row>
    <row r="490" spans="1:14" s="17" customFormat="1" ht="15.75" x14ac:dyDescent="0.2">
      <c r="A490" s="645" t="s">
        <v>308</v>
      </c>
      <c r="B490" s="646"/>
      <c r="C490" s="646"/>
      <c r="D490" s="646"/>
      <c r="E490" s="646"/>
      <c r="F490" s="646"/>
      <c r="G490" s="253"/>
      <c r="H490" s="251">
        <f>H491</f>
        <v>4429.5</v>
      </c>
      <c r="I490" s="251">
        <f>I491</f>
        <v>0</v>
      </c>
      <c r="J490" s="280">
        <f t="shared" si="260"/>
        <v>4429.5</v>
      </c>
      <c r="K490" s="251">
        <f>K491</f>
        <v>0</v>
      </c>
      <c r="L490" s="251">
        <f>L491</f>
        <v>4492</v>
      </c>
      <c r="M490" s="251">
        <f t="shared" ref="M490:N490" si="263">M491</f>
        <v>-325</v>
      </c>
      <c r="N490" s="251">
        <f t="shared" si="263"/>
        <v>4167</v>
      </c>
    </row>
    <row r="491" spans="1:14" s="19" customFormat="1" ht="14.25" x14ac:dyDescent="0.2">
      <c r="A491" s="410" t="s">
        <v>72</v>
      </c>
      <c r="B491" s="255">
        <v>800</v>
      </c>
      <c r="C491" s="256" t="s">
        <v>190</v>
      </c>
      <c r="D491" s="256"/>
      <c r="E491" s="256"/>
      <c r="F491" s="256"/>
      <c r="G491" s="270"/>
      <c r="H491" s="270">
        <f t="shared" ref="H491:L491" si="264">H492+H529</f>
        <v>4429.5</v>
      </c>
      <c r="I491" s="270">
        <f t="shared" si="264"/>
        <v>0</v>
      </c>
      <c r="J491" s="283">
        <f t="shared" si="264"/>
        <v>4429.5</v>
      </c>
      <c r="K491" s="270">
        <f t="shared" si="264"/>
        <v>0</v>
      </c>
      <c r="L491" s="281">
        <f t="shared" si="264"/>
        <v>4492</v>
      </c>
      <c r="M491" s="281">
        <f t="shared" ref="M491:N491" si="265">M492+M529</f>
        <v>-325</v>
      </c>
      <c r="N491" s="281">
        <f t="shared" si="265"/>
        <v>4167</v>
      </c>
    </row>
    <row r="492" spans="1:14" ht="41.25" customHeight="1" x14ac:dyDescent="0.2">
      <c r="A492" s="410" t="s">
        <v>193</v>
      </c>
      <c r="B492" s="255">
        <v>800</v>
      </c>
      <c r="C492" s="256" t="s">
        <v>190</v>
      </c>
      <c r="D492" s="256" t="s">
        <v>194</v>
      </c>
      <c r="E492" s="256"/>
      <c r="F492" s="256"/>
      <c r="G492" s="263">
        <f>G506+G515</f>
        <v>0</v>
      </c>
      <c r="H492" s="263">
        <f t="shared" ref="H492:L492" si="266">H515+H519</f>
        <v>3350</v>
      </c>
      <c r="I492" s="263">
        <f t="shared" si="266"/>
        <v>0</v>
      </c>
      <c r="J492" s="263">
        <f t="shared" si="266"/>
        <v>3350</v>
      </c>
      <c r="K492" s="263">
        <f t="shared" si="266"/>
        <v>0</v>
      </c>
      <c r="L492" s="263">
        <f t="shared" si="266"/>
        <v>3426</v>
      </c>
      <c r="M492" s="263">
        <f t="shared" ref="M492:N492" si="267">M515+M519</f>
        <v>-216</v>
      </c>
      <c r="N492" s="263">
        <f t="shared" si="267"/>
        <v>3210</v>
      </c>
    </row>
    <row r="493" spans="1:14" ht="33.75" hidden="1" customHeight="1" x14ac:dyDescent="0.2">
      <c r="A493" s="265" t="s">
        <v>123</v>
      </c>
      <c r="B493" s="277">
        <v>800</v>
      </c>
      <c r="C493" s="258" t="s">
        <v>190</v>
      </c>
      <c r="D493" s="258" t="s">
        <v>194</v>
      </c>
      <c r="E493" s="266" t="s">
        <v>332</v>
      </c>
      <c r="F493" s="258"/>
      <c r="G493" s="262"/>
      <c r="H493" s="262"/>
      <c r="I493" s="263">
        <f>I494</f>
        <v>-1958.2</v>
      </c>
      <c r="J493" s="263">
        <f>J494</f>
        <v>-1958.2</v>
      </c>
      <c r="K493" s="263">
        <f>K494</f>
        <v>-1958.2</v>
      </c>
      <c r="L493" s="263">
        <f>L494</f>
        <v>-1958.2</v>
      </c>
      <c r="M493" s="263">
        <f t="shared" ref="M493:N493" si="268">M494</f>
        <v>-3916.4</v>
      </c>
      <c r="N493" s="263">
        <f t="shared" si="268"/>
        <v>-3916.4</v>
      </c>
    </row>
    <row r="494" spans="1:14" ht="15" hidden="1" x14ac:dyDescent="0.2">
      <c r="A494" s="265" t="s">
        <v>333</v>
      </c>
      <c r="B494" s="277">
        <v>800</v>
      </c>
      <c r="C494" s="258" t="s">
        <v>190</v>
      </c>
      <c r="D494" s="258" t="s">
        <v>194</v>
      </c>
      <c r="E494" s="266" t="s">
        <v>334</v>
      </c>
      <c r="F494" s="258"/>
      <c r="G494" s="262"/>
      <c r="H494" s="262"/>
      <c r="I494" s="263">
        <f>I495+I496+I497+I499+I502</f>
        <v>-1958.2</v>
      </c>
      <c r="J494" s="263">
        <f>J495+J496+J497+J499+J502</f>
        <v>-1958.2</v>
      </c>
      <c r="K494" s="263">
        <f>K495+K496+K497+K499+K502</f>
        <v>-1958.2</v>
      </c>
      <c r="L494" s="263">
        <f>L495+L496+L497+L499+L502</f>
        <v>-1958.2</v>
      </c>
      <c r="M494" s="263">
        <f t="shared" ref="M494:N494" si="269">M495+M496+M497+M499+M502</f>
        <v>-3916.4</v>
      </c>
      <c r="N494" s="263">
        <f t="shared" si="269"/>
        <v>-3916.4</v>
      </c>
    </row>
    <row r="495" spans="1:14" ht="15" hidden="1" x14ac:dyDescent="0.2">
      <c r="A495" s="265" t="s">
        <v>95</v>
      </c>
      <c r="B495" s="277">
        <v>800</v>
      </c>
      <c r="C495" s="258" t="s">
        <v>190</v>
      </c>
      <c r="D495" s="258" t="s">
        <v>194</v>
      </c>
      <c r="E495" s="266" t="s">
        <v>334</v>
      </c>
      <c r="F495" s="258" t="s">
        <v>96</v>
      </c>
      <c r="G495" s="262"/>
      <c r="H495" s="262"/>
      <c r="I495" s="263">
        <v>-1286.2</v>
      </c>
      <c r="J495" s="263">
        <f t="shared" ref="J495:J502" si="270">G495+I495</f>
        <v>-1286.2</v>
      </c>
      <c r="K495" s="263">
        <v>-1286.2</v>
      </c>
      <c r="L495" s="263">
        <f t="shared" ref="L495:L502" si="271">H495+J495</f>
        <v>-1286.2</v>
      </c>
      <c r="M495" s="263">
        <f t="shared" ref="M495:M502" si="272">I495+K495</f>
        <v>-2572.4</v>
      </c>
      <c r="N495" s="263">
        <f t="shared" ref="N495:N502" si="273">J495+L495</f>
        <v>-2572.4</v>
      </c>
    </row>
    <row r="496" spans="1:14" ht="15" hidden="1" x14ac:dyDescent="0.2">
      <c r="A496" s="265" t="s">
        <v>97</v>
      </c>
      <c r="B496" s="277">
        <v>800</v>
      </c>
      <c r="C496" s="258" t="s">
        <v>190</v>
      </c>
      <c r="D496" s="258" t="s">
        <v>194</v>
      </c>
      <c r="E496" s="266" t="s">
        <v>334</v>
      </c>
      <c r="F496" s="258" t="s">
        <v>98</v>
      </c>
      <c r="G496" s="262"/>
      <c r="H496" s="262"/>
      <c r="I496" s="263">
        <v>-152</v>
      </c>
      <c r="J496" s="263">
        <f t="shared" si="270"/>
        <v>-152</v>
      </c>
      <c r="K496" s="263">
        <v>-152</v>
      </c>
      <c r="L496" s="263">
        <f t="shared" si="271"/>
        <v>-152</v>
      </c>
      <c r="M496" s="263">
        <f t="shared" si="272"/>
        <v>-304</v>
      </c>
      <c r="N496" s="263">
        <f t="shared" si="273"/>
        <v>-304</v>
      </c>
    </row>
    <row r="497" spans="1:14" ht="17.25" hidden="1" customHeight="1" x14ac:dyDescent="0.2">
      <c r="A497" s="265" t="s">
        <v>99</v>
      </c>
      <c r="B497" s="277">
        <v>800</v>
      </c>
      <c r="C497" s="258" t="s">
        <v>190</v>
      </c>
      <c r="D497" s="258" t="s">
        <v>194</v>
      </c>
      <c r="E497" s="266" t="s">
        <v>334</v>
      </c>
      <c r="F497" s="258" t="s">
        <v>100</v>
      </c>
      <c r="G497" s="262"/>
      <c r="H497" s="262"/>
      <c r="I497" s="263">
        <v>-53</v>
      </c>
      <c r="J497" s="263">
        <f t="shared" si="270"/>
        <v>-53</v>
      </c>
      <c r="K497" s="263">
        <v>-53</v>
      </c>
      <c r="L497" s="263">
        <f t="shared" si="271"/>
        <v>-53</v>
      </c>
      <c r="M497" s="263">
        <f t="shared" si="272"/>
        <v>-106</v>
      </c>
      <c r="N497" s="263">
        <f t="shared" si="273"/>
        <v>-106</v>
      </c>
    </row>
    <row r="498" spans="1:14" ht="25.5" hidden="1" customHeight="1" x14ac:dyDescent="0.2">
      <c r="A498" s="265" t="s">
        <v>101</v>
      </c>
      <c r="B498" s="277">
        <v>800</v>
      </c>
      <c r="C498" s="258" t="s">
        <v>190</v>
      </c>
      <c r="D498" s="258" t="s">
        <v>194</v>
      </c>
      <c r="E498" s="266" t="s">
        <v>334</v>
      </c>
      <c r="F498" s="258" t="s">
        <v>102</v>
      </c>
      <c r="G498" s="262"/>
      <c r="H498" s="262"/>
      <c r="I498" s="263" t="e">
        <f>#REF!+G498</f>
        <v>#REF!</v>
      </c>
      <c r="J498" s="263" t="e">
        <f t="shared" si="270"/>
        <v>#REF!</v>
      </c>
      <c r="K498" s="263" t="e">
        <f>H498+I498</f>
        <v>#REF!</v>
      </c>
      <c r="L498" s="263" t="e">
        <f t="shared" si="271"/>
        <v>#REF!</v>
      </c>
      <c r="M498" s="263" t="e">
        <f t="shared" si="272"/>
        <v>#REF!</v>
      </c>
      <c r="N498" s="263" t="e">
        <f t="shared" si="273"/>
        <v>#REF!</v>
      </c>
    </row>
    <row r="499" spans="1:14" ht="15" hidden="1" customHeight="1" x14ac:dyDescent="0.2">
      <c r="A499" s="265" t="s">
        <v>93</v>
      </c>
      <c r="B499" s="277">
        <v>800</v>
      </c>
      <c r="C499" s="258" t="s">
        <v>190</v>
      </c>
      <c r="D499" s="258" t="s">
        <v>194</v>
      </c>
      <c r="E499" s="266" t="s">
        <v>334</v>
      </c>
      <c r="F499" s="258" t="s">
        <v>94</v>
      </c>
      <c r="G499" s="262"/>
      <c r="H499" s="262"/>
      <c r="I499" s="263">
        <v>-450</v>
      </c>
      <c r="J499" s="263">
        <f t="shared" si="270"/>
        <v>-450</v>
      </c>
      <c r="K499" s="263">
        <v>-450</v>
      </c>
      <c r="L499" s="263">
        <f t="shared" si="271"/>
        <v>-450</v>
      </c>
      <c r="M499" s="263">
        <f t="shared" si="272"/>
        <v>-900</v>
      </c>
      <c r="N499" s="263">
        <f t="shared" si="273"/>
        <v>-900</v>
      </c>
    </row>
    <row r="500" spans="1:14" ht="12.75" hidden="1" customHeight="1" x14ac:dyDescent="0.2">
      <c r="A500" s="265" t="s">
        <v>302</v>
      </c>
      <c r="B500" s="277">
        <v>800</v>
      </c>
      <c r="C500" s="258" t="s">
        <v>202</v>
      </c>
      <c r="D500" s="258" t="s">
        <v>212</v>
      </c>
      <c r="E500" s="266" t="s">
        <v>334</v>
      </c>
      <c r="F500" s="258" t="s">
        <v>303</v>
      </c>
      <c r="G500" s="262"/>
      <c r="H500" s="262"/>
      <c r="I500" s="263" t="e">
        <f>#REF!+G500</f>
        <v>#REF!</v>
      </c>
      <c r="J500" s="263" t="e">
        <f t="shared" si="270"/>
        <v>#REF!</v>
      </c>
      <c r="K500" s="263" t="e">
        <f>H500+I500</f>
        <v>#REF!</v>
      </c>
      <c r="L500" s="263" t="e">
        <f t="shared" si="271"/>
        <v>#REF!</v>
      </c>
      <c r="M500" s="263" t="e">
        <f t="shared" si="272"/>
        <v>#REF!</v>
      </c>
      <c r="N500" s="263" t="e">
        <f t="shared" si="273"/>
        <v>#REF!</v>
      </c>
    </row>
    <row r="501" spans="1:14" ht="12.75" hidden="1" customHeight="1" x14ac:dyDescent="0.2">
      <c r="A501" s="265" t="s">
        <v>63</v>
      </c>
      <c r="B501" s="277">
        <v>800</v>
      </c>
      <c r="C501" s="258" t="s">
        <v>190</v>
      </c>
      <c r="D501" s="258" t="s">
        <v>194</v>
      </c>
      <c r="E501" s="266" t="s">
        <v>334</v>
      </c>
      <c r="F501" s="258" t="s">
        <v>64</v>
      </c>
      <c r="G501" s="262"/>
      <c r="H501" s="262"/>
      <c r="I501" s="263" t="e">
        <f>#REF!+G501</f>
        <v>#REF!</v>
      </c>
      <c r="J501" s="263" t="e">
        <f t="shared" si="270"/>
        <v>#REF!</v>
      </c>
      <c r="K501" s="263" t="e">
        <f>H501+I501</f>
        <v>#REF!</v>
      </c>
      <c r="L501" s="263" t="e">
        <f t="shared" si="271"/>
        <v>#REF!</v>
      </c>
      <c r="M501" s="263" t="e">
        <f t="shared" si="272"/>
        <v>#REF!</v>
      </c>
      <c r="N501" s="263" t="e">
        <f t="shared" si="273"/>
        <v>#REF!</v>
      </c>
    </row>
    <row r="502" spans="1:14" ht="15" hidden="1" x14ac:dyDescent="0.2">
      <c r="A502" s="265" t="s">
        <v>103</v>
      </c>
      <c r="B502" s="277">
        <v>800</v>
      </c>
      <c r="C502" s="258" t="s">
        <v>190</v>
      </c>
      <c r="D502" s="258" t="s">
        <v>194</v>
      </c>
      <c r="E502" s="266" t="s">
        <v>334</v>
      </c>
      <c r="F502" s="258" t="s">
        <v>104</v>
      </c>
      <c r="G502" s="262"/>
      <c r="H502" s="262"/>
      <c r="I502" s="263">
        <v>-17</v>
      </c>
      <c r="J502" s="263">
        <f t="shared" si="270"/>
        <v>-17</v>
      </c>
      <c r="K502" s="263">
        <v>-17</v>
      </c>
      <c r="L502" s="263">
        <f t="shared" si="271"/>
        <v>-17</v>
      </c>
      <c r="M502" s="263">
        <f t="shared" si="272"/>
        <v>-34</v>
      </c>
      <c r="N502" s="263">
        <f t="shared" si="273"/>
        <v>-34</v>
      </c>
    </row>
    <row r="503" spans="1:14" ht="12.75" hidden="1" customHeight="1" x14ac:dyDescent="0.2">
      <c r="A503" s="265" t="s">
        <v>105</v>
      </c>
      <c r="B503" s="277">
        <v>800</v>
      </c>
      <c r="C503" s="258" t="s">
        <v>190</v>
      </c>
      <c r="D503" s="258" t="s">
        <v>194</v>
      </c>
      <c r="E503" s="266" t="s">
        <v>334</v>
      </c>
      <c r="F503" s="258" t="s">
        <v>106</v>
      </c>
      <c r="G503" s="262"/>
      <c r="H503" s="262"/>
      <c r="I503" s="263" t="e">
        <f>#REF!+G503</f>
        <v>#REF!</v>
      </c>
      <c r="J503" s="263" t="e">
        <f>#REF!+I503</f>
        <v>#REF!</v>
      </c>
      <c r="K503" s="263" t="e">
        <f>#REF!+I503</f>
        <v>#REF!</v>
      </c>
      <c r="L503" s="263" t="e">
        <f>F503+J503</f>
        <v>#REF!</v>
      </c>
      <c r="M503" s="263" t="e">
        <f t="shared" ref="M503:N503" si="274">G503+K503</f>
        <v>#REF!</v>
      </c>
      <c r="N503" s="263" t="e">
        <f t="shared" si="274"/>
        <v>#REF!</v>
      </c>
    </row>
    <row r="504" spans="1:14" ht="15" hidden="1" x14ac:dyDescent="0.2">
      <c r="A504" s="265" t="s">
        <v>309</v>
      </c>
      <c r="B504" s="277">
        <v>800</v>
      </c>
      <c r="C504" s="258" t="s">
        <v>190</v>
      </c>
      <c r="D504" s="258" t="s">
        <v>194</v>
      </c>
      <c r="E504" s="266" t="s">
        <v>310</v>
      </c>
      <c r="F504" s="258"/>
      <c r="G504" s="262"/>
      <c r="H504" s="262"/>
      <c r="I504" s="263">
        <f>I505</f>
        <v>-1321.6</v>
      </c>
      <c r="J504" s="263">
        <f>J505</f>
        <v>-1321.6</v>
      </c>
      <c r="K504" s="263">
        <f>K505</f>
        <v>-1321.6</v>
      </c>
      <c r="L504" s="263">
        <f>L505</f>
        <v>-1321.6</v>
      </c>
      <c r="M504" s="263">
        <f t="shared" ref="M504:N504" si="275">M505</f>
        <v>-2643.2</v>
      </c>
      <c r="N504" s="263">
        <f t="shared" si="275"/>
        <v>-2643.2</v>
      </c>
    </row>
    <row r="505" spans="1:14" ht="15" hidden="1" x14ac:dyDescent="0.2">
      <c r="A505" s="265" t="s">
        <v>95</v>
      </c>
      <c r="B505" s="277">
        <v>800</v>
      </c>
      <c r="C505" s="258" t="s">
        <v>190</v>
      </c>
      <c r="D505" s="258" t="s">
        <v>194</v>
      </c>
      <c r="E505" s="266" t="s">
        <v>310</v>
      </c>
      <c r="F505" s="258" t="s">
        <v>96</v>
      </c>
      <c r="G505" s="262"/>
      <c r="H505" s="262"/>
      <c r="I505" s="263">
        <v>-1321.6</v>
      </c>
      <c r="J505" s="263">
        <f>G505+I505</f>
        <v>-1321.6</v>
      </c>
      <c r="K505" s="263">
        <v>-1321.6</v>
      </c>
      <c r="L505" s="263">
        <f>H505+J505</f>
        <v>-1321.6</v>
      </c>
      <c r="M505" s="263">
        <f t="shared" ref="M505:N505" si="276">I505+K505</f>
        <v>-2643.2</v>
      </c>
      <c r="N505" s="263">
        <f t="shared" si="276"/>
        <v>-2643.2</v>
      </c>
    </row>
    <row r="506" spans="1:14" ht="29.25" hidden="1" customHeight="1" x14ac:dyDescent="0.2">
      <c r="A506" s="265" t="s">
        <v>452</v>
      </c>
      <c r="B506" s="277">
        <v>800</v>
      </c>
      <c r="C506" s="258" t="s">
        <v>190</v>
      </c>
      <c r="D506" s="258" t="s">
        <v>194</v>
      </c>
      <c r="E506" s="266" t="s">
        <v>450</v>
      </c>
      <c r="F506" s="258"/>
      <c r="G506" s="263">
        <f t="shared" ref="G506:K506" si="277">G507+G509</f>
        <v>0</v>
      </c>
      <c r="H506" s="263"/>
      <c r="I506" s="263">
        <f t="shared" si="277"/>
        <v>-3138.3999999999996</v>
      </c>
      <c r="J506" s="263" t="e">
        <f t="shared" si="277"/>
        <v>#REF!</v>
      </c>
      <c r="K506" s="263">
        <f t="shared" si="277"/>
        <v>-3138.3999999999996</v>
      </c>
      <c r="L506" s="263" t="e">
        <f>L507+L509</f>
        <v>#REF!</v>
      </c>
      <c r="M506" s="263" t="e">
        <f t="shared" ref="M506:N506" si="278">M507+M509</f>
        <v>#REF!</v>
      </c>
      <c r="N506" s="263" t="e">
        <f t="shared" si="278"/>
        <v>#REF!</v>
      </c>
    </row>
    <row r="507" spans="1:14" ht="18.75" hidden="1" customHeight="1" x14ac:dyDescent="0.2">
      <c r="A507" s="265" t="s">
        <v>451</v>
      </c>
      <c r="B507" s="277">
        <v>800</v>
      </c>
      <c r="C507" s="258" t="s">
        <v>190</v>
      </c>
      <c r="D507" s="258" t="s">
        <v>194</v>
      </c>
      <c r="E507" s="266" t="s">
        <v>485</v>
      </c>
      <c r="F507" s="258"/>
      <c r="G507" s="262"/>
      <c r="H507" s="262"/>
      <c r="I507" s="263">
        <f>I508</f>
        <v>-1512.8</v>
      </c>
      <c r="J507" s="263" t="e">
        <f>J508</f>
        <v>#REF!</v>
      </c>
      <c r="K507" s="263">
        <f>K508</f>
        <v>-1512.8</v>
      </c>
      <c r="L507" s="263" t="e">
        <f>L508</f>
        <v>#REF!</v>
      </c>
      <c r="M507" s="263" t="e">
        <f t="shared" ref="M507:N507" si="279">M508</f>
        <v>#REF!</v>
      </c>
      <c r="N507" s="263" t="e">
        <f t="shared" si="279"/>
        <v>#REF!</v>
      </c>
    </row>
    <row r="508" spans="1:14" ht="15.75" hidden="1" customHeight="1" x14ac:dyDescent="0.2">
      <c r="A508" s="265" t="s">
        <v>95</v>
      </c>
      <c r="B508" s="277">
        <v>800</v>
      </c>
      <c r="C508" s="258" t="s">
        <v>190</v>
      </c>
      <c r="D508" s="258" t="s">
        <v>194</v>
      </c>
      <c r="E508" s="266" t="s">
        <v>485</v>
      </c>
      <c r="F508" s="258" t="s">
        <v>96</v>
      </c>
      <c r="G508" s="262"/>
      <c r="H508" s="262"/>
      <c r="I508" s="263">
        <v>-1512.8</v>
      </c>
      <c r="J508" s="263" t="e">
        <f>#REF!+I508</f>
        <v>#REF!</v>
      </c>
      <c r="K508" s="263">
        <v>-1512.8</v>
      </c>
      <c r="L508" s="263" t="e">
        <f>#REF!+J508</f>
        <v>#REF!</v>
      </c>
      <c r="M508" s="263" t="e">
        <f>#REF!+K508</f>
        <v>#REF!</v>
      </c>
      <c r="N508" s="263" t="e">
        <f>#REF!+L508</f>
        <v>#REF!</v>
      </c>
    </row>
    <row r="509" spans="1:14" ht="27.75" hidden="1" customHeight="1" x14ac:dyDescent="0.2">
      <c r="A509" s="265" t="s">
        <v>738</v>
      </c>
      <c r="B509" s="277">
        <v>800</v>
      </c>
      <c r="C509" s="258" t="s">
        <v>190</v>
      </c>
      <c r="D509" s="258" t="s">
        <v>194</v>
      </c>
      <c r="E509" s="266" t="s">
        <v>486</v>
      </c>
      <c r="F509" s="258"/>
      <c r="G509" s="262"/>
      <c r="H509" s="262"/>
      <c r="I509" s="263">
        <f>I510+I511+I512+I513+I514</f>
        <v>-1625.6</v>
      </c>
      <c r="J509" s="263" t="e">
        <f>J510+J511+J512+J513+J514</f>
        <v>#REF!</v>
      </c>
      <c r="K509" s="263">
        <f>K510+K511+K512+K513+K514</f>
        <v>-1625.6</v>
      </c>
      <c r="L509" s="263" t="e">
        <f>L510+L511+L512+L513+L514</f>
        <v>#REF!</v>
      </c>
      <c r="M509" s="263" t="e">
        <f t="shared" ref="M509:N509" si="280">M510+M511+M512+M513+M514</f>
        <v>#REF!</v>
      </c>
      <c r="N509" s="263" t="e">
        <f t="shared" si="280"/>
        <v>#REF!</v>
      </c>
    </row>
    <row r="510" spans="1:14" s="20" customFormat="1" ht="13.5" hidden="1" customHeight="1" x14ac:dyDescent="0.2">
      <c r="A510" s="265" t="s">
        <v>95</v>
      </c>
      <c r="B510" s="277">
        <v>800</v>
      </c>
      <c r="C510" s="258" t="s">
        <v>190</v>
      </c>
      <c r="D510" s="258" t="s">
        <v>194</v>
      </c>
      <c r="E510" s="266" t="s">
        <v>486</v>
      </c>
      <c r="F510" s="258" t="s">
        <v>96</v>
      </c>
      <c r="G510" s="262"/>
      <c r="H510" s="262"/>
      <c r="I510" s="263">
        <v>-1288.5999999999999</v>
      </c>
      <c r="J510" s="263" t="e">
        <f>#REF!+I510</f>
        <v>#REF!</v>
      </c>
      <c r="K510" s="263">
        <v>-1288.5999999999999</v>
      </c>
      <c r="L510" s="263" t="e">
        <f>#REF!+J510</f>
        <v>#REF!</v>
      </c>
      <c r="M510" s="263" t="e">
        <f>#REF!+K510</f>
        <v>#REF!</v>
      </c>
      <c r="N510" s="263" t="e">
        <f>#REF!+L510</f>
        <v>#REF!</v>
      </c>
    </row>
    <row r="511" spans="1:14" ht="13.5" hidden="1" customHeight="1" x14ac:dyDescent="0.2">
      <c r="A511" s="265" t="s">
        <v>97</v>
      </c>
      <c r="B511" s="277">
        <v>800</v>
      </c>
      <c r="C511" s="258" t="s">
        <v>190</v>
      </c>
      <c r="D511" s="258" t="s">
        <v>194</v>
      </c>
      <c r="E511" s="266" t="s">
        <v>486</v>
      </c>
      <c r="F511" s="277" t="s">
        <v>98</v>
      </c>
      <c r="G511" s="262"/>
      <c r="H511" s="262"/>
      <c r="I511" s="263">
        <v>-35</v>
      </c>
      <c r="J511" s="263" t="e">
        <f>#REF!+I511</f>
        <v>#REF!</v>
      </c>
      <c r="K511" s="263">
        <v>-35</v>
      </c>
      <c r="L511" s="263" t="e">
        <f>#REF!+J511</f>
        <v>#REF!</v>
      </c>
      <c r="M511" s="263" t="e">
        <f>#REF!+K511</f>
        <v>#REF!</v>
      </c>
      <c r="N511" s="263" t="e">
        <f>#REF!+L511</f>
        <v>#REF!</v>
      </c>
    </row>
    <row r="512" spans="1:14" ht="28.5" hidden="1" customHeight="1" x14ac:dyDescent="0.2">
      <c r="A512" s="265" t="s">
        <v>99</v>
      </c>
      <c r="B512" s="277">
        <v>800</v>
      </c>
      <c r="C512" s="258" t="s">
        <v>190</v>
      </c>
      <c r="D512" s="258" t="s">
        <v>194</v>
      </c>
      <c r="E512" s="266" t="s">
        <v>486</v>
      </c>
      <c r="F512" s="258" t="s">
        <v>100</v>
      </c>
      <c r="G512" s="262"/>
      <c r="H512" s="262"/>
      <c r="I512" s="263">
        <v>-85</v>
      </c>
      <c r="J512" s="263" t="e">
        <f>#REF!+I512</f>
        <v>#REF!</v>
      </c>
      <c r="K512" s="263">
        <v>-85</v>
      </c>
      <c r="L512" s="263" t="e">
        <f>#REF!+J512</f>
        <v>#REF!</v>
      </c>
      <c r="M512" s="263" t="e">
        <f>#REF!+K512</f>
        <v>#REF!</v>
      </c>
      <c r="N512" s="263" t="e">
        <f>#REF!+L512</f>
        <v>#REF!</v>
      </c>
    </row>
    <row r="513" spans="1:14" ht="23.25" hidden="1" customHeight="1" x14ac:dyDescent="0.2">
      <c r="A513" s="265" t="s">
        <v>93</v>
      </c>
      <c r="B513" s="277">
        <v>800</v>
      </c>
      <c r="C513" s="258" t="s">
        <v>190</v>
      </c>
      <c r="D513" s="258" t="s">
        <v>194</v>
      </c>
      <c r="E513" s="266" t="s">
        <v>486</v>
      </c>
      <c r="F513" s="258" t="s">
        <v>94</v>
      </c>
      <c r="G513" s="262"/>
      <c r="H513" s="262"/>
      <c r="I513" s="263">
        <v>-200</v>
      </c>
      <c r="J513" s="263" t="e">
        <f>#REF!+I513</f>
        <v>#REF!</v>
      </c>
      <c r="K513" s="263">
        <v>-200</v>
      </c>
      <c r="L513" s="263" t="e">
        <f>#REF!+J513</f>
        <v>#REF!</v>
      </c>
      <c r="M513" s="263" t="e">
        <f>#REF!+K513</f>
        <v>#REF!</v>
      </c>
      <c r="N513" s="263" t="e">
        <f>#REF!+L513</f>
        <v>#REF!</v>
      </c>
    </row>
    <row r="514" spans="1:14" s="20" customFormat="1" ht="18.75" hidden="1" customHeight="1" x14ac:dyDescent="0.2">
      <c r="A514" s="265" t="s">
        <v>103</v>
      </c>
      <c r="B514" s="258">
        <v>800</v>
      </c>
      <c r="C514" s="258" t="s">
        <v>190</v>
      </c>
      <c r="D514" s="258" t="s">
        <v>194</v>
      </c>
      <c r="E514" s="258" t="s">
        <v>486</v>
      </c>
      <c r="F514" s="258" t="s">
        <v>104</v>
      </c>
      <c r="G514" s="262"/>
      <c r="H514" s="262"/>
      <c r="I514" s="263">
        <v>-17</v>
      </c>
      <c r="J514" s="263" t="e">
        <f>#REF!+I514</f>
        <v>#REF!</v>
      </c>
      <c r="K514" s="263">
        <v>-17</v>
      </c>
      <c r="L514" s="263" t="e">
        <f>#REF!+J514</f>
        <v>#REF!</v>
      </c>
      <c r="M514" s="263" t="e">
        <f>#REF!+K514</f>
        <v>#REF!</v>
      </c>
      <c r="N514" s="263" t="e">
        <f>#REF!+L514</f>
        <v>#REF!</v>
      </c>
    </row>
    <row r="515" spans="1:14" s="20" customFormat="1" ht="33" customHeight="1" x14ac:dyDescent="0.2">
      <c r="A515" s="265" t="s">
        <v>452</v>
      </c>
      <c r="B515" s="258">
        <v>800</v>
      </c>
      <c r="C515" s="258" t="s">
        <v>190</v>
      </c>
      <c r="D515" s="258" t="s">
        <v>194</v>
      </c>
      <c r="E515" s="258" t="s">
        <v>868</v>
      </c>
      <c r="F515" s="258"/>
      <c r="G515" s="271">
        <f>G516+G519</f>
        <v>0</v>
      </c>
      <c r="H515" s="271">
        <f t="shared" ref="H515:N515" si="281">H516</f>
        <v>1495</v>
      </c>
      <c r="I515" s="271">
        <f t="shared" si="281"/>
        <v>0</v>
      </c>
      <c r="J515" s="271">
        <f t="shared" si="281"/>
        <v>1495</v>
      </c>
      <c r="K515" s="271">
        <f t="shared" si="281"/>
        <v>0</v>
      </c>
      <c r="L515" s="271">
        <f t="shared" si="281"/>
        <v>1502</v>
      </c>
      <c r="M515" s="271">
        <f t="shared" si="281"/>
        <v>0</v>
      </c>
      <c r="N515" s="271">
        <f t="shared" si="281"/>
        <v>1502</v>
      </c>
    </row>
    <row r="516" spans="1:14" s="20" customFormat="1" ht="18.75" customHeight="1" x14ac:dyDescent="0.2">
      <c r="A516" s="265" t="s">
        <v>451</v>
      </c>
      <c r="B516" s="258">
        <v>800</v>
      </c>
      <c r="C516" s="258" t="s">
        <v>190</v>
      </c>
      <c r="D516" s="258" t="s">
        <v>194</v>
      </c>
      <c r="E516" s="258" t="s">
        <v>899</v>
      </c>
      <c r="F516" s="258"/>
      <c r="G516" s="262"/>
      <c r="H516" s="263">
        <f>H517+H518</f>
        <v>1495</v>
      </c>
      <c r="I516" s="263">
        <f>I517+I518</f>
        <v>0</v>
      </c>
      <c r="J516" s="263">
        <f>H516+I516</f>
        <v>1495</v>
      </c>
      <c r="K516" s="263">
        <f>K517+K518</f>
        <v>0</v>
      </c>
      <c r="L516" s="263">
        <f>L517+L518</f>
        <v>1502</v>
      </c>
      <c r="M516" s="263">
        <f t="shared" ref="M516:N516" si="282">M517+M518</f>
        <v>0</v>
      </c>
      <c r="N516" s="263">
        <f t="shared" si="282"/>
        <v>1502</v>
      </c>
    </row>
    <row r="517" spans="1:14" s="20" customFormat="1" ht="18.75" customHeight="1" x14ac:dyDescent="0.2">
      <c r="A517" s="265" t="s">
        <v>95</v>
      </c>
      <c r="B517" s="258">
        <v>800</v>
      </c>
      <c r="C517" s="258" t="s">
        <v>190</v>
      </c>
      <c r="D517" s="258" t="s">
        <v>194</v>
      </c>
      <c r="E517" s="258" t="s">
        <v>899</v>
      </c>
      <c r="F517" s="258" t="s">
        <v>96</v>
      </c>
      <c r="G517" s="262"/>
      <c r="H517" s="263">
        <v>1495</v>
      </c>
      <c r="I517" s="263">
        <v>-347</v>
      </c>
      <c r="J517" s="263">
        <f>H517+I517</f>
        <v>1148</v>
      </c>
      <c r="K517" s="263">
        <v>0</v>
      </c>
      <c r="L517" s="263">
        <v>1154</v>
      </c>
      <c r="M517" s="263">
        <v>0</v>
      </c>
      <c r="N517" s="263">
        <v>1154</v>
      </c>
    </row>
    <row r="518" spans="1:14" s="20" customFormat="1" ht="32.25" customHeight="1" x14ac:dyDescent="0.2">
      <c r="A518" s="373" t="s">
        <v>902</v>
      </c>
      <c r="B518" s="258">
        <v>800</v>
      </c>
      <c r="C518" s="258" t="s">
        <v>190</v>
      </c>
      <c r="D518" s="258" t="s">
        <v>194</v>
      </c>
      <c r="E518" s="258" t="s">
        <v>899</v>
      </c>
      <c r="F518" s="258" t="s">
        <v>900</v>
      </c>
      <c r="G518" s="262"/>
      <c r="H518" s="263">
        <v>0</v>
      </c>
      <c r="I518" s="263">
        <v>347</v>
      </c>
      <c r="J518" s="263">
        <f>H518+I518</f>
        <v>347</v>
      </c>
      <c r="K518" s="263">
        <v>0</v>
      </c>
      <c r="L518" s="263">
        <v>348</v>
      </c>
      <c r="M518" s="263">
        <v>0</v>
      </c>
      <c r="N518" s="263">
        <v>348</v>
      </c>
    </row>
    <row r="519" spans="1:14" s="20" customFormat="1" ht="26.25" customHeight="1" x14ac:dyDescent="0.2">
      <c r="A519" s="265" t="s">
        <v>738</v>
      </c>
      <c r="B519" s="258">
        <v>800</v>
      </c>
      <c r="C519" s="258" t="s">
        <v>190</v>
      </c>
      <c r="D519" s="258" t="s">
        <v>194</v>
      </c>
      <c r="E519" s="258" t="s">
        <v>868</v>
      </c>
      <c r="F519" s="258"/>
      <c r="G519" s="271">
        <f>G520+G523+G524+G525+G526</f>
        <v>0</v>
      </c>
      <c r="H519" s="271">
        <f>H520+H521+H522+H523+H524+H525+H526+H527</f>
        <v>1855</v>
      </c>
      <c r="I519" s="271">
        <f>I520+I521+I522+I523+I524+I525+I526+I527</f>
        <v>0</v>
      </c>
      <c r="J519" s="271">
        <f>J520+J521+J522+J523+J524+J525+J526+J527</f>
        <v>1855</v>
      </c>
      <c r="K519" s="271">
        <f>K520+K521+K522+K523+K524+K525+K526+K527+K528</f>
        <v>0</v>
      </c>
      <c r="L519" s="271">
        <f>L520+L521+L522+L523+L524+L525+L526</f>
        <v>1924</v>
      </c>
      <c r="M519" s="271">
        <f t="shared" ref="M519:N519" si="283">M520+M521+M522+M523+M524+M525+M526</f>
        <v>-216</v>
      </c>
      <c r="N519" s="271">
        <f t="shared" si="283"/>
        <v>1708</v>
      </c>
    </row>
    <row r="520" spans="1:14" s="20" customFormat="1" ht="18.75" customHeight="1" x14ac:dyDescent="0.2">
      <c r="A520" s="265" t="s">
        <v>95</v>
      </c>
      <c r="B520" s="258">
        <v>800</v>
      </c>
      <c r="C520" s="258" t="s">
        <v>190</v>
      </c>
      <c r="D520" s="258" t="s">
        <v>194</v>
      </c>
      <c r="E520" s="258" t="s">
        <v>868</v>
      </c>
      <c r="F520" s="258" t="s">
        <v>96</v>
      </c>
      <c r="G520" s="262"/>
      <c r="H520" s="263">
        <v>1384</v>
      </c>
      <c r="I520" s="263">
        <v>-321</v>
      </c>
      <c r="J520" s="263">
        <f>H520+I520</f>
        <v>1063</v>
      </c>
      <c r="K520" s="263">
        <v>0</v>
      </c>
      <c r="L520" s="263">
        <v>1081</v>
      </c>
      <c r="M520" s="263">
        <v>36</v>
      </c>
      <c r="N520" s="263">
        <f>L520+M520</f>
        <v>1117</v>
      </c>
    </row>
    <row r="521" spans="1:14" s="20" customFormat="1" ht="18.75" customHeight="1" x14ac:dyDescent="0.2">
      <c r="A521" s="265" t="s">
        <v>97</v>
      </c>
      <c r="B521" s="258">
        <v>800</v>
      </c>
      <c r="C521" s="258" t="s">
        <v>190</v>
      </c>
      <c r="D521" s="258" t="s">
        <v>194</v>
      </c>
      <c r="E521" s="258" t="s">
        <v>868</v>
      </c>
      <c r="F521" s="258" t="s">
        <v>98</v>
      </c>
      <c r="G521" s="262"/>
      <c r="H521" s="263">
        <v>230</v>
      </c>
      <c r="I521" s="263">
        <v>-200</v>
      </c>
      <c r="J521" s="263">
        <f t="shared" ref="J521:J527" si="284">H521+I521</f>
        <v>30</v>
      </c>
      <c r="K521" s="263">
        <v>0</v>
      </c>
      <c r="L521" s="263">
        <v>20</v>
      </c>
      <c r="M521" s="263">
        <v>-20</v>
      </c>
      <c r="N521" s="263">
        <f t="shared" ref="N521:N526" si="285">L521+M521</f>
        <v>0</v>
      </c>
    </row>
    <row r="522" spans="1:14" s="20" customFormat="1" ht="41.25" customHeight="1" x14ac:dyDescent="0.2">
      <c r="A522" s="373" t="s">
        <v>908</v>
      </c>
      <c r="B522" s="258">
        <v>800</v>
      </c>
      <c r="C522" s="258" t="s">
        <v>190</v>
      </c>
      <c r="D522" s="258" t="s">
        <v>194</v>
      </c>
      <c r="E522" s="258" t="s">
        <v>868</v>
      </c>
      <c r="F522" s="258" t="s">
        <v>907</v>
      </c>
      <c r="G522" s="262"/>
      <c r="H522" s="263">
        <v>0</v>
      </c>
      <c r="I522" s="263">
        <v>200</v>
      </c>
      <c r="J522" s="263">
        <f t="shared" si="284"/>
        <v>200</v>
      </c>
      <c r="K522" s="263">
        <v>0</v>
      </c>
      <c r="L522" s="263">
        <v>200</v>
      </c>
      <c r="M522" s="263">
        <v>4</v>
      </c>
      <c r="N522" s="263">
        <f t="shared" si="285"/>
        <v>204</v>
      </c>
    </row>
    <row r="523" spans="1:14" s="20" customFormat="1" ht="35.25" customHeight="1" x14ac:dyDescent="0.2">
      <c r="A523" s="373" t="s">
        <v>902</v>
      </c>
      <c r="B523" s="258">
        <v>800</v>
      </c>
      <c r="C523" s="258" t="s">
        <v>190</v>
      </c>
      <c r="D523" s="258" t="s">
        <v>194</v>
      </c>
      <c r="E523" s="258" t="s">
        <v>868</v>
      </c>
      <c r="F523" s="258" t="s">
        <v>900</v>
      </c>
      <c r="G523" s="262"/>
      <c r="H523" s="263">
        <v>0</v>
      </c>
      <c r="I523" s="263">
        <v>321</v>
      </c>
      <c r="J523" s="263">
        <f t="shared" si="284"/>
        <v>321</v>
      </c>
      <c r="K523" s="263">
        <v>0</v>
      </c>
      <c r="L523" s="263">
        <v>327</v>
      </c>
      <c r="M523" s="263">
        <v>10</v>
      </c>
      <c r="N523" s="263">
        <f t="shared" si="285"/>
        <v>337</v>
      </c>
    </row>
    <row r="524" spans="1:14" s="20" customFormat="1" ht="18.75" customHeight="1" x14ac:dyDescent="0.2">
      <c r="A524" s="265" t="s">
        <v>99</v>
      </c>
      <c r="B524" s="258">
        <v>800</v>
      </c>
      <c r="C524" s="258" t="s">
        <v>190</v>
      </c>
      <c r="D524" s="258" t="s">
        <v>194</v>
      </c>
      <c r="E524" s="258" t="s">
        <v>868</v>
      </c>
      <c r="F524" s="258" t="s">
        <v>100</v>
      </c>
      <c r="G524" s="262"/>
      <c r="H524" s="263">
        <v>31</v>
      </c>
      <c r="I524" s="263">
        <v>0</v>
      </c>
      <c r="J524" s="263">
        <f t="shared" si="284"/>
        <v>31</v>
      </c>
      <c r="K524" s="263">
        <v>0</v>
      </c>
      <c r="L524" s="263">
        <v>63</v>
      </c>
      <c r="M524" s="263">
        <v>-63</v>
      </c>
      <c r="N524" s="263">
        <f t="shared" si="285"/>
        <v>0</v>
      </c>
    </row>
    <row r="525" spans="1:14" s="20" customFormat="1" ht="18.75" customHeight="1" x14ac:dyDescent="0.2">
      <c r="A525" s="265" t="s">
        <v>93</v>
      </c>
      <c r="B525" s="258">
        <v>800</v>
      </c>
      <c r="C525" s="258" t="s">
        <v>190</v>
      </c>
      <c r="D525" s="258" t="s">
        <v>194</v>
      </c>
      <c r="E525" s="258" t="s">
        <v>868</v>
      </c>
      <c r="F525" s="258" t="s">
        <v>94</v>
      </c>
      <c r="G525" s="262"/>
      <c r="H525" s="263">
        <v>200</v>
      </c>
      <c r="I525" s="263">
        <v>0</v>
      </c>
      <c r="J525" s="263">
        <f t="shared" si="284"/>
        <v>200</v>
      </c>
      <c r="K525" s="263">
        <v>0</v>
      </c>
      <c r="L525" s="263">
        <v>230</v>
      </c>
      <c r="M525" s="263">
        <v>-180</v>
      </c>
      <c r="N525" s="263">
        <f t="shared" si="285"/>
        <v>50</v>
      </c>
    </row>
    <row r="526" spans="1:14" s="20" customFormat="1" ht="18.75" customHeight="1" x14ac:dyDescent="0.2">
      <c r="A526" s="265" t="s">
        <v>103</v>
      </c>
      <c r="B526" s="258">
        <v>800</v>
      </c>
      <c r="C526" s="258" t="s">
        <v>190</v>
      </c>
      <c r="D526" s="258" t="s">
        <v>194</v>
      </c>
      <c r="E526" s="258" t="s">
        <v>868</v>
      </c>
      <c r="F526" s="258" t="s">
        <v>104</v>
      </c>
      <c r="G526" s="262"/>
      <c r="H526" s="263">
        <v>10</v>
      </c>
      <c r="I526" s="263">
        <v>-0.62</v>
      </c>
      <c r="J526" s="263">
        <f t="shared" si="284"/>
        <v>9.3800000000000008</v>
      </c>
      <c r="K526" s="263">
        <v>-0.04</v>
      </c>
      <c r="L526" s="263">
        <v>3</v>
      </c>
      <c r="M526" s="263">
        <v>-3</v>
      </c>
      <c r="N526" s="263">
        <f t="shared" si="285"/>
        <v>0</v>
      </c>
    </row>
    <row r="527" spans="1:14" s="20" customFormat="1" ht="18.75" hidden="1" customHeight="1" x14ac:dyDescent="0.2">
      <c r="A527" s="265" t="s">
        <v>400</v>
      </c>
      <c r="B527" s="258">
        <v>800</v>
      </c>
      <c r="C527" s="258" t="s">
        <v>190</v>
      </c>
      <c r="D527" s="258" t="s">
        <v>194</v>
      </c>
      <c r="E527" s="258" t="s">
        <v>868</v>
      </c>
      <c r="F527" s="258" t="s">
        <v>106</v>
      </c>
      <c r="G527" s="262"/>
      <c r="H527" s="263">
        <v>0</v>
      </c>
      <c r="I527" s="263">
        <v>0.62</v>
      </c>
      <c r="J527" s="263">
        <f t="shared" si="284"/>
        <v>0.62</v>
      </c>
      <c r="K527" s="263">
        <v>0</v>
      </c>
      <c r="L527" s="263">
        <v>0</v>
      </c>
      <c r="M527" s="263"/>
      <c r="N527" s="263">
        <v>0</v>
      </c>
    </row>
    <row r="528" spans="1:14" s="20" customFormat="1" ht="18.75" hidden="1" customHeight="1" x14ac:dyDescent="0.2">
      <c r="A528" s="265" t="s">
        <v>910</v>
      </c>
      <c r="B528" s="258">
        <v>800</v>
      </c>
      <c r="C528" s="258" t="s">
        <v>190</v>
      </c>
      <c r="D528" s="258" t="s">
        <v>194</v>
      </c>
      <c r="E528" s="258" t="s">
        <v>868</v>
      </c>
      <c r="F528" s="258" t="s">
        <v>909</v>
      </c>
      <c r="G528" s="262"/>
      <c r="H528" s="263"/>
      <c r="I528" s="263"/>
      <c r="J528" s="263"/>
      <c r="K528" s="263">
        <v>0.04</v>
      </c>
      <c r="L528" s="263">
        <v>0</v>
      </c>
      <c r="M528" s="263"/>
      <c r="N528" s="263">
        <v>0</v>
      </c>
    </row>
    <row r="529" spans="1:14" s="20" customFormat="1" ht="30.75" customHeight="1" x14ac:dyDescent="0.2">
      <c r="A529" s="410" t="s">
        <v>199</v>
      </c>
      <c r="B529" s="256" t="s">
        <v>698</v>
      </c>
      <c r="C529" s="256" t="s">
        <v>190</v>
      </c>
      <c r="D529" s="256" t="s">
        <v>200</v>
      </c>
      <c r="E529" s="256"/>
      <c r="F529" s="258"/>
      <c r="G529" s="263">
        <f>G530+G536</f>
        <v>0</v>
      </c>
      <c r="H529" s="263">
        <f t="shared" ref="H529:L529" si="286">H536</f>
        <v>1079.5</v>
      </c>
      <c r="I529" s="263">
        <f t="shared" si="286"/>
        <v>0</v>
      </c>
      <c r="J529" s="263">
        <f t="shared" si="286"/>
        <v>1079.5</v>
      </c>
      <c r="K529" s="263">
        <f t="shared" si="286"/>
        <v>0</v>
      </c>
      <c r="L529" s="263">
        <f t="shared" si="286"/>
        <v>1066</v>
      </c>
      <c r="M529" s="263">
        <f t="shared" ref="M529:N529" si="287">M536</f>
        <v>-109</v>
      </c>
      <c r="N529" s="263">
        <f t="shared" si="287"/>
        <v>957</v>
      </c>
    </row>
    <row r="530" spans="1:14" ht="21" hidden="1" customHeight="1" x14ac:dyDescent="0.2">
      <c r="A530" s="265" t="s">
        <v>451</v>
      </c>
      <c r="B530" s="277">
        <v>800</v>
      </c>
      <c r="C530" s="258" t="s">
        <v>190</v>
      </c>
      <c r="D530" s="258" t="s">
        <v>200</v>
      </c>
      <c r="E530" s="266" t="s">
        <v>485</v>
      </c>
      <c r="F530" s="258"/>
      <c r="G530" s="262"/>
      <c r="H530" s="262"/>
      <c r="I530" s="263">
        <f>I531+I532+I533+I534+I535</f>
        <v>-836</v>
      </c>
      <c r="J530" s="263" t="e">
        <f>J531+J532+J533+J534+J535</f>
        <v>#REF!</v>
      </c>
      <c r="K530" s="263">
        <f>K531+K532+K533+K534+K535</f>
        <v>-836</v>
      </c>
      <c r="L530" s="263" t="e">
        <f>L531+L532+L533+L534+L535</f>
        <v>#REF!</v>
      </c>
      <c r="M530" s="263" t="e">
        <f t="shared" ref="M530:N530" si="288">M531+M532+M533+M534+M535</f>
        <v>#REF!</v>
      </c>
      <c r="N530" s="263" t="e">
        <f t="shared" si="288"/>
        <v>#REF!</v>
      </c>
    </row>
    <row r="531" spans="1:14" ht="13.5" hidden="1" customHeight="1" x14ac:dyDescent="0.2">
      <c r="A531" s="265" t="s">
        <v>95</v>
      </c>
      <c r="B531" s="277">
        <v>800</v>
      </c>
      <c r="C531" s="258" t="s">
        <v>190</v>
      </c>
      <c r="D531" s="258" t="s">
        <v>200</v>
      </c>
      <c r="E531" s="266" t="s">
        <v>485</v>
      </c>
      <c r="F531" s="258" t="s">
        <v>96</v>
      </c>
      <c r="G531" s="262"/>
      <c r="H531" s="262"/>
      <c r="I531" s="263">
        <v>-750</v>
      </c>
      <c r="J531" s="263" t="e">
        <f>#REF!+I531</f>
        <v>#REF!</v>
      </c>
      <c r="K531" s="263">
        <v>-750</v>
      </c>
      <c r="L531" s="263" t="e">
        <f>#REF!+J531</f>
        <v>#REF!</v>
      </c>
      <c r="M531" s="263" t="e">
        <f>#REF!+K531</f>
        <v>#REF!</v>
      </c>
      <c r="N531" s="263" t="e">
        <f>#REF!+L531</f>
        <v>#REF!</v>
      </c>
    </row>
    <row r="532" spans="1:14" ht="13.5" hidden="1" customHeight="1" x14ac:dyDescent="0.2">
      <c r="A532" s="265" t="s">
        <v>97</v>
      </c>
      <c r="B532" s="277">
        <v>800</v>
      </c>
      <c r="C532" s="258" t="s">
        <v>190</v>
      </c>
      <c r="D532" s="258" t="s">
        <v>200</v>
      </c>
      <c r="E532" s="266" t="s">
        <v>485</v>
      </c>
      <c r="F532" s="277" t="s">
        <v>98</v>
      </c>
      <c r="G532" s="262"/>
      <c r="H532" s="262"/>
      <c r="I532" s="263">
        <v>-36</v>
      </c>
      <c r="J532" s="263" t="e">
        <f>#REF!+I532</f>
        <v>#REF!</v>
      </c>
      <c r="K532" s="263">
        <v>-36</v>
      </c>
      <c r="L532" s="263" t="e">
        <f>#REF!+J532</f>
        <v>#REF!</v>
      </c>
      <c r="M532" s="263" t="e">
        <f>#REF!+K532</f>
        <v>#REF!</v>
      </c>
      <c r="N532" s="263" t="e">
        <f>#REF!+L532</f>
        <v>#REF!</v>
      </c>
    </row>
    <row r="533" spans="1:14" ht="27" hidden="1" customHeight="1" x14ac:dyDescent="0.2">
      <c r="A533" s="265" t="s">
        <v>99</v>
      </c>
      <c r="B533" s="277">
        <v>800</v>
      </c>
      <c r="C533" s="258" t="s">
        <v>190</v>
      </c>
      <c r="D533" s="258" t="s">
        <v>200</v>
      </c>
      <c r="E533" s="266" t="s">
        <v>485</v>
      </c>
      <c r="F533" s="258" t="s">
        <v>100</v>
      </c>
      <c r="G533" s="262"/>
      <c r="H533" s="262"/>
      <c r="I533" s="263">
        <v>0</v>
      </c>
      <c r="J533" s="263" t="e">
        <f>#REF!+I533</f>
        <v>#REF!</v>
      </c>
      <c r="K533" s="263">
        <v>0</v>
      </c>
      <c r="L533" s="263" t="e">
        <f>#REF!+J533</f>
        <v>#REF!</v>
      </c>
      <c r="M533" s="263" t="e">
        <f>#REF!+K533</f>
        <v>#REF!</v>
      </c>
      <c r="N533" s="263" t="e">
        <f>#REF!+L533</f>
        <v>#REF!</v>
      </c>
    </row>
    <row r="534" spans="1:14" ht="20.25" hidden="1" customHeight="1" x14ac:dyDescent="0.2">
      <c r="A534" s="265" t="s">
        <v>93</v>
      </c>
      <c r="B534" s="277">
        <v>800</v>
      </c>
      <c r="C534" s="258" t="s">
        <v>190</v>
      </c>
      <c r="D534" s="258" t="s">
        <v>200</v>
      </c>
      <c r="E534" s="266" t="s">
        <v>485</v>
      </c>
      <c r="F534" s="258" t="s">
        <v>94</v>
      </c>
      <c r="G534" s="262"/>
      <c r="H534" s="262"/>
      <c r="I534" s="263">
        <v>-50</v>
      </c>
      <c r="J534" s="263" t="e">
        <f>#REF!+I534</f>
        <v>#REF!</v>
      </c>
      <c r="K534" s="263">
        <v>-50</v>
      </c>
      <c r="L534" s="263" t="e">
        <f>#REF!+J534</f>
        <v>#REF!</v>
      </c>
      <c r="M534" s="263" t="e">
        <f>#REF!+K534</f>
        <v>#REF!</v>
      </c>
      <c r="N534" s="263" t="e">
        <f>#REF!+L534</f>
        <v>#REF!</v>
      </c>
    </row>
    <row r="535" spans="1:14" ht="13.5" hidden="1" customHeight="1" x14ac:dyDescent="0.2">
      <c r="A535" s="265" t="s">
        <v>103</v>
      </c>
      <c r="B535" s="258">
        <v>800</v>
      </c>
      <c r="C535" s="258" t="s">
        <v>190</v>
      </c>
      <c r="D535" s="258" t="s">
        <v>200</v>
      </c>
      <c r="E535" s="266" t="s">
        <v>485</v>
      </c>
      <c r="F535" s="258" t="s">
        <v>104</v>
      </c>
      <c r="G535" s="262"/>
      <c r="H535" s="262"/>
      <c r="I535" s="263">
        <v>0</v>
      </c>
      <c r="J535" s="263">
        <f>G535+I535</f>
        <v>0</v>
      </c>
      <c r="K535" s="263">
        <v>0</v>
      </c>
      <c r="L535" s="263">
        <f>H535+J535</f>
        <v>0</v>
      </c>
      <c r="M535" s="263">
        <f t="shared" ref="M535:N535" si="289">I535+K535</f>
        <v>0</v>
      </c>
      <c r="N535" s="263">
        <f t="shared" si="289"/>
        <v>0</v>
      </c>
    </row>
    <row r="536" spans="1:14" ht="19.5" customHeight="1" x14ac:dyDescent="0.2">
      <c r="A536" s="265" t="s">
        <v>451</v>
      </c>
      <c r="B536" s="258">
        <v>800</v>
      </c>
      <c r="C536" s="258" t="s">
        <v>190</v>
      </c>
      <c r="D536" s="258" t="s">
        <v>200</v>
      </c>
      <c r="E536" s="266" t="s">
        <v>868</v>
      </c>
      <c r="F536" s="258"/>
      <c r="G536" s="271">
        <f>G537+G539+G541</f>
        <v>0</v>
      </c>
      <c r="H536" s="271">
        <f>H537+H538+H539+H541</f>
        <v>1079.5</v>
      </c>
      <c r="I536" s="271">
        <f>I537+I538+I539+I541</f>
        <v>0</v>
      </c>
      <c r="J536" s="271">
        <f>J537+J538+J539+J541</f>
        <v>1079.5</v>
      </c>
      <c r="K536" s="271">
        <f>K537+K538+K539+K541+K540</f>
        <v>0</v>
      </c>
      <c r="L536" s="271">
        <f>L537+L538+L539+L540+L541</f>
        <v>1066</v>
      </c>
      <c r="M536" s="271">
        <f t="shared" ref="M536:N536" si="290">M537+M538+M539+M540+M541</f>
        <v>-109</v>
      </c>
      <c r="N536" s="271">
        <f t="shared" si="290"/>
        <v>957</v>
      </c>
    </row>
    <row r="537" spans="1:14" ht="13.5" customHeight="1" x14ac:dyDescent="0.2">
      <c r="A537" s="265" t="s">
        <v>95</v>
      </c>
      <c r="B537" s="258">
        <v>800</v>
      </c>
      <c r="C537" s="258" t="s">
        <v>190</v>
      </c>
      <c r="D537" s="258" t="s">
        <v>200</v>
      </c>
      <c r="E537" s="266" t="s">
        <v>868</v>
      </c>
      <c r="F537" s="258" t="s">
        <v>96</v>
      </c>
      <c r="G537" s="262"/>
      <c r="H537" s="263">
        <v>1033.3</v>
      </c>
      <c r="I537" s="263">
        <v>-240</v>
      </c>
      <c r="J537" s="263">
        <f>H537+I537</f>
        <v>793.3</v>
      </c>
      <c r="K537" s="263">
        <v>0</v>
      </c>
      <c r="L537" s="263">
        <v>770</v>
      </c>
      <c r="M537" s="263">
        <v>-35</v>
      </c>
      <c r="N537" s="263">
        <f>L537+M537</f>
        <v>735</v>
      </c>
    </row>
    <row r="538" spans="1:14" ht="31.5" customHeight="1" x14ac:dyDescent="0.2">
      <c r="A538" s="373" t="s">
        <v>902</v>
      </c>
      <c r="B538" s="258">
        <v>800</v>
      </c>
      <c r="C538" s="258" t="s">
        <v>190</v>
      </c>
      <c r="D538" s="258" t="s">
        <v>200</v>
      </c>
      <c r="E538" s="266" t="s">
        <v>868</v>
      </c>
      <c r="F538" s="258" t="s">
        <v>900</v>
      </c>
      <c r="G538" s="262"/>
      <c r="H538" s="263">
        <v>0</v>
      </c>
      <c r="I538" s="263">
        <v>240</v>
      </c>
      <c r="J538" s="263">
        <f>H538+I538</f>
        <v>240</v>
      </c>
      <c r="K538" s="263">
        <v>0</v>
      </c>
      <c r="L538" s="263">
        <v>233</v>
      </c>
      <c r="M538" s="263">
        <v>-11</v>
      </c>
      <c r="N538" s="263">
        <f t="shared" ref="N538:N541" si="291">L538+M538</f>
        <v>222</v>
      </c>
    </row>
    <row r="539" spans="1:14" ht="13.5" customHeight="1" x14ac:dyDescent="0.2">
      <c r="A539" s="265" t="s">
        <v>97</v>
      </c>
      <c r="B539" s="258">
        <v>800</v>
      </c>
      <c r="C539" s="258" t="s">
        <v>190</v>
      </c>
      <c r="D539" s="258" t="s">
        <v>200</v>
      </c>
      <c r="E539" s="266" t="s">
        <v>868</v>
      </c>
      <c r="F539" s="258" t="s">
        <v>98</v>
      </c>
      <c r="G539" s="262"/>
      <c r="H539" s="263">
        <v>20</v>
      </c>
      <c r="I539" s="263">
        <v>0</v>
      </c>
      <c r="J539" s="263">
        <f>H539+I539</f>
        <v>20</v>
      </c>
      <c r="K539" s="263">
        <v>0</v>
      </c>
      <c r="L539" s="263">
        <v>20</v>
      </c>
      <c r="M539" s="263">
        <v>-20</v>
      </c>
      <c r="N539" s="263">
        <f t="shared" si="291"/>
        <v>0</v>
      </c>
    </row>
    <row r="540" spans="1:14" ht="13.5" customHeight="1" x14ac:dyDescent="0.2">
      <c r="A540" s="265" t="s">
        <v>99</v>
      </c>
      <c r="B540" s="258">
        <v>800</v>
      </c>
      <c r="C540" s="258" t="s">
        <v>190</v>
      </c>
      <c r="D540" s="258" t="s">
        <v>200</v>
      </c>
      <c r="E540" s="266" t="s">
        <v>868</v>
      </c>
      <c r="F540" s="258" t="s">
        <v>100</v>
      </c>
      <c r="G540" s="262"/>
      <c r="H540" s="263"/>
      <c r="I540" s="263"/>
      <c r="J540" s="263"/>
      <c r="K540" s="263">
        <v>6.2</v>
      </c>
      <c r="L540" s="263">
        <v>13</v>
      </c>
      <c r="M540" s="263">
        <v>-13</v>
      </c>
      <c r="N540" s="263">
        <f t="shared" si="291"/>
        <v>0</v>
      </c>
    </row>
    <row r="541" spans="1:14" ht="21.75" customHeight="1" x14ac:dyDescent="0.2">
      <c r="A541" s="265" t="s">
        <v>93</v>
      </c>
      <c r="B541" s="258">
        <v>800</v>
      </c>
      <c r="C541" s="258" t="s">
        <v>190</v>
      </c>
      <c r="D541" s="258" t="s">
        <v>200</v>
      </c>
      <c r="E541" s="266" t="s">
        <v>868</v>
      </c>
      <c r="F541" s="258" t="s">
        <v>94</v>
      </c>
      <c r="G541" s="262"/>
      <c r="H541" s="263">
        <v>26.2</v>
      </c>
      <c r="I541" s="263">
        <v>0</v>
      </c>
      <c r="J541" s="263">
        <f>H541+I541</f>
        <v>26.2</v>
      </c>
      <c r="K541" s="263">
        <v>-6.2</v>
      </c>
      <c r="L541" s="263">
        <v>30</v>
      </c>
      <c r="M541" s="263">
        <v>-30</v>
      </c>
      <c r="N541" s="263">
        <f t="shared" si="291"/>
        <v>0</v>
      </c>
    </row>
    <row r="542" spans="1:14" s="17" customFormat="1" ht="15.75" x14ac:dyDescent="0.2">
      <c r="A542" s="652" t="s">
        <v>311</v>
      </c>
      <c r="B542" s="646"/>
      <c r="C542" s="646"/>
      <c r="D542" s="646"/>
      <c r="E542" s="646"/>
      <c r="F542" s="646"/>
      <c r="G542" s="251" t="e">
        <f>G543+G767+G816+G850+G944+G948+G975+G942</f>
        <v>#REF!</v>
      </c>
      <c r="H542" s="251" t="e">
        <f>H543+H767+H816+H850+H944+H948+H975+H939</f>
        <v>#REF!</v>
      </c>
      <c r="I542" s="251" t="e">
        <f>I543+I767+I816+I850+I944+I948+I975+I939</f>
        <v>#REF!</v>
      </c>
      <c r="J542" s="251" t="e">
        <f>J543+J767+J816+J850+J944+J948+J975+J939</f>
        <v>#REF!</v>
      </c>
      <c r="K542" s="251" t="e">
        <f>K543+K767+K816+K850+K944+K948+K975+K939</f>
        <v>#REF!</v>
      </c>
      <c r="L542" s="251">
        <f>L543+L767+L816+L850+L939+L944+L948+L975</f>
        <v>60197.549999999996</v>
      </c>
      <c r="M542" s="251">
        <f>M543+M767+M816+M850+M939+M944+M948+M975</f>
        <v>-6854.35</v>
      </c>
      <c r="N542" s="251">
        <f>N543+N767+N816+N850+N939+N944+N948+N975</f>
        <v>53343.199999999997</v>
      </c>
    </row>
    <row r="543" spans="1:14" s="19" customFormat="1" ht="14.25" x14ac:dyDescent="0.2">
      <c r="A543" s="410" t="s">
        <v>72</v>
      </c>
      <c r="B543" s="255">
        <v>801</v>
      </c>
      <c r="C543" s="255" t="s">
        <v>312</v>
      </c>
      <c r="D543" s="255"/>
      <c r="E543" s="255"/>
      <c r="F543" s="255"/>
      <c r="G543" s="267" t="e">
        <f>G544+G555+G613+G616+G619+G631</f>
        <v>#REF!</v>
      </c>
      <c r="H543" s="267">
        <f>H544+H555+H613+H616+H619+H631</f>
        <v>32015.550000000003</v>
      </c>
      <c r="I543" s="267">
        <f>I544+I555+I613+I616+I619+I631</f>
        <v>264.52999999999929</v>
      </c>
      <c r="J543" s="267">
        <f>J544+J555+J613+J616+J619+J631</f>
        <v>32280.085000000003</v>
      </c>
      <c r="K543" s="267">
        <f>K544+K555+K613+K616+K619+K631</f>
        <v>-413.86</v>
      </c>
      <c r="L543" s="267">
        <f>L544+L555+L619+L631+L613+L616</f>
        <v>31297.100000000002</v>
      </c>
      <c r="M543" s="267">
        <f t="shared" ref="M543:N543" si="292">M544+M555+M619+M631+M613+M616</f>
        <v>-2181.3000000000002</v>
      </c>
      <c r="N543" s="267">
        <f t="shared" si="292"/>
        <v>29115.8</v>
      </c>
    </row>
    <row r="544" spans="1:14" ht="30" customHeight="1" x14ac:dyDescent="0.2">
      <c r="A544" s="410" t="s">
        <v>191</v>
      </c>
      <c r="B544" s="255">
        <v>801</v>
      </c>
      <c r="C544" s="255" t="s">
        <v>312</v>
      </c>
      <c r="D544" s="256" t="s">
        <v>192</v>
      </c>
      <c r="E544" s="255"/>
      <c r="F544" s="255"/>
      <c r="G544" s="263">
        <f>G548+G550</f>
        <v>0</v>
      </c>
      <c r="H544" s="281">
        <f t="shared" ref="H544:L544" si="293">H550</f>
        <v>2007</v>
      </c>
      <c r="I544" s="281">
        <f t="shared" si="293"/>
        <v>0</v>
      </c>
      <c r="J544" s="281">
        <f t="shared" si="293"/>
        <v>2007</v>
      </c>
      <c r="K544" s="281">
        <f t="shared" si="293"/>
        <v>0</v>
      </c>
      <c r="L544" s="281">
        <f t="shared" si="293"/>
        <v>2008</v>
      </c>
      <c r="M544" s="281">
        <f t="shared" ref="M544:N544" si="294">M550</f>
        <v>0</v>
      </c>
      <c r="N544" s="281">
        <f t="shared" si="294"/>
        <v>2008</v>
      </c>
    </row>
    <row r="545" spans="1:14" ht="27" hidden="1" customHeight="1" x14ac:dyDescent="0.2">
      <c r="A545" s="265" t="s">
        <v>123</v>
      </c>
      <c r="B545" s="277">
        <v>801</v>
      </c>
      <c r="C545" s="277" t="s">
        <v>312</v>
      </c>
      <c r="D545" s="258" t="s">
        <v>192</v>
      </c>
      <c r="E545" s="266" t="s">
        <v>332</v>
      </c>
      <c r="F545" s="277"/>
      <c r="G545" s="262"/>
      <c r="H545" s="262"/>
      <c r="I545" s="263">
        <f t="shared" ref="I545:N546" si="295">I546</f>
        <v>-2032.4</v>
      </c>
      <c r="J545" s="263">
        <f t="shared" si="295"/>
        <v>-2032.4</v>
      </c>
      <c r="K545" s="263">
        <f t="shared" si="295"/>
        <v>-2032.4</v>
      </c>
      <c r="L545" s="263">
        <f t="shared" si="295"/>
        <v>-2032.4</v>
      </c>
      <c r="M545" s="263">
        <f t="shared" si="295"/>
        <v>-4064.8</v>
      </c>
      <c r="N545" s="263">
        <f t="shared" si="295"/>
        <v>-4064.8</v>
      </c>
    </row>
    <row r="546" spans="1:14" ht="15" hidden="1" x14ac:dyDescent="0.2">
      <c r="A546" s="265" t="s">
        <v>313</v>
      </c>
      <c r="B546" s="277">
        <v>801</v>
      </c>
      <c r="C546" s="277" t="s">
        <v>312</v>
      </c>
      <c r="D546" s="258" t="s">
        <v>192</v>
      </c>
      <c r="E546" s="266" t="s">
        <v>314</v>
      </c>
      <c r="F546" s="277"/>
      <c r="G546" s="262"/>
      <c r="H546" s="262"/>
      <c r="I546" s="263">
        <f t="shared" si="295"/>
        <v>-2032.4</v>
      </c>
      <c r="J546" s="263">
        <f t="shared" si="295"/>
        <v>-2032.4</v>
      </c>
      <c r="K546" s="263">
        <f t="shared" si="295"/>
        <v>-2032.4</v>
      </c>
      <c r="L546" s="263">
        <f t="shared" si="295"/>
        <v>-2032.4</v>
      </c>
      <c r="M546" s="263">
        <f t="shared" si="295"/>
        <v>-4064.8</v>
      </c>
      <c r="N546" s="263">
        <f t="shared" si="295"/>
        <v>-4064.8</v>
      </c>
    </row>
    <row r="547" spans="1:14" ht="15" hidden="1" x14ac:dyDescent="0.2">
      <c r="A547" s="265" t="s">
        <v>95</v>
      </c>
      <c r="B547" s="277">
        <v>801</v>
      </c>
      <c r="C547" s="277" t="s">
        <v>312</v>
      </c>
      <c r="D547" s="258" t="s">
        <v>192</v>
      </c>
      <c r="E547" s="266" t="s">
        <v>314</v>
      </c>
      <c r="F547" s="258" t="s">
        <v>96</v>
      </c>
      <c r="G547" s="262"/>
      <c r="H547" s="262"/>
      <c r="I547" s="263">
        <v>-2032.4</v>
      </c>
      <c r="J547" s="263">
        <f>G547+I547</f>
        <v>-2032.4</v>
      </c>
      <c r="K547" s="263">
        <v>-2032.4</v>
      </c>
      <c r="L547" s="263">
        <f>H547+J547</f>
        <v>-2032.4</v>
      </c>
      <c r="M547" s="263">
        <f t="shared" ref="M547:N547" si="296">I547+K547</f>
        <v>-4064.8</v>
      </c>
      <c r="N547" s="263">
        <f t="shared" si="296"/>
        <v>-4064.8</v>
      </c>
    </row>
    <row r="548" spans="1:14" ht="18" hidden="1" customHeight="1" x14ac:dyDescent="0.2">
      <c r="A548" s="265" t="s">
        <v>504</v>
      </c>
      <c r="B548" s="277">
        <v>801</v>
      </c>
      <c r="C548" s="277" t="s">
        <v>312</v>
      </c>
      <c r="D548" s="258" t="s">
        <v>192</v>
      </c>
      <c r="E548" s="266" t="s">
        <v>465</v>
      </c>
      <c r="F548" s="258"/>
      <c r="G548" s="262"/>
      <c r="H548" s="262"/>
      <c r="I548" s="263">
        <f>I549</f>
        <v>-2109.1999999999998</v>
      </c>
      <c r="J548" s="263" t="e">
        <f>J549</f>
        <v>#REF!</v>
      </c>
      <c r="K548" s="263">
        <f>K549</f>
        <v>-2109.1999999999998</v>
      </c>
      <c r="L548" s="263" t="e">
        <f>L549</f>
        <v>#REF!</v>
      </c>
      <c r="M548" s="263" t="e">
        <f t="shared" ref="M548:N548" si="297">M549</f>
        <v>#REF!</v>
      </c>
      <c r="N548" s="263" t="e">
        <f t="shared" si="297"/>
        <v>#REF!</v>
      </c>
    </row>
    <row r="549" spans="1:14" ht="12.75" hidden="1" customHeight="1" x14ac:dyDescent="0.2">
      <c r="A549" s="265" t="s">
        <v>95</v>
      </c>
      <c r="B549" s="277">
        <v>801</v>
      </c>
      <c r="C549" s="277" t="s">
        <v>312</v>
      </c>
      <c r="D549" s="258" t="s">
        <v>192</v>
      </c>
      <c r="E549" s="266" t="s">
        <v>465</v>
      </c>
      <c r="F549" s="258" t="s">
        <v>96</v>
      </c>
      <c r="G549" s="262"/>
      <c r="H549" s="262"/>
      <c r="I549" s="263">
        <v>-2109.1999999999998</v>
      </c>
      <c r="J549" s="263" t="e">
        <f>#REF!+I549</f>
        <v>#REF!</v>
      </c>
      <c r="K549" s="263">
        <v>-2109.1999999999998</v>
      </c>
      <c r="L549" s="263" t="e">
        <f>#REF!+J549</f>
        <v>#REF!</v>
      </c>
      <c r="M549" s="263" t="e">
        <f>#REF!+K549</f>
        <v>#REF!</v>
      </c>
      <c r="N549" s="263" t="e">
        <f>#REF!+L549</f>
        <v>#REF!</v>
      </c>
    </row>
    <row r="550" spans="1:14" ht="12.75" customHeight="1" x14ac:dyDescent="0.2">
      <c r="A550" s="265" t="s">
        <v>504</v>
      </c>
      <c r="B550" s="277">
        <v>801</v>
      </c>
      <c r="C550" s="277" t="s">
        <v>312</v>
      </c>
      <c r="D550" s="258" t="s">
        <v>192</v>
      </c>
      <c r="E550" s="266" t="s">
        <v>869</v>
      </c>
      <c r="F550" s="258"/>
      <c r="G550" s="262"/>
      <c r="H550" s="263">
        <f t="shared" ref="H550:K550" si="298">H551+H552</f>
        <v>2007</v>
      </c>
      <c r="I550" s="263">
        <f t="shared" si="298"/>
        <v>0</v>
      </c>
      <c r="J550" s="263">
        <f t="shared" si="298"/>
        <v>2007</v>
      </c>
      <c r="K550" s="263">
        <f t="shared" si="298"/>
        <v>0</v>
      </c>
      <c r="L550" s="263">
        <f>L551+L552+L553+L554</f>
        <v>2008</v>
      </c>
      <c r="M550" s="263">
        <f t="shared" ref="M550:N550" si="299">M551+M552+M553+M554</f>
        <v>0</v>
      </c>
      <c r="N550" s="263">
        <f t="shared" si="299"/>
        <v>2008</v>
      </c>
    </row>
    <row r="551" spans="1:14" ht="12.75" customHeight="1" x14ac:dyDescent="0.2">
      <c r="A551" s="265" t="s">
        <v>95</v>
      </c>
      <c r="B551" s="277">
        <v>801</v>
      </c>
      <c r="C551" s="277" t="s">
        <v>312</v>
      </c>
      <c r="D551" s="258" t="s">
        <v>192</v>
      </c>
      <c r="E551" s="266" t="s">
        <v>869</v>
      </c>
      <c r="F551" s="258" t="s">
        <v>96</v>
      </c>
      <c r="G551" s="262"/>
      <c r="H551" s="263">
        <v>2007</v>
      </c>
      <c r="I551" s="263">
        <v>-465.29</v>
      </c>
      <c r="J551" s="263">
        <f>H551+I551</f>
        <v>1541.71</v>
      </c>
      <c r="K551" s="263">
        <v>0</v>
      </c>
      <c r="L551" s="263">
        <v>1542</v>
      </c>
      <c r="M551" s="263">
        <v>0</v>
      </c>
      <c r="N551" s="263">
        <f>L551+M551</f>
        <v>1542</v>
      </c>
    </row>
    <row r="552" spans="1:14" ht="33" customHeight="1" x14ac:dyDescent="0.2">
      <c r="A552" s="373" t="s">
        <v>902</v>
      </c>
      <c r="B552" s="277">
        <v>801</v>
      </c>
      <c r="C552" s="277" t="s">
        <v>312</v>
      </c>
      <c r="D552" s="258" t="s">
        <v>192</v>
      </c>
      <c r="E552" s="266" t="s">
        <v>869</v>
      </c>
      <c r="F552" s="258" t="s">
        <v>900</v>
      </c>
      <c r="G552" s="262"/>
      <c r="H552" s="263">
        <v>0</v>
      </c>
      <c r="I552" s="263">
        <v>465.29</v>
      </c>
      <c r="J552" s="263">
        <f>H552+I552</f>
        <v>465.29</v>
      </c>
      <c r="K552" s="263">
        <v>0</v>
      </c>
      <c r="L552" s="263">
        <v>466</v>
      </c>
      <c r="M552" s="263">
        <v>0</v>
      </c>
      <c r="N552" s="263">
        <f>L552+M552</f>
        <v>466</v>
      </c>
    </row>
    <row r="553" spans="1:14" ht="19.5" hidden="1" customHeight="1" x14ac:dyDescent="0.2">
      <c r="A553" s="403" t="s">
        <v>95</v>
      </c>
      <c r="B553" s="277">
        <v>801</v>
      </c>
      <c r="C553" s="277" t="s">
        <v>312</v>
      </c>
      <c r="D553" s="258" t="s">
        <v>192</v>
      </c>
      <c r="E553" s="266" t="s">
        <v>1024</v>
      </c>
      <c r="F553" s="258" t="s">
        <v>96</v>
      </c>
      <c r="G553" s="397"/>
      <c r="H553" s="404"/>
      <c r="I553" s="404"/>
      <c r="J553" s="404"/>
      <c r="K553" s="404"/>
      <c r="L553" s="263">
        <v>0</v>
      </c>
      <c r="M553" s="263">
        <v>0</v>
      </c>
      <c r="N553" s="263">
        <f t="shared" ref="N553:N554" si="300">L553+M553</f>
        <v>0</v>
      </c>
    </row>
    <row r="554" spans="1:14" ht="33" hidden="1" customHeight="1" x14ac:dyDescent="0.2">
      <c r="A554" s="373" t="s">
        <v>902</v>
      </c>
      <c r="B554" s="277">
        <v>801</v>
      </c>
      <c r="C554" s="277" t="s">
        <v>312</v>
      </c>
      <c r="D554" s="258" t="s">
        <v>192</v>
      </c>
      <c r="E554" s="266" t="s">
        <v>1024</v>
      </c>
      <c r="F554" s="258" t="s">
        <v>900</v>
      </c>
      <c r="G554" s="262">
        <v>129</v>
      </c>
      <c r="H554" s="263"/>
      <c r="I554" s="263"/>
      <c r="J554" s="263"/>
      <c r="K554" s="263"/>
      <c r="L554" s="263">
        <v>0</v>
      </c>
      <c r="M554" s="263">
        <v>0</v>
      </c>
      <c r="N554" s="263">
        <f t="shared" si="300"/>
        <v>0</v>
      </c>
    </row>
    <row r="555" spans="1:14" s="19" customFormat="1" ht="41.25" customHeight="1" x14ac:dyDescent="0.2">
      <c r="A555" s="410" t="s">
        <v>195</v>
      </c>
      <c r="B555" s="255">
        <v>801</v>
      </c>
      <c r="C555" s="255" t="s">
        <v>312</v>
      </c>
      <c r="D555" s="256" t="s">
        <v>196</v>
      </c>
      <c r="E555" s="255"/>
      <c r="F555" s="255"/>
      <c r="G555" s="281" t="e">
        <f>G567+G573+G582+G590+G602+G607</f>
        <v>#REF!</v>
      </c>
      <c r="H555" s="281">
        <f t="shared" ref="H555:L555" si="301">H590+H599+H602+H604+H607</f>
        <v>15745</v>
      </c>
      <c r="I555" s="281">
        <f t="shared" si="301"/>
        <v>-1136.5000000000002</v>
      </c>
      <c r="J555" s="281">
        <f t="shared" si="301"/>
        <v>14608.5</v>
      </c>
      <c r="K555" s="281">
        <f t="shared" si="301"/>
        <v>4.0000000000000036E-2</v>
      </c>
      <c r="L555" s="281">
        <f t="shared" si="301"/>
        <v>15076.9</v>
      </c>
      <c r="M555" s="281">
        <f t="shared" ref="M555:N555" si="302">M590+M599+M602+M604+M607</f>
        <v>-3692.4</v>
      </c>
      <c r="N555" s="281">
        <f t="shared" si="302"/>
        <v>11384.5</v>
      </c>
    </row>
    <row r="556" spans="1:14" ht="24.75" hidden="1" customHeight="1" x14ac:dyDescent="0.2">
      <c r="A556" s="265" t="s">
        <v>123</v>
      </c>
      <c r="B556" s="277">
        <v>801</v>
      </c>
      <c r="C556" s="277" t="s">
        <v>312</v>
      </c>
      <c r="D556" s="258" t="s">
        <v>196</v>
      </c>
      <c r="E556" s="266" t="s">
        <v>332</v>
      </c>
      <c r="F556" s="277"/>
      <c r="G556" s="262"/>
      <c r="H556" s="262"/>
      <c r="I556" s="263">
        <f>I557</f>
        <v>-15113.39</v>
      </c>
      <c r="J556" s="263">
        <f>J557</f>
        <v>-15113.39</v>
      </c>
      <c r="K556" s="263">
        <f>K557</f>
        <v>-15113.39</v>
      </c>
      <c r="L556" s="263">
        <f>L557</f>
        <v>-15113.39</v>
      </c>
      <c r="M556" s="263">
        <f t="shared" ref="M556:N556" si="303">M557</f>
        <v>-30226.78</v>
      </c>
      <c r="N556" s="263">
        <f t="shared" si="303"/>
        <v>-30226.78</v>
      </c>
    </row>
    <row r="557" spans="1:14" ht="16.5" hidden="1" customHeight="1" x14ac:dyDescent="0.2">
      <c r="A557" s="265" t="s">
        <v>315</v>
      </c>
      <c r="B557" s="277">
        <v>801</v>
      </c>
      <c r="C557" s="277" t="s">
        <v>312</v>
      </c>
      <c r="D557" s="258" t="s">
        <v>196</v>
      </c>
      <c r="E557" s="266" t="s">
        <v>334</v>
      </c>
      <c r="F557" s="258"/>
      <c r="G557" s="262"/>
      <c r="H557" s="262"/>
      <c r="I557" s="263">
        <f>I564+I558+I559+I560+I561+I563+I565+I566+I562</f>
        <v>-15113.39</v>
      </c>
      <c r="J557" s="263">
        <f>J564+J558+J559+J560+J561+J563+J565+J566+J562</f>
        <v>-15113.39</v>
      </c>
      <c r="K557" s="263">
        <f>K564+K558+K559+K560+K561+K563+K565+K566+K562</f>
        <v>-15113.39</v>
      </c>
      <c r="L557" s="263">
        <f>L564+L558+L559+L560+L561+L563+L565+L566+L562</f>
        <v>-15113.39</v>
      </c>
      <c r="M557" s="263">
        <f t="shared" ref="M557:N557" si="304">M564+M558+M559+M560+M561+M563+M565+M566+M562</f>
        <v>-30226.78</v>
      </c>
      <c r="N557" s="263">
        <f t="shared" si="304"/>
        <v>-30226.78</v>
      </c>
    </row>
    <row r="558" spans="1:14" ht="18.75" hidden="1" customHeight="1" x14ac:dyDescent="0.2">
      <c r="A558" s="265" t="s">
        <v>95</v>
      </c>
      <c r="B558" s="277">
        <v>801</v>
      </c>
      <c r="C558" s="277" t="s">
        <v>312</v>
      </c>
      <c r="D558" s="258" t="s">
        <v>196</v>
      </c>
      <c r="E558" s="266" t="s">
        <v>334</v>
      </c>
      <c r="F558" s="258" t="s">
        <v>96</v>
      </c>
      <c r="G558" s="262"/>
      <c r="H558" s="262"/>
      <c r="I558" s="263">
        <v>-9856.1</v>
      </c>
      <c r="J558" s="263">
        <f t="shared" ref="J558:J566" si="305">G558+I558</f>
        <v>-9856.1</v>
      </c>
      <c r="K558" s="263">
        <v>-9856.1</v>
      </c>
      <c r="L558" s="263">
        <f t="shared" ref="L558:L566" si="306">H558+J558</f>
        <v>-9856.1</v>
      </c>
      <c r="M558" s="263">
        <f t="shared" ref="M558:M566" si="307">I558+K558</f>
        <v>-19712.2</v>
      </c>
      <c r="N558" s="263">
        <f t="shared" ref="N558:N566" si="308">J558+L558</f>
        <v>-19712.2</v>
      </c>
    </row>
    <row r="559" spans="1:14" ht="12" hidden="1" customHeight="1" x14ac:dyDescent="0.2">
      <c r="A559" s="265" t="s">
        <v>97</v>
      </c>
      <c r="B559" s="277">
        <v>801</v>
      </c>
      <c r="C559" s="277" t="s">
        <v>312</v>
      </c>
      <c r="D559" s="258" t="s">
        <v>196</v>
      </c>
      <c r="E559" s="266" t="s">
        <v>334</v>
      </c>
      <c r="F559" s="258" t="s">
        <v>98</v>
      </c>
      <c r="G559" s="262"/>
      <c r="H559" s="262"/>
      <c r="I559" s="263">
        <v>-480</v>
      </c>
      <c r="J559" s="263">
        <f t="shared" si="305"/>
        <v>-480</v>
      </c>
      <c r="K559" s="263">
        <v>-480</v>
      </c>
      <c r="L559" s="263">
        <f t="shared" si="306"/>
        <v>-480</v>
      </c>
      <c r="M559" s="263">
        <f t="shared" si="307"/>
        <v>-960</v>
      </c>
      <c r="N559" s="263">
        <f t="shared" si="308"/>
        <v>-960</v>
      </c>
    </row>
    <row r="560" spans="1:14" ht="25.5" hidden="1" customHeight="1" x14ac:dyDescent="0.2">
      <c r="A560" s="265" t="s">
        <v>99</v>
      </c>
      <c r="B560" s="277">
        <v>801</v>
      </c>
      <c r="C560" s="277" t="s">
        <v>312</v>
      </c>
      <c r="D560" s="258" t="s">
        <v>196</v>
      </c>
      <c r="E560" s="266" t="s">
        <v>401</v>
      </c>
      <c r="F560" s="258" t="s">
        <v>100</v>
      </c>
      <c r="G560" s="262"/>
      <c r="H560" s="262"/>
      <c r="I560" s="263"/>
      <c r="J560" s="263">
        <f t="shared" si="305"/>
        <v>0</v>
      </c>
      <c r="K560" s="263"/>
      <c r="L560" s="263">
        <f t="shared" si="306"/>
        <v>0</v>
      </c>
      <c r="M560" s="263">
        <f t="shared" si="307"/>
        <v>0</v>
      </c>
      <c r="N560" s="263">
        <f t="shared" si="308"/>
        <v>0</v>
      </c>
    </row>
    <row r="561" spans="1:14" ht="25.5" hidden="1" customHeight="1" x14ac:dyDescent="0.2">
      <c r="A561" s="265" t="s">
        <v>101</v>
      </c>
      <c r="B561" s="277">
        <v>801</v>
      </c>
      <c r="C561" s="277" t="s">
        <v>312</v>
      </c>
      <c r="D561" s="258" t="s">
        <v>196</v>
      </c>
      <c r="E561" s="266" t="s">
        <v>401</v>
      </c>
      <c r="F561" s="258" t="s">
        <v>102</v>
      </c>
      <c r="G561" s="262"/>
      <c r="H561" s="262"/>
      <c r="I561" s="263"/>
      <c r="J561" s="263">
        <f t="shared" si="305"/>
        <v>0</v>
      </c>
      <c r="K561" s="263"/>
      <c r="L561" s="263">
        <f t="shared" si="306"/>
        <v>0</v>
      </c>
      <c r="M561" s="263">
        <f t="shared" si="307"/>
        <v>0</v>
      </c>
      <c r="N561" s="263">
        <f t="shared" si="308"/>
        <v>0</v>
      </c>
    </row>
    <row r="562" spans="1:14" ht="18" hidden="1" customHeight="1" x14ac:dyDescent="0.25">
      <c r="A562" s="369" t="s">
        <v>99</v>
      </c>
      <c r="B562" s="277">
        <v>801</v>
      </c>
      <c r="C562" s="277" t="s">
        <v>312</v>
      </c>
      <c r="D562" s="258" t="s">
        <v>196</v>
      </c>
      <c r="E562" s="266" t="s">
        <v>334</v>
      </c>
      <c r="F562" s="258" t="s">
        <v>100</v>
      </c>
      <c r="G562" s="262"/>
      <c r="H562" s="262"/>
      <c r="I562" s="263">
        <v>-500</v>
      </c>
      <c r="J562" s="263">
        <f t="shared" si="305"/>
        <v>-500</v>
      </c>
      <c r="K562" s="263">
        <v>-500</v>
      </c>
      <c r="L562" s="263">
        <f t="shared" si="306"/>
        <v>-500</v>
      </c>
      <c r="M562" s="263">
        <f t="shared" si="307"/>
        <v>-1000</v>
      </c>
      <c r="N562" s="263">
        <f t="shared" si="308"/>
        <v>-1000</v>
      </c>
    </row>
    <row r="563" spans="1:14" ht="17.25" hidden="1" customHeight="1" x14ac:dyDescent="0.2">
      <c r="A563" s="265" t="s">
        <v>93</v>
      </c>
      <c r="B563" s="277">
        <v>801</v>
      </c>
      <c r="C563" s="277" t="s">
        <v>312</v>
      </c>
      <c r="D563" s="258" t="s">
        <v>196</v>
      </c>
      <c r="E563" s="266" t="s">
        <v>334</v>
      </c>
      <c r="F563" s="258" t="s">
        <v>94</v>
      </c>
      <c r="G563" s="262"/>
      <c r="H563" s="262"/>
      <c r="I563" s="263">
        <v>-4027.29</v>
      </c>
      <c r="J563" s="263">
        <f t="shared" si="305"/>
        <v>-4027.29</v>
      </c>
      <c r="K563" s="263">
        <v>-4027.29</v>
      </c>
      <c r="L563" s="263">
        <f t="shared" si="306"/>
        <v>-4027.29</v>
      </c>
      <c r="M563" s="263">
        <f t="shared" si="307"/>
        <v>-8054.58</v>
      </c>
      <c r="N563" s="263">
        <f t="shared" si="308"/>
        <v>-8054.58</v>
      </c>
    </row>
    <row r="564" spans="1:14" ht="12.75" hidden="1" customHeight="1" x14ac:dyDescent="0.2">
      <c r="A564" s="265" t="s">
        <v>320</v>
      </c>
      <c r="B564" s="277">
        <v>801</v>
      </c>
      <c r="C564" s="277" t="s">
        <v>312</v>
      </c>
      <c r="D564" s="258" t="s">
        <v>196</v>
      </c>
      <c r="E564" s="266" t="s">
        <v>334</v>
      </c>
      <c r="F564" s="258" t="s">
        <v>64</v>
      </c>
      <c r="G564" s="262"/>
      <c r="H564" s="262"/>
      <c r="I564" s="263"/>
      <c r="J564" s="263">
        <f t="shared" si="305"/>
        <v>0</v>
      </c>
      <c r="K564" s="263"/>
      <c r="L564" s="263">
        <f t="shared" si="306"/>
        <v>0</v>
      </c>
      <c r="M564" s="263">
        <f t="shared" si="307"/>
        <v>0</v>
      </c>
      <c r="N564" s="263">
        <f t="shared" si="308"/>
        <v>0</v>
      </c>
    </row>
    <row r="565" spans="1:14" ht="15" hidden="1" x14ac:dyDescent="0.2">
      <c r="A565" s="265" t="s">
        <v>103</v>
      </c>
      <c r="B565" s="277">
        <v>801</v>
      </c>
      <c r="C565" s="277" t="s">
        <v>312</v>
      </c>
      <c r="D565" s="258" t="s">
        <v>196</v>
      </c>
      <c r="E565" s="266" t="s">
        <v>334</v>
      </c>
      <c r="F565" s="258" t="s">
        <v>104</v>
      </c>
      <c r="G565" s="262"/>
      <c r="H565" s="262"/>
      <c r="I565" s="263">
        <v>-210</v>
      </c>
      <c r="J565" s="263">
        <f t="shared" si="305"/>
        <v>-210</v>
      </c>
      <c r="K565" s="263">
        <v>-210</v>
      </c>
      <c r="L565" s="263">
        <f t="shared" si="306"/>
        <v>-210</v>
      </c>
      <c r="M565" s="263">
        <f t="shared" si="307"/>
        <v>-420</v>
      </c>
      <c r="N565" s="263">
        <f t="shared" si="308"/>
        <v>-420</v>
      </c>
    </row>
    <row r="566" spans="1:14" ht="15" hidden="1" x14ac:dyDescent="0.2">
      <c r="A566" s="265" t="s">
        <v>105</v>
      </c>
      <c r="B566" s="277">
        <v>801</v>
      </c>
      <c r="C566" s="277" t="s">
        <v>312</v>
      </c>
      <c r="D566" s="258" t="s">
        <v>196</v>
      </c>
      <c r="E566" s="266" t="s">
        <v>334</v>
      </c>
      <c r="F566" s="258" t="s">
        <v>106</v>
      </c>
      <c r="G566" s="262"/>
      <c r="H566" s="262"/>
      <c r="I566" s="263">
        <v>-40</v>
      </c>
      <c r="J566" s="263">
        <f t="shared" si="305"/>
        <v>-40</v>
      </c>
      <c r="K566" s="263">
        <v>-40</v>
      </c>
      <c r="L566" s="263">
        <f t="shared" si="306"/>
        <v>-40</v>
      </c>
      <c r="M566" s="263">
        <f t="shared" si="307"/>
        <v>-80</v>
      </c>
      <c r="N566" s="263">
        <f t="shared" si="308"/>
        <v>-80</v>
      </c>
    </row>
    <row r="567" spans="1:14" ht="60.75" hidden="1" customHeight="1" x14ac:dyDescent="0.2">
      <c r="A567" s="276" t="s">
        <v>735</v>
      </c>
      <c r="B567" s="277">
        <v>801</v>
      </c>
      <c r="C567" s="278" t="s">
        <v>190</v>
      </c>
      <c r="D567" s="278" t="s">
        <v>196</v>
      </c>
      <c r="E567" s="278" t="s">
        <v>442</v>
      </c>
      <c r="F567" s="255"/>
      <c r="G567" s="262"/>
      <c r="H567" s="262"/>
      <c r="I567" s="263">
        <f>I568</f>
        <v>-31.5</v>
      </c>
      <c r="J567" s="263" t="e">
        <f>J568</f>
        <v>#REF!</v>
      </c>
      <c r="K567" s="263">
        <f>K568</f>
        <v>-31.5</v>
      </c>
      <c r="L567" s="263" t="e">
        <f>L568</f>
        <v>#REF!</v>
      </c>
      <c r="M567" s="263" t="e">
        <f t="shared" ref="M567:N567" si="309">M568</f>
        <v>#REF!</v>
      </c>
      <c r="N567" s="263" t="e">
        <f t="shared" si="309"/>
        <v>#REF!</v>
      </c>
    </row>
    <row r="568" spans="1:14" ht="19.5" hidden="1" customHeight="1" x14ac:dyDescent="0.2">
      <c r="A568" s="265" t="s">
        <v>93</v>
      </c>
      <c r="B568" s="277">
        <v>801</v>
      </c>
      <c r="C568" s="277" t="s">
        <v>312</v>
      </c>
      <c r="D568" s="258" t="s">
        <v>196</v>
      </c>
      <c r="E568" s="258" t="s">
        <v>442</v>
      </c>
      <c r="F568" s="258" t="s">
        <v>94</v>
      </c>
      <c r="G568" s="262"/>
      <c r="H568" s="262"/>
      <c r="I568" s="263">
        <v>-31.5</v>
      </c>
      <c r="J568" s="263" t="e">
        <f>#REF!+I568</f>
        <v>#REF!</v>
      </c>
      <c r="K568" s="263">
        <v>-31.5</v>
      </c>
      <c r="L568" s="263" t="e">
        <f>#REF!+J568</f>
        <v>#REF!</v>
      </c>
      <c r="M568" s="263" t="e">
        <f>#REF!+K568</f>
        <v>#REF!</v>
      </c>
      <c r="N568" s="263" t="e">
        <f>#REF!+L568</f>
        <v>#REF!</v>
      </c>
    </row>
    <row r="569" spans="1:14" ht="12.75" hidden="1" customHeight="1" x14ac:dyDescent="0.2">
      <c r="A569" s="265" t="s">
        <v>97</v>
      </c>
      <c r="B569" s="277">
        <v>801</v>
      </c>
      <c r="C569" s="277" t="s">
        <v>312</v>
      </c>
      <c r="D569" s="258" t="s">
        <v>198</v>
      </c>
      <c r="E569" s="258" t="s">
        <v>363</v>
      </c>
      <c r="F569" s="258" t="s">
        <v>98</v>
      </c>
      <c r="G569" s="262"/>
      <c r="H569" s="262"/>
      <c r="I569" s="263"/>
      <c r="J569" s="263" t="e">
        <f>#REF!+I569</f>
        <v>#REF!</v>
      </c>
      <c r="K569" s="263"/>
      <c r="L569" s="263" t="e">
        <f t="shared" ref="L569:L572" si="310">F569+J569</f>
        <v>#REF!</v>
      </c>
      <c r="M569" s="263">
        <f t="shared" ref="M569:M572" si="311">G569+K569</f>
        <v>0</v>
      </c>
      <c r="N569" s="263" t="e">
        <f t="shared" ref="N569:N572" si="312">H569+L569</f>
        <v>#REF!</v>
      </c>
    </row>
    <row r="570" spans="1:14" ht="12.75" hidden="1" customHeight="1" x14ac:dyDescent="0.2">
      <c r="A570" s="265" t="s">
        <v>121</v>
      </c>
      <c r="B570" s="277">
        <v>801</v>
      </c>
      <c r="C570" s="277" t="s">
        <v>312</v>
      </c>
      <c r="D570" s="258" t="s">
        <v>198</v>
      </c>
      <c r="E570" s="258" t="s">
        <v>363</v>
      </c>
      <c r="F570" s="258" t="s">
        <v>94</v>
      </c>
      <c r="G570" s="262"/>
      <c r="H570" s="262"/>
      <c r="I570" s="263"/>
      <c r="J570" s="263" t="e">
        <f>#REF!+I570</f>
        <v>#REF!</v>
      </c>
      <c r="K570" s="263"/>
      <c r="L570" s="263" t="e">
        <f t="shared" si="310"/>
        <v>#REF!</v>
      </c>
      <c r="M570" s="263">
        <f t="shared" si="311"/>
        <v>0</v>
      </c>
      <c r="N570" s="263" t="e">
        <f t="shared" si="312"/>
        <v>#REF!</v>
      </c>
    </row>
    <row r="571" spans="1:14" ht="12.75" hidden="1" customHeight="1" x14ac:dyDescent="0.2">
      <c r="A571" s="265" t="s">
        <v>63</v>
      </c>
      <c r="B571" s="277">
        <v>801</v>
      </c>
      <c r="C571" s="277" t="s">
        <v>312</v>
      </c>
      <c r="D571" s="258" t="s">
        <v>198</v>
      </c>
      <c r="E571" s="258" t="s">
        <v>363</v>
      </c>
      <c r="F571" s="258" t="s">
        <v>64</v>
      </c>
      <c r="G571" s="262"/>
      <c r="H571" s="262"/>
      <c r="I571" s="263"/>
      <c r="J571" s="263" t="e">
        <f>#REF!+I571</f>
        <v>#REF!</v>
      </c>
      <c r="K571" s="263"/>
      <c r="L571" s="263" t="e">
        <f t="shared" si="310"/>
        <v>#REF!</v>
      </c>
      <c r="M571" s="263">
        <f t="shared" si="311"/>
        <v>0</v>
      </c>
      <c r="N571" s="263" t="e">
        <f t="shared" si="312"/>
        <v>#REF!</v>
      </c>
    </row>
    <row r="572" spans="1:14" ht="12.75" hidden="1" customHeight="1" x14ac:dyDescent="0.2">
      <c r="A572" s="265" t="s">
        <v>302</v>
      </c>
      <c r="B572" s="277">
        <v>801</v>
      </c>
      <c r="C572" s="277" t="s">
        <v>312</v>
      </c>
      <c r="D572" s="258" t="s">
        <v>198</v>
      </c>
      <c r="E572" s="258" t="s">
        <v>316</v>
      </c>
      <c r="F572" s="258" t="s">
        <v>303</v>
      </c>
      <c r="G572" s="262"/>
      <c r="H572" s="262"/>
      <c r="I572" s="263"/>
      <c r="J572" s="263" t="e">
        <f>#REF!+I572</f>
        <v>#REF!</v>
      </c>
      <c r="K572" s="263"/>
      <c r="L572" s="263" t="e">
        <f t="shared" si="310"/>
        <v>#REF!</v>
      </c>
      <c r="M572" s="263">
        <f t="shared" si="311"/>
        <v>0</v>
      </c>
      <c r="N572" s="263" t="e">
        <f t="shared" si="312"/>
        <v>#REF!</v>
      </c>
    </row>
    <row r="573" spans="1:14" s="35" customFormat="1" ht="54.75" hidden="1" customHeight="1" x14ac:dyDescent="0.2">
      <c r="A573" s="381" t="s">
        <v>379</v>
      </c>
      <c r="B573" s="258">
        <v>801</v>
      </c>
      <c r="C573" s="258" t="s">
        <v>190</v>
      </c>
      <c r="D573" s="258" t="s">
        <v>196</v>
      </c>
      <c r="E573" s="258" t="s">
        <v>380</v>
      </c>
      <c r="F573" s="258"/>
      <c r="G573" s="262"/>
      <c r="H573" s="262"/>
      <c r="I573" s="263">
        <f>I574</f>
        <v>-1331</v>
      </c>
      <c r="J573" s="263" t="e">
        <f>J574</f>
        <v>#REF!</v>
      </c>
      <c r="K573" s="263">
        <f>K574</f>
        <v>-1331</v>
      </c>
      <c r="L573" s="263" t="e">
        <f>L574</f>
        <v>#REF!</v>
      </c>
      <c r="M573" s="263" t="e">
        <f t="shared" ref="M573:N573" si="313">M574</f>
        <v>#REF!</v>
      </c>
      <c r="N573" s="263" t="e">
        <f t="shared" si="313"/>
        <v>#REF!</v>
      </c>
    </row>
    <row r="574" spans="1:14" s="35" customFormat="1" ht="57.75" hidden="1" customHeight="1" x14ac:dyDescent="0.2">
      <c r="A574" s="379" t="s">
        <v>381</v>
      </c>
      <c r="B574" s="258" t="s">
        <v>146</v>
      </c>
      <c r="C574" s="258" t="s">
        <v>190</v>
      </c>
      <c r="D574" s="258" t="s">
        <v>196</v>
      </c>
      <c r="E574" s="258" t="s">
        <v>737</v>
      </c>
      <c r="F574" s="258"/>
      <c r="G574" s="262"/>
      <c r="H574" s="262"/>
      <c r="I574" s="263">
        <f>I575+I576+I577</f>
        <v>-1331</v>
      </c>
      <c r="J574" s="263" t="e">
        <f>J575+J576+J577</f>
        <v>#REF!</v>
      </c>
      <c r="K574" s="263">
        <f>K575+K576+K577</f>
        <v>-1331</v>
      </c>
      <c r="L574" s="263" t="e">
        <f>L575+L576+L577</f>
        <v>#REF!</v>
      </c>
      <c r="M574" s="263" t="e">
        <f t="shared" ref="M574:N574" si="314">M575+M576+M577</f>
        <v>#REF!</v>
      </c>
      <c r="N574" s="263" t="e">
        <f t="shared" si="314"/>
        <v>#REF!</v>
      </c>
    </row>
    <row r="575" spans="1:14" s="35" customFormat="1" ht="12.75" hidden="1" customHeight="1" x14ac:dyDescent="0.2">
      <c r="A575" s="265" t="s">
        <v>95</v>
      </c>
      <c r="B575" s="258" t="s">
        <v>146</v>
      </c>
      <c r="C575" s="258" t="s">
        <v>190</v>
      </c>
      <c r="D575" s="258" t="s">
        <v>196</v>
      </c>
      <c r="E575" s="258" t="s">
        <v>737</v>
      </c>
      <c r="F575" s="258" t="s">
        <v>96</v>
      </c>
      <c r="G575" s="262"/>
      <c r="H575" s="262"/>
      <c r="I575" s="263">
        <v>-1269.5</v>
      </c>
      <c r="J575" s="263" t="e">
        <f>#REF!+I575</f>
        <v>#REF!</v>
      </c>
      <c r="K575" s="263">
        <v>-1269.5</v>
      </c>
      <c r="L575" s="263" t="e">
        <f>#REF!+J575</f>
        <v>#REF!</v>
      </c>
      <c r="M575" s="263" t="e">
        <f>#REF!+K575</f>
        <v>#REF!</v>
      </c>
      <c r="N575" s="263" t="e">
        <f>#REF!+L575</f>
        <v>#REF!</v>
      </c>
    </row>
    <row r="576" spans="1:14" s="35" customFormat="1" ht="12.75" hidden="1" customHeight="1" x14ac:dyDescent="0.2">
      <c r="A576" s="265" t="s">
        <v>97</v>
      </c>
      <c r="B576" s="258" t="s">
        <v>146</v>
      </c>
      <c r="C576" s="258" t="s">
        <v>190</v>
      </c>
      <c r="D576" s="258" t="s">
        <v>196</v>
      </c>
      <c r="E576" s="258" t="s">
        <v>737</v>
      </c>
      <c r="F576" s="258" t="s">
        <v>98</v>
      </c>
      <c r="G576" s="262"/>
      <c r="H576" s="262"/>
      <c r="I576" s="263">
        <v>0</v>
      </c>
      <c r="J576" s="263" t="e">
        <f>#REF!+I576</f>
        <v>#REF!</v>
      </c>
      <c r="K576" s="263">
        <v>0</v>
      </c>
      <c r="L576" s="263" t="e">
        <f>#REF!+J576</f>
        <v>#REF!</v>
      </c>
      <c r="M576" s="263" t="e">
        <f>#REF!+K576</f>
        <v>#REF!</v>
      </c>
      <c r="N576" s="263" t="e">
        <f>#REF!+L576</f>
        <v>#REF!</v>
      </c>
    </row>
    <row r="577" spans="1:14" s="35" customFormat="1" ht="18.75" hidden="1" customHeight="1" x14ac:dyDescent="0.2">
      <c r="A577" s="265" t="s">
        <v>93</v>
      </c>
      <c r="B577" s="258" t="s">
        <v>146</v>
      </c>
      <c r="C577" s="258" t="s">
        <v>190</v>
      </c>
      <c r="D577" s="258" t="s">
        <v>196</v>
      </c>
      <c r="E577" s="258" t="s">
        <v>737</v>
      </c>
      <c r="F577" s="258" t="s">
        <v>94</v>
      </c>
      <c r="G577" s="262"/>
      <c r="H577" s="262"/>
      <c r="I577" s="263">
        <v>-61.5</v>
      </c>
      <c r="J577" s="263" t="e">
        <f>#REF!+I577</f>
        <v>#REF!</v>
      </c>
      <c r="K577" s="263">
        <v>-61.5</v>
      </c>
      <c r="L577" s="263" t="e">
        <f>#REF!+J577</f>
        <v>#REF!</v>
      </c>
      <c r="M577" s="263" t="e">
        <f>#REF!+K577</f>
        <v>#REF!</v>
      </c>
      <c r="N577" s="263" t="e">
        <f>#REF!+L577</f>
        <v>#REF!</v>
      </c>
    </row>
    <row r="578" spans="1:14" s="35" customFormat="1" ht="95.25" hidden="1" customHeight="1" x14ac:dyDescent="0.2">
      <c r="A578" s="379" t="s">
        <v>478</v>
      </c>
      <c r="B578" s="258" t="s">
        <v>146</v>
      </c>
      <c r="C578" s="258" t="s">
        <v>190</v>
      </c>
      <c r="D578" s="258" t="s">
        <v>196</v>
      </c>
      <c r="E578" s="258" t="s">
        <v>479</v>
      </c>
      <c r="F578" s="258"/>
      <c r="G578" s="262"/>
      <c r="H578" s="262"/>
      <c r="I578" s="263">
        <f>I579+I580+I581</f>
        <v>0</v>
      </c>
      <c r="J578" s="263">
        <f>J579+J580+J581</f>
        <v>0</v>
      </c>
      <c r="K578" s="263">
        <f>K579+K580+K581</f>
        <v>0</v>
      </c>
      <c r="L578" s="263">
        <f>L579+L580+L581</f>
        <v>0</v>
      </c>
      <c r="M578" s="263">
        <f t="shared" ref="M578:N578" si="315">M579+M580+M581</f>
        <v>0</v>
      </c>
      <c r="N578" s="263">
        <f t="shared" si="315"/>
        <v>0</v>
      </c>
    </row>
    <row r="579" spans="1:14" s="35" customFormat="1" ht="21" hidden="1" customHeight="1" x14ac:dyDescent="0.2">
      <c r="A579" s="265" t="s">
        <v>95</v>
      </c>
      <c r="B579" s="258" t="s">
        <v>146</v>
      </c>
      <c r="C579" s="258" t="s">
        <v>190</v>
      </c>
      <c r="D579" s="258" t="s">
        <v>196</v>
      </c>
      <c r="E579" s="258" t="s">
        <v>479</v>
      </c>
      <c r="F579" s="258" t="s">
        <v>96</v>
      </c>
      <c r="G579" s="262"/>
      <c r="H579" s="262"/>
      <c r="I579" s="263">
        <v>0</v>
      </c>
      <c r="J579" s="263">
        <f>G579+I579</f>
        <v>0</v>
      </c>
      <c r="K579" s="263">
        <v>0</v>
      </c>
      <c r="L579" s="263">
        <f t="shared" ref="L579:L581" si="316">H579+J579</f>
        <v>0</v>
      </c>
      <c r="M579" s="263">
        <f t="shared" ref="M579:M581" si="317">I579+K579</f>
        <v>0</v>
      </c>
      <c r="N579" s="263">
        <f t="shared" ref="N579:N581" si="318">J579+L579</f>
        <v>0</v>
      </c>
    </row>
    <row r="580" spans="1:14" s="35" customFormat="1" ht="24.75" hidden="1" customHeight="1" x14ac:dyDescent="0.2">
      <c r="A580" s="265" t="s">
        <v>97</v>
      </c>
      <c r="B580" s="258" t="s">
        <v>146</v>
      </c>
      <c r="C580" s="258" t="s">
        <v>190</v>
      </c>
      <c r="D580" s="258" t="s">
        <v>196</v>
      </c>
      <c r="E580" s="258" t="s">
        <v>479</v>
      </c>
      <c r="F580" s="258" t="s">
        <v>98</v>
      </c>
      <c r="G580" s="262"/>
      <c r="H580" s="262"/>
      <c r="I580" s="263">
        <v>0</v>
      </c>
      <c r="J580" s="263">
        <f>G580+I580</f>
        <v>0</v>
      </c>
      <c r="K580" s="263">
        <v>0</v>
      </c>
      <c r="L580" s="263">
        <f t="shared" si="316"/>
        <v>0</v>
      </c>
      <c r="M580" s="263">
        <f t="shared" si="317"/>
        <v>0</v>
      </c>
      <c r="N580" s="263">
        <f t="shared" si="318"/>
        <v>0</v>
      </c>
    </row>
    <row r="581" spans="1:14" s="35" customFormat="1" ht="28.5" hidden="1" customHeight="1" x14ac:dyDescent="0.2">
      <c r="A581" s="265" t="s">
        <v>93</v>
      </c>
      <c r="B581" s="258" t="s">
        <v>146</v>
      </c>
      <c r="C581" s="258" t="s">
        <v>190</v>
      </c>
      <c r="D581" s="258" t="s">
        <v>196</v>
      </c>
      <c r="E581" s="258" t="s">
        <v>479</v>
      </c>
      <c r="F581" s="258" t="s">
        <v>94</v>
      </c>
      <c r="G581" s="262"/>
      <c r="H581" s="262"/>
      <c r="I581" s="263">
        <v>0</v>
      </c>
      <c r="J581" s="263">
        <f>G581+I581</f>
        <v>0</v>
      </c>
      <c r="K581" s="263">
        <v>0</v>
      </c>
      <c r="L581" s="263">
        <f t="shared" si="316"/>
        <v>0</v>
      </c>
      <c r="M581" s="263">
        <f t="shared" si="317"/>
        <v>0</v>
      </c>
      <c r="N581" s="263">
        <f t="shared" si="318"/>
        <v>0</v>
      </c>
    </row>
    <row r="582" spans="1:14" s="45" customFormat="1" ht="14.25" hidden="1" customHeight="1" x14ac:dyDescent="0.2">
      <c r="A582" s="265" t="s">
        <v>505</v>
      </c>
      <c r="B582" s="277">
        <v>801</v>
      </c>
      <c r="C582" s="277" t="s">
        <v>312</v>
      </c>
      <c r="D582" s="258" t="s">
        <v>196</v>
      </c>
      <c r="E582" s="257" t="s">
        <v>507</v>
      </c>
      <c r="F582" s="277"/>
      <c r="G582" s="262"/>
      <c r="H582" s="262"/>
      <c r="I582" s="263">
        <f>I583</f>
        <v>-13512.5</v>
      </c>
      <c r="J582" s="263" t="e">
        <f>J583</f>
        <v>#REF!</v>
      </c>
      <c r="K582" s="263">
        <f>K583</f>
        <v>-13512.5</v>
      </c>
      <c r="L582" s="263" t="e">
        <f>L583</f>
        <v>#REF!</v>
      </c>
      <c r="M582" s="263" t="e">
        <f t="shared" ref="M582:N582" si="319">M583</f>
        <v>#REF!</v>
      </c>
      <c r="N582" s="263" t="e">
        <f t="shared" si="319"/>
        <v>#REF!</v>
      </c>
    </row>
    <row r="583" spans="1:14" s="45" customFormat="1" ht="17.25" hidden="1" customHeight="1" x14ac:dyDescent="0.2">
      <c r="A583" s="265" t="s">
        <v>506</v>
      </c>
      <c r="B583" s="277">
        <v>801</v>
      </c>
      <c r="C583" s="277" t="s">
        <v>312</v>
      </c>
      <c r="D583" s="258" t="s">
        <v>196</v>
      </c>
      <c r="E583" s="266" t="s">
        <v>467</v>
      </c>
      <c r="F583" s="258"/>
      <c r="G583" s="262"/>
      <c r="H583" s="262"/>
      <c r="I583" s="263">
        <f>I584+I585+I586+I587+I588+I589</f>
        <v>-13512.5</v>
      </c>
      <c r="J583" s="263" t="e">
        <f>J584+J585+J586+J587+J588+J589</f>
        <v>#REF!</v>
      </c>
      <c r="K583" s="263">
        <f>K584+K585+K586+K587+K588+K589</f>
        <v>-13512.5</v>
      </c>
      <c r="L583" s="263" t="e">
        <f>L584+L585+L586+L587+L588+L589</f>
        <v>#REF!</v>
      </c>
      <c r="M583" s="263" t="e">
        <f t="shared" ref="M583:N583" si="320">M584+M585+M586+M587+M588+M589</f>
        <v>#REF!</v>
      </c>
      <c r="N583" s="263" t="e">
        <f t="shared" si="320"/>
        <v>#REF!</v>
      </c>
    </row>
    <row r="584" spans="1:14" s="45" customFormat="1" ht="15" hidden="1" customHeight="1" x14ac:dyDescent="0.2">
      <c r="A584" s="265" t="s">
        <v>95</v>
      </c>
      <c r="B584" s="277">
        <v>801</v>
      </c>
      <c r="C584" s="277" t="s">
        <v>312</v>
      </c>
      <c r="D584" s="258" t="s">
        <v>196</v>
      </c>
      <c r="E584" s="266" t="s">
        <v>467</v>
      </c>
      <c r="F584" s="258" t="s">
        <v>96</v>
      </c>
      <c r="G584" s="262"/>
      <c r="H584" s="262"/>
      <c r="I584" s="263">
        <v>-10282.5</v>
      </c>
      <c r="J584" s="263" t="e">
        <f>#REF!+I584</f>
        <v>#REF!</v>
      </c>
      <c r="K584" s="263">
        <v>-10282.5</v>
      </c>
      <c r="L584" s="263" t="e">
        <f>#REF!+J584</f>
        <v>#REF!</v>
      </c>
      <c r="M584" s="263" t="e">
        <f>#REF!+K584</f>
        <v>#REF!</v>
      </c>
      <c r="N584" s="263" t="e">
        <f>#REF!+L584</f>
        <v>#REF!</v>
      </c>
    </row>
    <row r="585" spans="1:14" s="45" customFormat="1" ht="18" hidden="1" customHeight="1" x14ac:dyDescent="0.2">
      <c r="A585" s="265" t="s">
        <v>97</v>
      </c>
      <c r="B585" s="277">
        <v>801</v>
      </c>
      <c r="C585" s="277" t="s">
        <v>312</v>
      </c>
      <c r="D585" s="258" t="s">
        <v>196</v>
      </c>
      <c r="E585" s="266" t="s">
        <v>467</v>
      </c>
      <c r="F585" s="258" t="s">
        <v>98</v>
      </c>
      <c r="G585" s="262"/>
      <c r="H585" s="262"/>
      <c r="I585" s="263">
        <v>-480</v>
      </c>
      <c r="J585" s="263" t="e">
        <f>#REF!+I585</f>
        <v>#REF!</v>
      </c>
      <c r="K585" s="263">
        <v>-480</v>
      </c>
      <c r="L585" s="263" t="e">
        <f>#REF!+J585</f>
        <v>#REF!</v>
      </c>
      <c r="M585" s="263" t="e">
        <f>#REF!+K585</f>
        <v>#REF!</v>
      </c>
      <c r="N585" s="263" t="e">
        <f>#REF!+L585</f>
        <v>#REF!</v>
      </c>
    </row>
    <row r="586" spans="1:14" s="45" customFormat="1" ht="12" hidden="1" customHeight="1" x14ac:dyDescent="0.25">
      <c r="A586" s="369" t="s">
        <v>99</v>
      </c>
      <c r="B586" s="277">
        <v>801</v>
      </c>
      <c r="C586" s="277" t="s">
        <v>312</v>
      </c>
      <c r="D586" s="258" t="s">
        <v>196</v>
      </c>
      <c r="E586" s="266" t="s">
        <v>467</v>
      </c>
      <c r="F586" s="258" t="s">
        <v>100</v>
      </c>
      <c r="G586" s="262"/>
      <c r="H586" s="262"/>
      <c r="I586" s="263">
        <v>-500</v>
      </c>
      <c r="J586" s="263" t="e">
        <f>#REF!+I586</f>
        <v>#REF!</v>
      </c>
      <c r="K586" s="263">
        <v>-500</v>
      </c>
      <c r="L586" s="263" t="e">
        <f>#REF!+J586</f>
        <v>#REF!</v>
      </c>
      <c r="M586" s="263" t="e">
        <f>#REF!+K586</f>
        <v>#REF!</v>
      </c>
      <c r="N586" s="263" t="e">
        <f>#REF!+L586</f>
        <v>#REF!</v>
      </c>
    </row>
    <row r="587" spans="1:14" s="45" customFormat="1" ht="14.25" hidden="1" customHeight="1" x14ac:dyDescent="0.2">
      <c r="A587" s="265" t="s">
        <v>93</v>
      </c>
      <c r="B587" s="277">
        <v>801</v>
      </c>
      <c r="C587" s="277" t="s">
        <v>312</v>
      </c>
      <c r="D587" s="258" t="s">
        <v>196</v>
      </c>
      <c r="E587" s="266" t="s">
        <v>467</v>
      </c>
      <c r="F587" s="258" t="s">
        <v>94</v>
      </c>
      <c r="G587" s="262"/>
      <c r="H587" s="262"/>
      <c r="I587" s="263">
        <v>-2000</v>
      </c>
      <c r="J587" s="263" t="e">
        <f>#REF!+I587</f>
        <v>#REF!</v>
      </c>
      <c r="K587" s="263">
        <v>-2000</v>
      </c>
      <c r="L587" s="263" t="e">
        <f>#REF!+J587</f>
        <v>#REF!</v>
      </c>
      <c r="M587" s="263" t="e">
        <f>#REF!+K587</f>
        <v>#REF!</v>
      </c>
      <c r="N587" s="263" t="e">
        <f>#REF!+L587</f>
        <v>#REF!</v>
      </c>
    </row>
    <row r="588" spans="1:14" s="45" customFormat="1" ht="16.5" hidden="1" customHeight="1" x14ac:dyDescent="0.2">
      <c r="A588" s="265" t="s">
        <v>103</v>
      </c>
      <c r="B588" s="277">
        <v>801</v>
      </c>
      <c r="C588" s="277" t="s">
        <v>312</v>
      </c>
      <c r="D588" s="258" t="s">
        <v>196</v>
      </c>
      <c r="E588" s="266" t="s">
        <v>467</v>
      </c>
      <c r="F588" s="258" t="s">
        <v>104</v>
      </c>
      <c r="G588" s="262"/>
      <c r="H588" s="262"/>
      <c r="I588" s="263">
        <v>-210</v>
      </c>
      <c r="J588" s="263" t="e">
        <f>#REF!+I588</f>
        <v>#REF!</v>
      </c>
      <c r="K588" s="263">
        <v>-210</v>
      </c>
      <c r="L588" s="263" t="e">
        <f>#REF!+J588</f>
        <v>#REF!</v>
      </c>
      <c r="M588" s="263" t="e">
        <f>#REF!+K588</f>
        <v>#REF!</v>
      </c>
      <c r="N588" s="263" t="e">
        <f>#REF!+L588</f>
        <v>#REF!</v>
      </c>
    </row>
    <row r="589" spans="1:14" s="45" customFormat="1" ht="15.75" hidden="1" customHeight="1" x14ac:dyDescent="0.2">
      <c r="A589" s="265" t="s">
        <v>105</v>
      </c>
      <c r="B589" s="277">
        <v>801</v>
      </c>
      <c r="C589" s="277" t="s">
        <v>312</v>
      </c>
      <c r="D589" s="258" t="s">
        <v>196</v>
      </c>
      <c r="E589" s="266" t="s">
        <v>467</v>
      </c>
      <c r="F589" s="258" t="s">
        <v>106</v>
      </c>
      <c r="G589" s="262"/>
      <c r="H589" s="262"/>
      <c r="I589" s="263">
        <v>-40</v>
      </c>
      <c r="J589" s="263" t="e">
        <f>#REF!+I589</f>
        <v>#REF!</v>
      </c>
      <c r="K589" s="263">
        <v>-40</v>
      </c>
      <c r="L589" s="263" t="e">
        <f>#REF!+J589</f>
        <v>#REF!</v>
      </c>
      <c r="M589" s="263" t="e">
        <f>#REF!+K589</f>
        <v>#REF!</v>
      </c>
      <c r="N589" s="263" t="e">
        <f>#REF!+L589</f>
        <v>#REF!</v>
      </c>
    </row>
    <row r="590" spans="1:14" s="45" customFormat="1" ht="21.75" customHeight="1" x14ac:dyDescent="0.2">
      <c r="A590" s="265" t="s">
        <v>506</v>
      </c>
      <c r="B590" s="277">
        <v>801</v>
      </c>
      <c r="C590" s="277" t="s">
        <v>312</v>
      </c>
      <c r="D590" s="258" t="s">
        <v>196</v>
      </c>
      <c r="E590" s="266" t="s">
        <v>870</v>
      </c>
      <c r="F590" s="258"/>
      <c r="G590" s="263" t="e">
        <f>#REF!+#REF!+#REF!+#REF!+#REF!+#REF!</f>
        <v>#REF!</v>
      </c>
      <c r="H590" s="263">
        <f t="shared" ref="H590:L590" si="321">H591+H592+H593+H594+H595+H596+H597+H598</f>
        <v>13783</v>
      </c>
      <c r="I590" s="263">
        <f t="shared" si="321"/>
        <v>-1216.6000000000001</v>
      </c>
      <c r="J590" s="263">
        <f t="shared" si="321"/>
        <v>12566.4</v>
      </c>
      <c r="K590" s="263">
        <f t="shared" si="321"/>
        <v>4.0000000000000036E-2</v>
      </c>
      <c r="L590" s="263">
        <f t="shared" si="321"/>
        <v>12984</v>
      </c>
      <c r="M590" s="263">
        <f>M591+M592+M593+M594+M595+M596+M597+M598</f>
        <v>-3646</v>
      </c>
      <c r="N590" s="263">
        <f>N591+N592+N593+N594+N595+N596+N597+N598</f>
        <v>9338</v>
      </c>
    </row>
    <row r="591" spans="1:14" s="45" customFormat="1" ht="26.25" customHeight="1" x14ac:dyDescent="0.2">
      <c r="A591" s="393" t="s">
        <v>911</v>
      </c>
      <c r="B591" s="277">
        <v>801</v>
      </c>
      <c r="C591" s="277" t="s">
        <v>312</v>
      </c>
      <c r="D591" s="258" t="s">
        <v>196</v>
      </c>
      <c r="E591" s="266" t="s">
        <v>870</v>
      </c>
      <c r="F591" s="258" t="s">
        <v>96</v>
      </c>
      <c r="G591" s="262"/>
      <c r="H591" s="263">
        <v>8163</v>
      </c>
      <c r="I591" s="263">
        <v>-2300.4</v>
      </c>
      <c r="J591" s="263">
        <f>H591+I591</f>
        <v>5862.6</v>
      </c>
      <c r="K591" s="263">
        <v>0.05</v>
      </c>
      <c r="L591" s="263">
        <f>5161+68</f>
        <v>5229</v>
      </c>
      <c r="M591" s="263">
        <v>211</v>
      </c>
      <c r="N591" s="263">
        <f>L591+M591</f>
        <v>5440</v>
      </c>
    </row>
    <row r="592" spans="1:14" s="45" customFormat="1" ht="15.75" customHeight="1" x14ac:dyDescent="0.2">
      <c r="A592" s="265" t="s">
        <v>97</v>
      </c>
      <c r="B592" s="277">
        <v>801</v>
      </c>
      <c r="C592" s="258" t="s">
        <v>190</v>
      </c>
      <c r="D592" s="258" t="s">
        <v>196</v>
      </c>
      <c r="E592" s="266" t="s">
        <v>870</v>
      </c>
      <c r="F592" s="258" t="s">
        <v>98</v>
      </c>
      <c r="G592" s="262"/>
      <c r="H592" s="263">
        <v>480</v>
      </c>
      <c r="I592" s="263">
        <v>0</v>
      </c>
      <c r="J592" s="263">
        <f t="shared" ref="J592:J597" si="322">H592+I592</f>
        <v>480</v>
      </c>
      <c r="K592" s="263">
        <v>0</v>
      </c>
      <c r="L592" s="263">
        <v>480</v>
      </c>
      <c r="M592" s="263">
        <v>-430</v>
      </c>
      <c r="N592" s="263">
        <f>L592+M592</f>
        <v>50</v>
      </c>
    </row>
    <row r="593" spans="1:14" s="45" customFormat="1" ht="33" customHeight="1" x14ac:dyDescent="0.2">
      <c r="A593" s="373" t="s">
        <v>902</v>
      </c>
      <c r="B593" s="277">
        <v>801</v>
      </c>
      <c r="C593" s="258" t="s">
        <v>190</v>
      </c>
      <c r="D593" s="258" t="s">
        <v>196</v>
      </c>
      <c r="E593" s="266" t="s">
        <v>870</v>
      </c>
      <c r="F593" s="258" t="s">
        <v>900</v>
      </c>
      <c r="G593" s="262"/>
      <c r="H593" s="263"/>
      <c r="I593" s="263">
        <v>1508.1</v>
      </c>
      <c r="J593" s="263">
        <f t="shared" si="322"/>
        <v>1508.1</v>
      </c>
      <c r="K593" s="263">
        <v>0.02</v>
      </c>
      <c r="L593" s="263">
        <f>1559+62</f>
        <v>1621</v>
      </c>
      <c r="M593" s="263">
        <v>22</v>
      </c>
      <c r="N593" s="263">
        <f t="shared" ref="N593:N598" si="323">L593+M593</f>
        <v>1643</v>
      </c>
    </row>
    <row r="594" spans="1:14" s="45" customFormat="1" ht="15" customHeight="1" x14ac:dyDescent="0.25">
      <c r="A594" s="369" t="s">
        <v>99</v>
      </c>
      <c r="B594" s="277">
        <v>801</v>
      </c>
      <c r="C594" s="258" t="s">
        <v>190</v>
      </c>
      <c r="D594" s="258" t="s">
        <v>196</v>
      </c>
      <c r="E594" s="266" t="s">
        <v>870</v>
      </c>
      <c r="F594" s="258" t="s">
        <v>100</v>
      </c>
      <c r="G594" s="262"/>
      <c r="H594" s="263">
        <v>850</v>
      </c>
      <c r="I594" s="263">
        <v>0</v>
      </c>
      <c r="J594" s="263">
        <f t="shared" si="322"/>
        <v>850</v>
      </c>
      <c r="K594" s="263">
        <v>0</v>
      </c>
      <c r="L594" s="263">
        <v>850</v>
      </c>
      <c r="M594" s="263">
        <v>-450</v>
      </c>
      <c r="N594" s="263">
        <f t="shared" si="323"/>
        <v>400</v>
      </c>
    </row>
    <row r="595" spans="1:14" s="45" customFormat="1" ht="15" customHeight="1" x14ac:dyDescent="0.2">
      <c r="A595" s="265" t="s">
        <v>93</v>
      </c>
      <c r="B595" s="277">
        <v>801</v>
      </c>
      <c r="C595" s="277" t="s">
        <v>312</v>
      </c>
      <c r="D595" s="258" t="s">
        <v>196</v>
      </c>
      <c r="E595" s="266" t="s">
        <v>870</v>
      </c>
      <c r="F595" s="258" t="s">
        <v>94</v>
      </c>
      <c r="G595" s="262"/>
      <c r="H595" s="263">
        <v>4000</v>
      </c>
      <c r="I595" s="263">
        <v>-437.6</v>
      </c>
      <c r="J595" s="263">
        <f t="shared" si="322"/>
        <v>3562.4</v>
      </c>
      <c r="K595" s="263">
        <v>-0.03</v>
      </c>
      <c r="L595" s="263">
        <v>4500</v>
      </c>
      <c r="M595" s="263">
        <v>-2695</v>
      </c>
      <c r="N595" s="263">
        <f t="shared" si="323"/>
        <v>1805</v>
      </c>
    </row>
    <row r="596" spans="1:14" s="45" customFormat="1" ht="15.75" customHeight="1" x14ac:dyDescent="0.2">
      <c r="A596" s="265" t="s">
        <v>103</v>
      </c>
      <c r="B596" s="277">
        <v>801</v>
      </c>
      <c r="C596" s="277" t="s">
        <v>312</v>
      </c>
      <c r="D596" s="258" t="s">
        <v>196</v>
      </c>
      <c r="E596" s="266" t="s">
        <v>870</v>
      </c>
      <c r="F596" s="258" t="s">
        <v>104</v>
      </c>
      <c r="G596" s="262"/>
      <c r="H596" s="263">
        <v>210</v>
      </c>
      <c r="I596" s="263">
        <v>-5</v>
      </c>
      <c r="J596" s="263">
        <f t="shared" si="322"/>
        <v>205</v>
      </c>
      <c r="K596" s="263">
        <v>-5</v>
      </c>
      <c r="L596" s="263">
        <v>230</v>
      </c>
      <c r="M596" s="263">
        <v>-230</v>
      </c>
      <c r="N596" s="263">
        <f t="shared" si="323"/>
        <v>0</v>
      </c>
    </row>
    <row r="597" spans="1:14" s="45" customFormat="1" ht="15.75" customHeight="1" x14ac:dyDescent="0.2">
      <c r="A597" s="265" t="s">
        <v>105</v>
      </c>
      <c r="B597" s="277">
        <v>801</v>
      </c>
      <c r="C597" s="277" t="s">
        <v>312</v>
      </c>
      <c r="D597" s="258" t="s">
        <v>196</v>
      </c>
      <c r="E597" s="266" t="s">
        <v>870</v>
      </c>
      <c r="F597" s="258" t="s">
        <v>106</v>
      </c>
      <c r="G597" s="262"/>
      <c r="H597" s="263">
        <v>80</v>
      </c>
      <c r="I597" s="263">
        <v>13.3</v>
      </c>
      <c r="J597" s="263">
        <f t="shared" si="322"/>
        <v>93.3</v>
      </c>
      <c r="K597" s="263">
        <v>0</v>
      </c>
      <c r="L597" s="263">
        <v>74</v>
      </c>
      <c r="M597" s="263">
        <v>-74</v>
      </c>
      <c r="N597" s="263">
        <f t="shared" si="323"/>
        <v>0</v>
      </c>
    </row>
    <row r="598" spans="1:14" s="45" customFormat="1" ht="15.75" hidden="1" customHeight="1" x14ac:dyDescent="0.2">
      <c r="A598" s="387" t="s">
        <v>910</v>
      </c>
      <c r="B598" s="277">
        <v>801</v>
      </c>
      <c r="C598" s="277" t="s">
        <v>312</v>
      </c>
      <c r="D598" s="258" t="s">
        <v>196</v>
      </c>
      <c r="E598" s="266" t="s">
        <v>870</v>
      </c>
      <c r="F598" s="258" t="s">
        <v>909</v>
      </c>
      <c r="G598" s="262"/>
      <c r="H598" s="263">
        <v>0</v>
      </c>
      <c r="I598" s="263">
        <v>5</v>
      </c>
      <c r="J598" s="263">
        <f>H598+I598</f>
        <v>5</v>
      </c>
      <c r="K598" s="263">
        <v>5</v>
      </c>
      <c r="L598" s="263">
        <v>0</v>
      </c>
      <c r="M598" s="263">
        <v>0</v>
      </c>
      <c r="N598" s="263">
        <f t="shared" si="323"/>
        <v>0</v>
      </c>
    </row>
    <row r="599" spans="1:14" s="45" customFormat="1" ht="15.75" customHeight="1" x14ac:dyDescent="0.2">
      <c r="A599" s="275" t="s">
        <v>897</v>
      </c>
      <c r="B599" s="382">
        <v>801</v>
      </c>
      <c r="C599" s="382" t="s">
        <v>312</v>
      </c>
      <c r="D599" s="368" t="s">
        <v>196</v>
      </c>
      <c r="E599" s="383" t="s">
        <v>896</v>
      </c>
      <c r="F599" s="368"/>
      <c r="G599" s="262"/>
      <c r="H599" s="281">
        <f t="shared" ref="H599:N599" si="324">H600+H601</f>
        <v>600</v>
      </c>
      <c r="I599" s="281">
        <f t="shared" si="324"/>
        <v>0</v>
      </c>
      <c r="J599" s="281">
        <f t="shared" si="324"/>
        <v>600</v>
      </c>
      <c r="K599" s="281">
        <f t="shared" si="324"/>
        <v>0</v>
      </c>
      <c r="L599" s="281">
        <f t="shared" si="324"/>
        <v>614</v>
      </c>
      <c r="M599" s="281">
        <f t="shared" si="324"/>
        <v>6</v>
      </c>
      <c r="N599" s="281">
        <f t="shared" si="324"/>
        <v>620</v>
      </c>
    </row>
    <row r="600" spans="1:14" s="45" customFormat="1" ht="16.5" customHeight="1" x14ac:dyDescent="0.2">
      <c r="A600" s="393" t="s">
        <v>911</v>
      </c>
      <c r="B600" s="277">
        <v>801</v>
      </c>
      <c r="C600" s="277" t="s">
        <v>312</v>
      </c>
      <c r="D600" s="258" t="s">
        <v>196</v>
      </c>
      <c r="E600" s="266" t="s">
        <v>896</v>
      </c>
      <c r="F600" s="258" t="s">
        <v>96</v>
      </c>
      <c r="G600" s="262"/>
      <c r="H600" s="263">
        <v>600</v>
      </c>
      <c r="I600" s="263">
        <v>-139.19999999999999</v>
      </c>
      <c r="J600" s="263">
        <f>H600+I600</f>
        <v>460.8</v>
      </c>
      <c r="K600" s="263">
        <v>0.03</v>
      </c>
      <c r="L600" s="263">
        <f>968-497</f>
        <v>471</v>
      </c>
      <c r="M600" s="263">
        <v>5</v>
      </c>
      <c r="N600" s="263">
        <f>L600+M600</f>
        <v>476</v>
      </c>
    </row>
    <row r="601" spans="1:14" s="45" customFormat="1" ht="30.75" customHeight="1" x14ac:dyDescent="0.2">
      <c r="A601" s="373" t="s">
        <v>902</v>
      </c>
      <c r="B601" s="277">
        <v>801</v>
      </c>
      <c r="C601" s="277" t="s">
        <v>312</v>
      </c>
      <c r="D601" s="258" t="s">
        <v>196</v>
      </c>
      <c r="E601" s="266" t="s">
        <v>896</v>
      </c>
      <c r="F601" s="258" t="s">
        <v>900</v>
      </c>
      <c r="G601" s="262"/>
      <c r="H601" s="263">
        <v>0</v>
      </c>
      <c r="I601" s="263">
        <v>139.19999999999999</v>
      </c>
      <c r="J601" s="263">
        <f>H601+I601</f>
        <v>139.19999999999999</v>
      </c>
      <c r="K601" s="263">
        <v>-0.03</v>
      </c>
      <c r="L601" s="263">
        <f>293-150</f>
        <v>143</v>
      </c>
      <c r="M601" s="263">
        <v>1</v>
      </c>
      <c r="N601" s="263">
        <f>L601+M601</f>
        <v>144</v>
      </c>
    </row>
    <row r="602" spans="1:14" s="45" customFormat="1" ht="43.5" customHeight="1" x14ac:dyDescent="0.2">
      <c r="A602" s="265" t="s">
        <v>813</v>
      </c>
      <c r="B602" s="277">
        <v>801</v>
      </c>
      <c r="C602" s="277" t="s">
        <v>312</v>
      </c>
      <c r="D602" s="258" t="s">
        <v>196</v>
      </c>
      <c r="E602" s="266" t="s">
        <v>812</v>
      </c>
      <c r="F602" s="258"/>
      <c r="G602" s="262"/>
      <c r="H602" s="263">
        <f t="shared" ref="H602:N602" si="325">H603</f>
        <v>31</v>
      </c>
      <c r="I602" s="263">
        <f t="shared" si="325"/>
        <v>0</v>
      </c>
      <c r="J602" s="263">
        <f t="shared" si="325"/>
        <v>31</v>
      </c>
      <c r="K602" s="263">
        <f t="shared" si="325"/>
        <v>0</v>
      </c>
      <c r="L602" s="263">
        <f t="shared" si="325"/>
        <v>33.5</v>
      </c>
      <c r="M602" s="263">
        <f t="shared" si="325"/>
        <v>2.2999999999999998</v>
      </c>
      <c r="N602" s="263">
        <f t="shared" si="325"/>
        <v>35.799999999999997</v>
      </c>
    </row>
    <row r="603" spans="1:14" s="45" customFormat="1" ht="18.75" customHeight="1" x14ac:dyDescent="0.2">
      <c r="A603" s="265" t="s">
        <v>93</v>
      </c>
      <c r="B603" s="277">
        <v>801</v>
      </c>
      <c r="C603" s="277" t="s">
        <v>312</v>
      </c>
      <c r="D603" s="258" t="s">
        <v>196</v>
      </c>
      <c r="E603" s="266" t="s">
        <v>812</v>
      </c>
      <c r="F603" s="258" t="s">
        <v>94</v>
      </c>
      <c r="G603" s="262"/>
      <c r="H603" s="263">
        <v>31</v>
      </c>
      <c r="I603" s="263">
        <v>0</v>
      </c>
      <c r="J603" s="263">
        <f>H603+I603</f>
        <v>31</v>
      </c>
      <c r="K603" s="263">
        <v>0</v>
      </c>
      <c r="L603" s="263">
        <v>33.5</v>
      </c>
      <c r="M603" s="263">
        <v>2.2999999999999998</v>
      </c>
      <c r="N603" s="263">
        <f>L603+M603</f>
        <v>35.799999999999997</v>
      </c>
    </row>
    <row r="604" spans="1:14" s="45" customFormat="1" ht="30.75" customHeight="1" x14ac:dyDescent="0.2">
      <c r="A604" s="265" t="s">
        <v>789</v>
      </c>
      <c r="B604" s="255">
        <v>801</v>
      </c>
      <c r="C604" s="255" t="s">
        <v>312</v>
      </c>
      <c r="D604" s="256" t="s">
        <v>196</v>
      </c>
      <c r="E604" s="377" t="s">
        <v>790</v>
      </c>
      <c r="F604" s="256"/>
      <c r="G604" s="270"/>
      <c r="H604" s="281">
        <f t="shared" ref="H604:N604" si="326">H605+H606</f>
        <v>0</v>
      </c>
      <c r="I604" s="281">
        <f t="shared" si="326"/>
        <v>80.099999999999994</v>
      </c>
      <c r="J604" s="281">
        <f t="shared" si="326"/>
        <v>80.099999999999994</v>
      </c>
      <c r="K604" s="281">
        <f t="shared" si="326"/>
        <v>0</v>
      </c>
      <c r="L604" s="281">
        <f t="shared" si="326"/>
        <v>76.400000000000006</v>
      </c>
      <c r="M604" s="281">
        <f t="shared" si="326"/>
        <v>-76.400000000000006</v>
      </c>
      <c r="N604" s="281">
        <f t="shared" si="326"/>
        <v>0</v>
      </c>
    </row>
    <row r="605" spans="1:14" s="45" customFormat="1" ht="22.5" customHeight="1" x14ac:dyDescent="0.2">
      <c r="A605" s="393" t="s">
        <v>911</v>
      </c>
      <c r="B605" s="277">
        <v>801</v>
      </c>
      <c r="C605" s="277" t="s">
        <v>312</v>
      </c>
      <c r="D605" s="258" t="s">
        <v>196</v>
      </c>
      <c r="E605" s="266" t="s">
        <v>790</v>
      </c>
      <c r="F605" s="258" t="s">
        <v>96</v>
      </c>
      <c r="G605" s="262"/>
      <c r="H605" s="263">
        <v>0</v>
      </c>
      <c r="I605" s="263">
        <v>61.4</v>
      </c>
      <c r="J605" s="263">
        <f>H605+I605</f>
        <v>61.4</v>
      </c>
      <c r="K605" s="263">
        <v>0.04</v>
      </c>
      <c r="L605" s="263">
        <v>58.7</v>
      </c>
      <c r="M605" s="263">
        <v>-58.7</v>
      </c>
      <c r="N605" s="263">
        <f>L605+M605</f>
        <v>0</v>
      </c>
    </row>
    <row r="606" spans="1:14" s="45" customFormat="1" ht="31.5" customHeight="1" x14ac:dyDescent="0.2">
      <c r="A606" s="373" t="s">
        <v>902</v>
      </c>
      <c r="B606" s="277">
        <v>801</v>
      </c>
      <c r="C606" s="277" t="s">
        <v>312</v>
      </c>
      <c r="D606" s="258" t="s">
        <v>196</v>
      </c>
      <c r="E606" s="266" t="s">
        <v>790</v>
      </c>
      <c r="F606" s="258" t="s">
        <v>900</v>
      </c>
      <c r="G606" s="262"/>
      <c r="H606" s="263">
        <v>0</v>
      </c>
      <c r="I606" s="263">
        <v>18.7</v>
      </c>
      <c r="J606" s="263">
        <f>H606+I606</f>
        <v>18.7</v>
      </c>
      <c r="K606" s="263">
        <v>-0.04</v>
      </c>
      <c r="L606" s="263">
        <v>17.7</v>
      </c>
      <c r="M606" s="263">
        <v>-17.7</v>
      </c>
      <c r="N606" s="263">
        <f>L606+M606</f>
        <v>0</v>
      </c>
    </row>
    <row r="607" spans="1:14" s="45" customFormat="1" ht="35.25" customHeight="1" x14ac:dyDescent="0.2">
      <c r="A607" s="265" t="s">
        <v>947</v>
      </c>
      <c r="B607" s="255">
        <v>801</v>
      </c>
      <c r="C607" s="255" t="s">
        <v>312</v>
      </c>
      <c r="D607" s="256" t="s">
        <v>196</v>
      </c>
      <c r="E607" s="377" t="s">
        <v>873</v>
      </c>
      <c r="F607" s="256"/>
      <c r="G607" s="281">
        <f>G608+G609+G611+G612</f>
        <v>0</v>
      </c>
      <c r="H607" s="281">
        <f t="shared" ref="H607:N607" si="327">H608+H609+H610+H611+H612</f>
        <v>1331</v>
      </c>
      <c r="I607" s="281">
        <f t="shared" si="327"/>
        <v>0</v>
      </c>
      <c r="J607" s="281">
        <f t="shared" si="327"/>
        <v>1331</v>
      </c>
      <c r="K607" s="281">
        <f t="shared" si="327"/>
        <v>0</v>
      </c>
      <c r="L607" s="281">
        <f t="shared" si="327"/>
        <v>1369</v>
      </c>
      <c r="M607" s="281">
        <f t="shared" si="327"/>
        <v>21.7</v>
      </c>
      <c r="N607" s="281">
        <f t="shared" si="327"/>
        <v>1390.7</v>
      </c>
    </row>
    <row r="608" spans="1:14" s="45" customFormat="1" ht="15.75" customHeight="1" x14ac:dyDescent="0.2">
      <c r="A608" s="265" t="s">
        <v>95</v>
      </c>
      <c r="B608" s="277">
        <v>801</v>
      </c>
      <c r="C608" s="277" t="s">
        <v>312</v>
      </c>
      <c r="D608" s="258" t="s">
        <v>196</v>
      </c>
      <c r="E608" s="266" t="s">
        <v>873</v>
      </c>
      <c r="F608" s="258" t="s">
        <v>96</v>
      </c>
      <c r="G608" s="262"/>
      <c r="H608" s="263">
        <v>1300</v>
      </c>
      <c r="I608" s="263">
        <v>-286.79000000000002</v>
      </c>
      <c r="J608" s="263">
        <f>H608+I608</f>
        <v>1013.21</v>
      </c>
      <c r="K608" s="263">
        <v>0</v>
      </c>
      <c r="L608" s="263">
        <v>1014</v>
      </c>
      <c r="M608" s="263">
        <v>12</v>
      </c>
      <c r="N608" s="263">
        <f>L608+M608</f>
        <v>1026</v>
      </c>
    </row>
    <row r="609" spans="1:14" s="45" customFormat="1" ht="15.75" customHeight="1" x14ac:dyDescent="0.2">
      <c r="A609" s="265" t="s">
        <v>97</v>
      </c>
      <c r="B609" s="277">
        <v>801</v>
      </c>
      <c r="C609" s="277" t="s">
        <v>312</v>
      </c>
      <c r="D609" s="258" t="s">
        <v>196</v>
      </c>
      <c r="E609" s="266" t="s">
        <v>873</v>
      </c>
      <c r="F609" s="258" t="s">
        <v>98</v>
      </c>
      <c r="G609" s="262"/>
      <c r="H609" s="263">
        <v>6</v>
      </c>
      <c r="I609" s="263">
        <v>0</v>
      </c>
      <c r="J609" s="263">
        <f>H609+I609</f>
        <v>6</v>
      </c>
      <c r="K609" s="263">
        <v>0</v>
      </c>
      <c r="L609" s="263">
        <f t="shared" ref="L609:L611" si="328">I609+J609</f>
        <v>6</v>
      </c>
      <c r="M609" s="263">
        <v>0</v>
      </c>
      <c r="N609" s="263">
        <f t="shared" ref="N609:N612" si="329">L609+M609</f>
        <v>6</v>
      </c>
    </row>
    <row r="610" spans="1:14" s="45" customFormat="1" ht="37.5" customHeight="1" x14ac:dyDescent="0.2">
      <c r="A610" s="373" t="s">
        <v>902</v>
      </c>
      <c r="B610" s="277">
        <v>801</v>
      </c>
      <c r="C610" s="277" t="s">
        <v>312</v>
      </c>
      <c r="D610" s="258" t="s">
        <v>196</v>
      </c>
      <c r="E610" s="266" t="s">
        <v>873</v>
      </c>
      <c r="F610" s="258" t="s">
        <v>900</v>
      </c>
      <c r="G610" s="262"/>
      <c r="H610" s="263">
        <v>0</v>
      </c>
      <c r="I610" s="263">
        <v>286.79000000000002</v>
      </c>
      <c r="J610" s="263">
        <f>H610+I610</f>
        <v>286.79000000000002</v>
      </c>
      <c r="K610" s="263">
        <v>0</v>
      </c>
      <c r="L610" s="263">
        <v>306</v>
      </c>
      <c r="M610" s="263">
        <v>4</v>
      </c>
      <c r="N610" s="263">
        <f t="shared" si="329"/>
        <v>310</v>
      </c>
    </row>
    <row r="611" spans="1:14" s="45" customFormat="1" ht="18" customHeight="1" x14ac:dyDescent="0.2">
      <c r="A611" s="265" t="s">
        <v>99</v>
      </c>
      <c r="B611" s="277">
        <v>801</v>
      </c>
      <c r="C611" s="277" t="s">
        <v>312</v>
      </c>
      <c r="D611" s="258" t="s">
        <v>196</v>
      </c>
      <c r="E611" s="266" t="s">
        <v>873</v>
      </c>
      <c r="F611" s="258" t="s">
        <v>100</v>
      </c>
      <c r="G611" s="262"/>
      <c r="H611" s="263">
        <v>10</v>
      </c>
      <c r="I611" s="263">
        <v>0</v>
      </c>
      <c r="J611" s="263">
        <f>H611+I611</f>
        <v>10</v>
      </c>
      <c r="K611" s="263">
        <v>0</v>
      </c>
      <c r="L611" s="263">
        <f t="shared" si="328"/>
        <v>10</v>
      </c>
      <c r="M611" s="263">
        <v>0</v>
      </c>
      <c r="N611" s="263">
        <f t="shared" si="329"/>
        <v>10</v>
      </c>
    </row>
    <row r="612" spans="1:14" s="45" customFormat="1" ht="20.25" customHeight="1" x14ac:dyDescent="0.2">
      <c r="A612" s="265" t="s">
        <v>93</v>
      </c>
      <c r="B612" s="277">
        <v>801</v>
      </c>
      <c r="C612" s="277" t="s">
        <v>312</v>
      </c>
      <c r="D612" s="258" t="s">
        <v>196</v>
      </c>
      <c r="E612" s="266" t="s">
        <v>873</v>
      </c>
      <c r="F612" s="258" t="s">
        <v>94</v>
      </c>
      <c r="G612" s="262"/>
      <c r="H612" s="263">
        <v>15</v>
      </c>
      <c r="I612" s="263">
        <v>0</v>
      </c>
      <c r="J612" s="263">
        <f>H612+I612</f>
        <v>15</v>
      </c>
      <c r="K612" s="263">
        <v>0</v>
      </c>
      <c r="L612" s="263">
        <v>33</v>
      </c>
      <c r="M612" s="263">
        <f>-16+21.7</f>
        <v>5.6999999999999993</v>
      </c>
      <c r="N612" s="263">
        <f t="shared" si="329"/>
        <v>38.700000000000003</v>
      </c>
    </row>
    <row r="613" spans="1:14" s="34" customFormat="1" ht="15.75" customHeight="1" x14ac:dyDescent="0.2">
      <c r="A613" s="410" t="s">
        <v>197</v>
      </c>
      <c r="B613" s="255">
        <v>801</v>
      </c>
      <c r="C613" s="255" t="s">
        <v>190</v>
      </c>
      <c r="D613" s="256" t="s">
        <v>198</v>
      </c>
      <c r="E613" s="377"/>
      <c r="F613" s="256"/>
      <c r="G613" s="270"/>
      <c r="H613" s="281">
        <f>H614</f>
        <v>8.8000000000000007</v>
      </c>
      <c r="I613" s="281">
        <f t="shared" ref="I613:N614" si="330">I614</f>
        <v>0</v>
      </c>
      <c r="J613" s="281">
        <f t="shared" si="330"/>
        <v>8.8049999999999997</v>
      </c>
      <c r="K613" s="281">
        <f t="shared" si="330"/>
        <v>0</v>
      </c>
      <c r="L613" s="281">
        <f t="shared" si="330"/>
        <v>0</v>
      </c>
      <c r="M613" s="281">
        <f>M614</f>
        <v>90.8</v>
      </c>
      <c r="N613" s="281">
        <f t="shared" si="330"/>
        <v>90.8</v>
      </c>
    </row>
    <row r="614" spans="1:14" s="45" customFormat="1" ht="39" customHeight="1" x14ac:dyDescent="0.2">
      <c r="A614" s="265" t="s">
        <v>845</v>
      </c>
      <c r="B614" s="277">
        <v>801</v>
      </c>
      <c r="C614" s="277" t="s">
        <v>312</v>
      </c>
      <c r="D614" s="258" t="s">
        <v>198</v>
      </c>
      <c r="E614" s="266" t="s">
        <v>846</v>
      </c>
      <c r="F614" s="258"/>
      <c r="G614" s="262"/>
      <c r="H614" s="263">
        <f>H615</f>
        <v>8.8000000000000007</v>
      </c>
      <c r="I614" s="263">
        <f t="shared" si="330"/>
        <v>0</v>
      </c>
      <c r="J614" s="263">
        <f t="shared" si="330"/>
        <v>8.8049999999999997</v>
      </c>
      <c r="K614" s="263">
        <f t="shared" si="330"/>
        <v>0</v>
      </c>
      <c r="L614" s="263">
        <f t="shared" si="330"/>
        <v>0</v>
      </c>
      <c r="M614" s="263">
        <f>M615</f>
        <v>90.8</v>
      </c>
      <c r="N614" s="263">
        <f t="shared" si="330"/>
        <v>90.8</v>
      </c>
    </row>
    <row r="615" spans="1:14" s="45" customFormat="1" ht="24" customHeight="1" x14ac:dyDescent="0.2">
      <c r="A615" s="265" t="s">
        <v>93</v>
      </c>
      <c r="B615" s="277">
        <v>801</v>
      </c>
      <c r="C615" s="277" t="s">
        <v>312</v>
      </c>
      <c r="D615" s="258" t="s">
        <v>198</v>
      </c>
      <c r="E615" s="266" t="s">
        <v>846</v>
      </c>
      <c r="F615" s="258" t="s">
        <v>94</v>
      </c>
      <c r="G615" s="262"/>
      <c r="H615" s="263">
        <v>8.8000000000000007</v>
      </c>
      <c r="I615" s="284">
        <v>0</v>
      </c>
      <c r="J615" s="285">
        <v>8.8049999999999997</v>
      </c>
      <c r="K615" s="284">
        <v>0</v>
      </c>
      <c r="L615" s="285">
        <v>0</v>
      </c>
      <c r="M615" s="285">
        <v>90.8</v>
      </c>
      <c r="N615" s="285">
        <f>L615+M615</f>
        <v>90.8</v>
      </c>
    </row>
    <row r="616" spans="1:14" s="34" customFormat="1" ht="24" customHeight="1" x14ac:dyDescent="0.2">
      <c r="A616" s="410" t="s">
        <v>201</v>
      </c>
      <c r="B616" s="255">
        <v>801</v>
      </c>
      <c r="C616" s="255" t="s">
        <v>312</v>
      </c>
      <c r="D616" s="256" t="s">
        <v>202</v>
      </c>
      <c r="E616" s="377"/>
      <c r="F616" s="256"/>
      <c r="G616" s="270"/>
      <c r="H616" s="281">
        <f t="shared" ref="H616:N616" si="331">H617</f>
        <v>175.25</v>
      </c>
      <c r="I616" s="270">
        <f t="shared" si="331"/>
        <v>-83.87</v>
      </c>
      <c r="J616" s="281">
        <f t="shared" si="331"/>
        <v>91.38</v>
      </c>
      <c r="K616" s="270">
        <f t="shared" si="331"/>
        <v>0</v>
      </c>
      <c r="L616" s="281">
        <f t="shared" si="331"/>
        <v>0</v>
      </c>
      <c r="M616" s="281">
        <f t="shared" si="331"/>
        <v>1058.0999999999999</v>
      </c>
      <c r="N616" s="281">
        <f t="shared" si="331"/>
        <v>1058.0999999999999</v>
      </c>
    </row>
    <row r="617" spans="1:14" s="45" customFormat="1" ht="29.25" customHeight="1" x14ac:dyDescent="0.2">
      <c r="A617" s="265" t="s">
        <v>452</v>
      </c>
      <c r="B617" s="277">
        <v>801</v>
      </c>
      <c r="C617" s="277" t="s">
        <v>312</v>
      </c>
      <c r="D617" s="258" t="s">
        <v>202</v>
      </c>
      <c r="E617" s="266" t="s">
        <v>869</v>
      </c>
      <c r="F617" s="258"/>
      <c r="G617" s="262"/>
      <c r="H617" s="263">
        <f>H618</f>
        <v>175.25</v>
      </c>
      <c r="I617" s="264">
        <f>I618</f>
        <v>-83.87</v>
      </c>
      <c r="J617" s="263">
        <f>H617+I617</f>
        <v>91.38</v>
      </c>
      <c r="K617" s="264">
        <f>K618</f>
        <v>0</v>
      </c>
      <c r="L617" s="263">
        <f>L618</f>
        <v>0</v>
      </c>
      <c r="M617" s="263">
        <f>M618</f>
        <v>1058.0999999999999</v>
      </c>
      <c r="N617" s="263">
        <f>N618</f>
        <v>1058.0999999999999</v>
      </c>
    </row>
    <row r="618" spans="1:14" s="45" customFormat="1" ht="24" customHeight="1" x14ac:dyDescent="0.2">
      <c r="A618" s="265" t="s">
        <v>93</v>
      </c>
      <c r="B618" s="277">
        <v>801</v>
      </c>
      <c r="C618" s="277" t="s">
        <v>312</v>
      </c>
      <c r="D618" s="258" t="s">
        <v>202</v>
      </c>
      <c r="E618" s="266" t="s">
        <v>869</v>
      </c>
      <c r="F618" s="258" t="s">
        <v>94</v>
      </c>
      <c r="G618" s="262"/>
      <c r="H618" s="263">
        <v>175.25</v>
      </c>
      <c r="I618" s="264">
        <v>-83.87</v>
      </c>
      <c r="J618" s="263">
        <f>H618+I618</f>
        <v>91.38</v>
      </c>
      <c r="K618" s="264">
        <v>0</v>
      </c>
      <c r="L618" s="263">
        <v>0</v>
      </c>
      <c r="M618" s="263">
        <v>1058.0999999999999</v>
      </c>
      <c r="N618" s="263">
        <f>L618+M618</f>
        <v>1058.0999999999999</v>
      </c>
    </row>
    <row r="619" spans="1:14" s="19" customFormat="1" ht="15.75" customHeight="1" x14ac:dyDescent="0.2">
      <c r="A619" s="410" t="s">
        <v>203</v>
      </c>
      <c r="B619" s="256" t="s">
        <v>146</v>
      </c>
      <c r="C619" s="256" t="s">
        <v>190</v>
      </c>
      <c r="D619" s="256" t="s">
        <v>204</v>
      </c>
      <c r="E619" s="256"/>
      <c r="F619" s="256"/>
      <c r="G619" s="281" t="e">
        <f>#REF!+G629</f>
        <v>#REF!</v>
      </c>
      <c r="H619" s="281">
        <f t="shared" ref="H619:K619" si="332">H629</f>
        <v>3000</v>
      </c>
      <c r="I619" s="281">
        <f t="shared" si="332"/>
        <v>0</v>
      </c>
      <c r="J619" s="281">
        <f t="shared" si="332"/>
        <v>3000</v>
      </c>
      <c r="K619" s="281">
        <f t="shared" si="332"/>
        <v>-887.51</v>
      </c>
      <c r="L619" s="281">
        <f>L629+L630</f>
        <v>2000</v>
      </c>
      <c r="M619" s="281">
        <f t="shared" ref="M619:N619" si="333">M629+M630</f>
        <v>650</v>
      </c>
      <c r="N619" s="281">
        <f t="shared" si="333"/>
        <v>2650</v>
      </c>
    </row>
    <row r="620" spans="1:14" ht="15" hidden="1" x14ac:dyDescent="0.2">
      <c r="A620" s="265" t="s">
        <v>203</v>
      </c>
      <c r="B620" s="258" t="s">
        <v>146</v>
      </c>
      <c r="C620" s="258" t="s">
        <v>190</v>
      </c>
      <c r="D620" s="258" t="s">
        <v>204</v>
      </c>
      <c r="E620" s="258" t="s">
        <v>349</v>
      </c>
      <c r="F620" s="258"/>
      <c r="G620" s="262"/>
      <c r="H620" s="262"/>
      <c r="I620" s="263">
        <f t="shared" ref="I620:N622" si="334">I621</f>
        <v>1</v>
      </c>
      <c r="J620" s="263">
        <f t="shared" si="334"/>
        <v>1</v>
      </c>
      <c r="K620" s="263">
        <f t="shared" si="334"/>
        <v>1</v>
      </c>
      <c r="L620" s="263">
        <f t="shared" si="334"/>
        <v>1</v>
      </c>
      <c r="M620" s="263">
        <f t="shared" si="334"/>
        <v>2</v>
      </c>
      <c r="N620" s="263">
        <f t="shared" si="334"/>
        <v>3</v>
      </c>
    </row>
    <row r="621" spans="1:14" ht="15" hidden="1" x14ac:dyDescent="0.2">
      <c r="A621" s="265" t="s">
        <v>350</v>
      </c>
      <c r="B621" s="258" t="s">
        <v>146</v>
      </c>
      <c r="C621" s="258" t="s">
        <v>190</v>
      </c>
      <c r="D621" s="258" t="s">
        <v>204</v>
      </c>
      <c r="E621" s="258" t="s">
        <v>351</v>
      </c>
      <c r="F621" s="258"/>
      <c r="G621" s="262"/>
      <c r="H621" s="262"/>
      <c r="I621" s="263">
        <f t="shared" si="334"/>
        <v>1</v>
      </c>
      <c r="J621" s="263">
        <f t="shared" si="334"/>
        <v>1</v>
      </c>
      <c r="K621" s="263">
        <f t="shared" si="334"/>
        <v>1</v>
      </c>
      <c r="L621" s="263">
        <f t="shared" si="334"/>
        <v>1</v>
      </c>
      <c r="M621" s="263">
        <f t="shared" si="334"/>
        <v>2</v>
      </c>
      <c r="N621" s="263">
        <f t="shared" si="334"/>
        <v>3</v>
      </c>
    </row>
    <row r="622" spans="1:14" ht="32.25" hidden="1" customHeight="1" x14ac:dyDescent="0.2">
      <c r="A622" s="265" t="s">
        <v>317</v>
      </c>
      <c r="B622" s="258" t="s">
        <v>146</v>
      </c>
      <c r="C622" s="258" t="s">
        <v>190</v>
      </c>
      <c r="D622" s="258" t="s">
        <v>204</v>
      </c>
      <c r="E622" s="258" t="s">
        <v>354</v>
      </c>
      <c r="F622" s="258"/>
      <c r="G622" s="262"/>
      <c r="H622" s="262"/>
      <c r="I622" s="263">
        <f t="shared" si="334"/>
        <v>1</v>
      </c>
      <c r="J622" s="263">
        <f t="shared" si="334"/>
        <v>1</v>
      </c>
      <c r="K622" s="263">
        <f t="shared" si="334"/>
        <v>1</v>
      </c>
      <c r="L622" s="263">
        <f t="shared" si="334"/>
        <v>1</v>
      </c>
      <c r="M622" s="263">
        <f t="shared" si="334"/>
        <v>2</v>
      </c>
      <c r="N622" s="263">
        <f t="shared" si="334"/>
        <v>3</v>
      </c>
    </row>
    <row r="623" spans="1:14" ht="15" hidden="1" x14ac:dyDescent="0.2">
      <c r="A623" s="265" t="s">
        <v>318</v>
      </c>
      <c r="B623" s="258" t="s">
        <v>146</v>
      </c>
      <c r="C623" s="258" t="s">
        <v>353</v>
      </c>
      <c r="D623" s="258" t="s">
        <v>204</v>
      </c>
      <c r="E623" s="258" t="s">
        <v>354</v>
      </c>
      <c r="F623" s="258" t="s">
        <v>319</v>
      </c>
      <c r="G623" s="262"/>
      <c r="H623" s="262"/>
      <c r="I623" s="263">
        <v>1</v>
      </c>
      <c r="J623" s="263">
        <v>1</v>
      </c>
      <c r="K623" s="263">
        <v>1</v>
      </c>
      <c r="L623" s="263">
        <v>1</v>
      </c>
      <c r="M623" s="263">
        <v>2</v>
      </c>
      <c r="N623" s="263">
        <v>3</v>
      </c>
    </row>
    <row r="624" spans="1:14" s="30" customFormat="1" ht="15" hidden="1" x14ac:dyDescent="0.2">
      <c r="A624" s="279" t="s">
        <v>404</v>
      </c>
      <c r="B624" s="384" t="s">
        <v>146</v>
      </c>
      <c r="C624" s="384" t="s">
        <v>190</v>
      </c>
      <c r="D624" s="384">
        <v>11</v>
      </c>
      <c r="E624" s="384" t="s">
        <v>62</v>
      </c>
      <c r="F624" s="384"/>
      <c r="G624" s="385"/>
      <c r="H624" s="385"/>
      <c r="I624" s="286">
        <f>I627+I625</f>
        <v>-1900</v>
      </c>
      <c r="J624" s="286">
        <f>J627+J625</f>
        <v>-1900</v>
      </c>
      <c r="K624" s="286">
        <f>K627+K625</f>
        <v>-1900</v>
      </c>
      <c r="L624" s="286">
        <f>L627+L625</f>
        <v>-1900</v>
      </c>
      <c r="M624" s="286">
        <f t="shared" ref="M624:N624" si="335">M627+M625</f>
        <v>-3800</v>
      </c>
      <c r="N624" s="286">
        <f t="shared" si="335"/>
        <v>-3800</v>
      </c>
    </row>
    <row r="625" spans="1:14" s="30" customFormat="1" ht="28.5" hidden="1" customHeight="1" x14ac:dyDescent="0.2">
      <c r="A625" s="265" t="s">
        <v>1006</v>
      </c>
      <c r="B625" s="277">
        <v>801</v>
      </c>
      <c r="C625" s="258" t="s">
        <v>190</v>
      </c>
      <c r="D625" s="258" t="s">
        <v>204</v>
      </c>
      <c r="E625" s="258" t="s">
        <v>410</v>
      </c>
      <c r="F625" s="258"/>
      <c r="G625" s="385"/>
      <c r="H625" s="385"/>
      <c r="I625" s="286">
        <f>I626</f>
        <v>-1000</v>
      </c>
      <c r="J625" s="286">
        <f>J626</f>
        <v>-1000</v>
      </c>
      <c r="K625" s="286">
        <f>K626</f>
        <v>-1000</v>
      </c>
      <c r="L625" s="286">
        <f>L626</f>
        <v>-1000</v>
      </c>
      <c r="M625" s="286">
        <f t="shared" ref="M625:N625" si="336">M626</f>
        <v>-2000</v>
      </c>
      <c r="N625" s="286">
        <f t="shared" si="336"/>
        <v>-2000</v>
      </c>
    </row>
    <row r="626" spans="1:14" s="30" customFormat="1" ht="15.75" hidden="1" customHeight="1" x14ac:dyDescent="0.2">
      <c r="A626" s="265" t="s">
        <v>93</v>
      </c>
      <c r="B626" s="277">
        <v>801</v>
      </c>
      <c r="C626" s="384" t="s">
        <v>190</v>
      </c>
      <c r="D626" s="384" t="s">
        <v>204</v>
      </c>
      <c r="E626" s="258" t="s">
        <v>410</v>
      </c>
      <c r="F626" s="258" t="s">
        <v>94</v>
      </c>
      <c r="G626" s="385"/>
      <c r="H626" s="385"/>
      <c r="I626" s="286">
        <v>-1000</v>
      </c>
      <c r="J626" s="286">
        <f>G626+I626</f>
        <v>-1000</v>
      </c>
      <c r="K626" s="286">
        <v>-1000</v>
      </c>
      <c r="L626" s="286">
        <f>H626+J626</f>
        <v>-1000</v>
      </c>
      <c r="M626" s="286">
        <f t="shared" ref="M626:N626" si="337">I626+K626</f>
        <v>-2000</v>
      </c>
      <c r="N626" s="286">
        <f t="shared" si="337"/>
        <v>-2000</v>
      </c>
    </row>
    <row r="627" spans="1:14" ht="30" hidden="1" x14ac:dyDescent="0.2">
      <c r="A627" s="265" t="s">
        <v>1007</v>
      </c>
      <c r="B627" s="258" t="s">
        <v>146</v>
      </c>
      <c r="C627" s="258" t="s">
        <v>190</v>
      </c>
      <c r="D627" s="258" t="s">
        <v>204</v>
      </c>
      <c r="E627" s="258" t="s">
        <v>432</v>
      </c>
      <c r="F627" s="258"/>
      <c r="G627" s="262"/>
      <c r="H627" s="262"/>
      <c r="I627" s="263">
        <f>I628</f>
        <v>-900</v>
      </c>
      <c r="J627" s="263">
        <f>J628</f>
        <v>-900</v>
      </c>
      <c r="K627" s="263">
        <f>K628</f>
        <v>-900</v>
      </c>
      <c r="L627" s="263">
        <f>L628</f>
        <v>-900</v>
      </c>
      <c r="M627" s="263">
        <f t="shared" ref="M627:N627" si="338">M628</f>
        <v>-1800</v>
      </c>
      <c r="N627" s="263">
        <f t="shared" si="338"/>
        <v>-1800</v>
      </c>
    </row>
    <row r="628" spans="1:14" ht="15" hidden="1" x14ac:dyDescent="0.2">
      <c r="A628" s="265" t="s">
        <v>318</v>
      </c>
      <c r="B628" s="258" t="s">
        <v>146</v>
      </c>
      <c r="C628" s="258" t="s">
        <v>353</v>
      </c>
      <c r="D628" s="258" t="s">
        <v>204</v>
      </c>
      <c r="E628" s="258" t="s">
        <v>432</v>
      </c>
      <c r="F628" s="258" t="s">
        <v>319</v>
      </c>
      <c r="G628" s="262"/>
      <c r="H628" s="262"/>
      <c r="I628" s="263">
        <v>-900</v>
      </c>
      <c r="J628" s="263">
        <f>G628+I628</f>
        <v>-900</v>
      </c>
      <c r="K628" s="263">
        <v>-900</v>
      </c>
      <c r="L628" s="263">
        <f>H628+J628</f>
        <v>-900</v>
      </c>
      <c r="M628" s="263">
        <f t="shared" ref="M628:N628" si="339">I628+K628</f>
        <v>-1800</v>
      </c>
      <c r="N628" s="263">
        <f t="shared" si="339"/>
        <v>-1800</v>
      </c>
    </row>
    <row r="629" spans="1:14" ht="30" x14ac:dyDescent="0.2">
      <c r="A629" s="265" t="s">
        <v>466</v>
      </c>
      <c r="B629" s="258" t="s">
        <v>146</v>
      </c>
      <c r="C629" s="258" t="s">
        <v>353</v>
      </c>
      <c r="D629" s="258" t="s">
        <v>204</v>
      </c>
      <c r="E629" s="258" t="s">
        <v>876</v>
      </c>
      <c r="F629" s="258" t="s">
        <v>319</v>
      </c>
      <c r="G629" s="262"/>
      <c r="H629" s="263">
        <f>H630</f>
        <v>3000</v>
      </c>
      <c r="I629" s="263">
        <f>I630</f>
        <v>0</v>
      </c>
      <c r="J629" s="263">
        <f>H629+I629</f>
        <v>3000</v>
      </c>
      <c r="K629" s="263">
        <f>K630</f>
        <v>-887.51</v>
      </c>
      <c r="L629" s="263">
        <v>0</v>
      </c>
      <c r="M629" s="263">
        <v>650</v>
      </c>
      <c r="N629" s="263">
        <f>L629+M629</f>
        <v>650</v>
      </c>
    </row>
    <row r="630" spans="1:14" ht="15" x14ac:dyDescent="0.2">
      <c r="A630" s="265" t="s">
        <v>352</v>
      </c>
      <c r="B630" s="258" t="s">
        <v>146</v>
      </c>
      <c r="C630" s="258" t="s">
        <v>190</v>
      </c>
      <c r="D630" s="258" t="s">
        <v>204</v>
      </c>
      <c r="E630" s="258" t="s">
        <v>877</v>
      </c>
      <c r="F630" s="258" t="s">
        <v>319</v>
      </c>
      <c r="G630" s="262"/>
      <c r="H630" s="263">
        <v>3000</v>
      </c>
      <c r="I630" s="263">
        <v>0</v>
      </c>
      <c r="J630" s="263">
        <f>H630+I630</f>
        <v>3000</v>
      </c>
      <c r="K630" s="263">
        <v>-887.51</v>
      </c>
      <c r="L630" s="263">
        <v>2000</v>
      </c>
      <c r="M630" s="263">
        <v>0</v>
      </c>
      <c r="N630" s="263">
        <f>L630+M630</f>
        <v>2000</v>
      </c>
    </row>
    <row r="631" spans="1:14" s="19" customFormat="1" ht="14.25" x14ac:dyDescent="0.2">
      <c r="A631" s="410" t="s">
        <v>206</v>
      </c>
      <c r="B631" s="255">
        <v>801</v>
      </c>
      <c r="C631" s="256" t="s">
        <v>190</v>
      </c>
      <c r="D631" s="256" t="s">
        <v>207</v>
      </c>
      <c r="E631" s="256"/>
      <c r="F631" s="256"/>
      <c r="G631" s="267">
        <f>G632+G636+G639+G653+G714+G728+G732+G735+G751+G760+G762+G726+G723+G730</f>
        <v>0</v>
      </c>
      <c r="H631" s="267">
        <f t="shared" ref="H631:N631" si="340">H723+H726+H728+H730+H732+H735+H743+H751+H760+H762</f>
        <v>11079.500000000002</v>
      </c>
      <c r="I631" s="267">
        <f t="shared" si="340"/>
        <v>1484.8999999999996</v>
      </c>
      <c r="J631" s="267">
        <f t="shared" si="340"/>
        <v>12564.400000000001</v>
      </c>
      <c r="K631" s="267">
        <f t="shared" si="340"/>
        <v>473.61</v>
      </c>
      <c r="L631" s="267">
        <f t="shared" si="340"/>
        <v>12212.2</v>
      </c>
      <c r="M631" s="267">
        <f t="shared" si="340"/>
        <v>-287.8</v>
      </c>
      <c r="N631" s="267">
        <f t="shared" si="340"/>
        <v>11924.4</v>
      </c>
    </row>
    <row r="632" spans="1:14" ht="16.5" hidden="1" customHeight="1" x14ac:dyDescent="0.2">
      <c r="A632" s="265" t="s">
        <v>976</v>
      </c>
      <c r="B632" s="277">
        <v>801</v>
      </c>
      <c r="C632" s="258" t="s">
        <v>190</v>
      </c>
      <c r="D632" s="258" t="s">
        <v>207</v>
      </c>
      <c r="E632" s="258" t="s">
        <v>468</v>
      </c>
      <c r="F632" s="256"/>
      <c r="G632" s="262"/>
      <c r="H632" s="262"/>
      <c r="I632" s="263">
        <f t="shared" ref="I632:N634" si="341">I633</f>
        <v>-50</v>
      </c>
      <c r="J632" s="263" t="e">
        <f t="shared" si="341"/>
        <v>#REF!</v>
      </c>
      <c r="K632" s="263">
        <f t="shared" si="341"/>
        <v>-50</v>
      </c>
      <c r="L632" s="263" t="e">
        <f t="shared" si="341"/>
        <v>#REF!</v>
      </c>
      <c r="M632" s="263" t="e">
        <f t="shared" si="341"/>
        <v>#REF!</v>
      </c>
      <c r="N632" s="263" t="e">
        <f t="shared" si="341"/>
        <v>#REF!</v>
      </c>
    </row>
    <row r="633" spans="1:14" ht="37.5" hidden="1" customHeight="1" x14ac:dyDescent="0.2">
      <c r="A633" s="265" t="s">
        <v>1002</v>
      </c>
      <c r="B633" s="277">
        <v>801</v>
      </c>
      <c r="C633" s="258" t="s">
        <v>190</v>
      </c>
      <c r="D633" s="258" t="s">
        <v>207</v>
      </c>
      <c r="E633" s="277" t="s">
        <v>500</v>
      </c>
      <c r="F633" s="258"/>
      <c r="G633" s="262"/>
      <c r="H633" s="262"/>
      <c r="I633" s="263">
        <f t="shared" si="341"/>
        <v>-50</v>
      </c>
      <c r="J633" s="263" t="e">
        <f t="shared" si="341"/>
        <v>#REF!</v>
      </c>
      <c r="K633" s="263">
        <f t="shared" si="341"/>
        <v>-50</v>
      </c>
      <c r="L633" s="263" t="e">
        <f t="shared" si="341"/>
        <v>#REF!</v>
      </c>
      <c r="M633" s="263" t="e">
        <f t="shared" si="341"/>
        <v>#REF!</v>
      </c>
      <c r="N633" s="263" t="e">
        <f t="shared" si="341"/>
        <v>#REF!</v>
      </c>
    </row>
    <row r="634" spans="1:14" ht="16.5" hidden="1" customHeight="1" x14ac:dyDescent="0.2">
      <c r="A634" s="265" t="s">
        <v>509</v>
      </c>
      <c r="B634" s="277">
        <v>801</v>
      </c>
      <c r="C634" s="258" t="s">
        <v>190</v>
      </c>
      <c r="D634" s="258" t="s">
        <v>207</v>
      </c>
      <c r="E634" s="277" t="s">
        <v>508</v>
      </c>
      <c r="F634" s="258"/>
      <c r="G634" s="262"/>
      <c r="H634" s="262"/>
      <c r="I634" s="263">
        <f>I635</f>
        <v>-50</v>
      </c>
      <c r="J634" s="263" t="e">
        <f t="shared" si="341"/>
        <v>#REF!</v>
      </c>
      <c r="K634" s="263">
        <f>K635</f>
        <v>-50</v>
      </c>
      <c r="L634" s="263" t="e">
        <f t="shared" si="341"/>
        <v>#REF!</v>
      </c>
      <c r="M634" s="263" t="e">
        <f t="shared" si="341"/>
        <v>#REF!</v>
      </c>
      <c r="N634" s="263" t="e">
        <f t="shared" si="341"/>
        <v>#REF!</v>
      </c>
    </row>
    <row r="635" spans="1:14" ht="18.75" hidden="1" customHeight="1" x14ac:dyDescent="0.2">
      <c r="A635" s="265" t="s">
        <v>93</v>
      </c>
      <c r="B635" s="277">
        <v>801</v>
      </c>
      <c r="C635" s="258" t="s">
        <v>190</v>
      </c>
      <c r="D635" s="258" t="s">
        <v>207</v>
      </c>
      <c r="E635" s="277" t="s">
        <v>508</v>
      </c>
      <c r="F635" s="258" t="s">
        <v>94</v>
      </c>
      <c r="G635" s="262"/>
      <c r="H635" s="262"/>
      <c r="I635" s="263">
        <v>-50</v>
      </c>
      <c r="J635" s="263" t="e">
        <f>#REF!+I635</f>
        <v>#REF!</v>
      </c>
      <c r="K635" s="263">
        <v>-50</v>
      </c>
      <c r="L635" s="263" t="e">
        <f>#REF!+J635</f>
        <v>#REF!</v>
      </c>
      <c r="M635" s="263" t="e">
        <f>#REF!+K635</f>
        <v>#REF!</v>
      </c>
      <c r="N635" s="263" t="e">
        <f>#REF!+L635</f>
        <v>#REF!</v>
      </c>
    </row>
    <row r="636" spans="1:14" ht="41.25" hidden="1" customHeight="1" x14ac:dyDescent="0.2">
      <c r="A636" s="265" t="s">
        <v>987</v>
      </c>
      <c r="B636" s="277">
        <v>801</v>
      </c>
      <c r="C636" s="258" t="s">
        <v>190</v>
      </c>
      <c r="D636" s="258" t="s">
        <v>207</v>
      </c>
      <c r="E636" s="258" t="s">
        <v>488</v>
      </c>
      <c r="F636" s="258"/>
      <c r="G636" s="262"/>
      <c r="H636" s="262"/>
      <c r="I636" s="263">
        <f t="shared" ref="I636:N637" si="342">I637</f>
        <v>-50</v>
      </c>
      <c r="J636" s="263" t="e">
        <f t="shared" si="342"/>
        <v>#REF!</v>
      </c>
      <c r="K636" s="263">
        <f t="shared" si="342"/>
        <v>-50</v>
      </c>
      <c r="L636" s="263" t="e">
        <f t="shared" si="342"/>
        <v>#REF!</v>
      </c>
      <c r="M636" s="263" t="e">
        <f t="shared" si="342"/>
        <v>#REF!</v>
      </c>
      <c r="N636" s="263" t="e">
        <f t="shared" si="342"/>
        <v>#REF!</v>
      </c>
    </row>
    <row r="637" spans="1:14" ht="22.5" hidden="1" customHeight="1" x14ac:dyDescent="0.2">
      <c r="A637" s="265" t="s">
        <v>510</v>
      </c>
      <c r="B637" s="277">
        <v>801</v>
      </c>
      <c r="C637" s="258" t="s">
        <v>190</v>
      </c>
      <c r="D637" s="258" t="s">
        <v>207</v>
      </c>
      <c r="E637" s="258" t="s">
        <v>526</v>
      </c>
      <c r="F637" s="258"/>
      <c r="G637" s="262"/>
      <c r="H637" s="262"/>
      <c r="I637" s="263">
        <f t="shared" si="342"/>
        <v>-50</v>
      </c>
      <c r="J637" s="263" t="e">
        <f t="shared" si="342"/>
        <v>#REF!</v>
      </c>
      <c r="K637" s="263">
        <f t="shared" si="342"/>
        <v>-50</v>
      </c>
      <c r="L637" s="263" t="e">
        <f t="shared" si="342"/>
        <v>#REF!</v>
      </c>
      <c r="M637" s="263" t="e">
        <f t="shared" si="342"/>
        <v>#REF!</v>
      </c>
      <c r="N637" s="263" t="e">
        <f t="shared" si="342"/>
        <v>#REF!</v>
      </c>
    </row>
    <row r="638" spans="1:14" ht="15" hidden="1" customHeight="1" x14ac:dyDescent="0.2">
      <c r="A638" s="265" t="s">
        <v>93</v>
      </c>
      <c r="B638" s="277">
        <v>801</v>
      </c>
      <c r="C638" s="258" t="s">
        <v>190</v>
      </c>
      <c r="D638" s="258" t="s">
        <v>207</v>
      </c>
      <c r="E638" s="258" t="s">
        <v>527</v>
      </c>
      <c r="F638" s="258" t="s">
        <v>94</v>
      </c>
      <c r="G638" s="262"/>
      <c r="H638" s="262"/>
      <c r="I638" s="263">
        <v>-50</v>
      </c>
      <c r="J638" s="263" t="e">
        <f>#REF!+I638</f>
        <v>#REF!</v>
      </c>
      <c r="K638" s="263">
        <v>-50</v>
      </c>
      <c r="L638" s="263" t="e">
        <f>#REF!+J638</f>
        <v>#REF!</v>
      </c>
      <c r="M638" s="263" t="e">
        <f>#REF!+K638</f>
        <v>#REF!</v>
      </c>
      <c r="N638" s="263" t="e">
        <f>#REF!+L638</f>
        <v>#REF!</v>
      </c>
    </row>
    <row r="639" spans="1:14" ht="39.75" hidden="1" customHeight="1" x14ac:dyDescent="0.2">
      <c r="A639" s="265" t="s">
        <v>382</v>
      </c>
      <c r="B639" s="277">
        <v>801</v>
      </c>
      <c r="C639" s="258" t="s">
        <v>190</v>
      </c>
      <c r="D639" s="258" t="s">
        <v>207</v>
      </c>
      <c r="E639" s="258" t="s">
        <v>384</v>
      </c>
      <c r="F639" s="258"/>
      <c r="G639" s="262"/>
      <c r="H639" s="262"/>
      <c r="I639" s="263">
        <f t="shared" ref="I639:N640" si="343">I640</f>
        <v>-530.1</v>
      </c>
      <c r="J639" s="263" t="e">
        <f t="shared" si="343"/>
        <v>#REF!</v>
      </c>
      <c r="K639" s="263">
        <f t="shared" si="343"/>
        <v>-530.1</v>
      </c>
      <c r="L639" s="263" t="e">
        <f t="shared" si="343"/>
        <v>#REF!</v>
      </c>
      <c r="M639" s="263" t="e">
        <f t="shared" si="343"/>
        <v>#REF!</v>
      </c>
      <c r="N639" s="263" t="e">
        <f t="shared" si="343"/>
        <v>#REF!</v>
      </c>
    </row>
    <row r="640" spans="1:14" ht="28.5" hidden="1" customHeight="1" x14ac:dyDescent="0.2">
      <c r="A640" s="276" t="s">
        <v>383</v>
      </c>
      <c r="B640" s="277">
        <v>801</v>
      </c>
      <c r="C640" s="258" t="s">
        <v>190</v>
      </c>
      <c r="D640" s="258" t="s">
        <v>207</v>
      </c>
      <c r="E640" s="258" t="s">
        <v>736</v>
      </c>
      <c r="F640" s="258"/>
      <c r="G640" s="262"/>
      <c r="H640" s="262"/>
      <c r="I640" s="263">
        <f t="shared" si="343"/>
        <v>-530.1</v>
      </c>
      <c r="J640" s="263" t="e">
        <f t="shared" si="343"/>
        <v>#REF!</v>
      </c>
      <c r="K640" s="263">
        <f t="shared" si="343"/>
        <v>-530.1</v>
      </c>
      <c r="L640" s="263" t="e">
        <f t="shared" si="343"/>
        <v>#REF!</v>
      </c>
      <c r="M640" s="263" t="e">
        <f t="shared" si="343"/>
        <v>#REF!</v>
      </c>
      <c r="N640" s="263" t="e">
        <f t="shared" si="343"/>
        <v>#REF!</v>
      </c>
    </row>
    <row r="641" spans="1:14" ht="15" hidden="1" x14ac:dyDescent="0.2">
      <c r="A641" s="265" t="s">
        <v>95</v>
      </c>
      <c r="B641" s="277">
        <v>801</v>
      </c>
      <c r="C641" s="258" t="s">
        <v>190</v>
      </c>
      <c r="D641" s="258" t="s">
        <v>207</v>
      </c>
      <c r="E641" s="258" t="s">
        <v>736</v>
      </c>
      <c r="F641" s="258" t="s">
        <v>96</v>
      </c>
      <c r="G641" s="262"/>
      <c r="H641" s="262"/>
      <c r="I641" s="263">
        <v>-530.1</v>
      </c>
      <c r="J641" s="263" t="e">
        <f>#REF!+I641</f>
        <v>#REF!</v>
      </c>
      <c r="K641" s="263">
        <v>-530.1</v>
      </c>
      <c r="L641" s="263" t="e">
        <f>#REF!+J641</f>
        <v>#REF!</v>
      </c>
      <c r="M641" s="263" t="e">
        <f>#REF!+K641</f>
        <v>#REF!</v>
      </c>
      <c r="N641" s="263" t="e">
        <f>#REF!+L641</f>
        <v>#REF!</v>
      </c>
    </row>
    <row r="642" spans="1:14" ht="15" hidden="1" x14ac:dyDescent="0.2">
      <c r="A642" s="265" t="s">
        <v>355</v>
      </c>
      <c r="B642" s="277">
        <v>801</v>
      </c>
      <c r="C642" s="258" t="s">
        <v>190</v>
      </c>
      <c r="D642" s="258" t="s">
        <v>207</v>
      </c>
      <c r="E642" s="277" t="s">
        <v>356</v>
      </c>
      <c r="F642" s="258"/>
      <c r="G642" s="262"/>
      <c r="H642" s="262"/>
      <c r="I642" s="263">
        <f>I643</f>
        <v>-7046.4</v>
      </c>
      <c r="J642" s="263" t="e">
        <f>J643</f>
        <v>#REF!</v>
      </c>
      <c r="K642" s="263">
        <f>K643</f>
        <v>-7046.4</v>
      </c>
      <c r="L642" s="263" t="e">
        <f>L643</f>
        <v>#REF!</v>
      </c>
      <c r="M642" s="263">
        <f t="shared" ref="M642:N642" si="344">M643</f>
        <v>-14092.8</v>
      </c>
      <c r="N642" s="263" t="e">
        <f t="shared" si="344"/>
        <v>#REF!</v>
      </c>
    </row>
    <row r="643" spans="1:14" ht="15" hidden="1" x14ac:dyDescent="0.2">
      <c r="A643" s="265" t="s">
        <v>299</v>
      </c>
      <c r="B643" s="277">
        <v>801</v>
      </c>
      <c r="C643" s="258" t="s">
        <v>190</v>
      </c>
      <c r="D643" s="258" t="s">
        <v>207</v>
      </c>
      <c r="E643" s="258" t="s">
        <v>357</v>
      </c>
      <c r="F643" s="258"/>
      <c r="G643" s="262"/>
      <c r="H643" s="262"/>
      <c r="I643" s="263">
        <f>I646</f>
        <v>-7046.4</v>
      </c>
      <c r="J643" s="263" t="e">
        <f>J644+J645+J646+J647+J648+J649+J650+J651+J652</f>
        <v>#REF!</v>
      </c>
      <c r="K643" s="263">
        <f>K646</f>
        <v>-7046.4</v>
      </c>
      <c r="L643" s="263" t="e">
        <f>L644+L645+L646+L647+L648+L649+L650+L651+L652</f>
        <v>#REF!</v>
      </c>
      <c r="M643" s="263">
        <f t="shared" ref="M643:N643" si="345">M644+M645+M646+M647+M648+M649+M650+M651+M652</f>
        <v>-14092.8</v>
      </c>
      <c r="N643" s="263" t="e">
        <f t="shared" si="345"/>
        <v>#REF!</v>
      </c>
    </row>
    <row r="644" spans="1:14" ht="12.75" hidden="1" customHeight="1" x14ac:dyDescent="0.2">
      <c r="A644" s="265" t="s">
        <v>300</v>
      </c>
      <c r="B644" s="277">
        <v>801</v>
      </c>
      <c r="C644" s="258" t="s">
        <v>190</v>
      </c>
      <c r="D644" s="258" t="s">
        <v>207</v>
      </c>
      <c r="E644" s="258" t="s">
        <v>357</v>
      </c>
      <c r="F644" s="258" t="s">
        <v>301</v>
      </c>
      <c r="G644" s="262"/>
      <c r="H644" s="262"/>
      <c r="I644" s="263"/>
      <c r="J644" s="263">
        <f>G644+I644</f>
        <v>0</v>
      </c>
      <c r="K644" s="263"/>
      <c r="L644" s="263">
        <f t="shared" ref="L644:L646" si="346">H644+J644</f>
        <v>0</v>
      </c>
      <c r="M644" s="263">
        <f t="shared" ref="M644:M646" si="347">I644+K644</f>
        <v>0</v>
      </c>
      <c r="N644" s="263">
        <f t="shared" ref="N644:N646" si="348">J644+L644</f>
        <v>0</v>
      </c>
    </row>
    <row r="645" spans="1:14" ht="12.75" hidden="1" customHeight="1" x14ac:dyDescent="0.2">
      <c r="A645" s="265" t="s">
        <v>302</v>
      </c>
      <c r="B645" s="277">
        <v>801</v>
      </c>
      <c r="C645" s="258" t="s">
        <v>190</v>
      </c>
      <c r="D645" s="258" t="s">
        <v>207</v>
      </c>
      <c r="E645" s="277" t="s">
        <v>357</v>
      </c>
      <c r="F645" s="258" t="s">
        <v>303</v>
      </c>
      <c r="G645" s="262"/>
      <c r="H645" s="262"/>
      <c r="I645" s="263"/>
      <c r="J645" s="263">
        <f>G645+I645</f>
        <v>0</v>
      </c>
      <c r="K645" s="263"/>
      <c r="L645" s="263">
        <f t="shared" si="346"/>
        <v>0</v>
      </c>
      <c r="M645" s="263">
        <f t="shared" si="347"/>
        <v>0</v>
      </c>
      <c r="N645" s="263">
        <f t="shared" si="348"/>
        <v>0</v>
      </c>
    </row>
    <row r="646" spans="1:14" ht="15" hidden="1" x14ac:dyDescent="0.2">
      <c r="A646" s="265" t="s">
        <v>95</v>
      </c>
      <c r="B646" s="277">
        <v>801</v>
      </c>
      <c r="C646" s="258" t="s">
        <v>190</v>
      </c>
      <c r="D646" s="258" t="s">
        <v>207</v>
      </c>
      <c r="E646" s="258" t="s">
        <v>357</v>
      </c>
      <c r="F646" s="258" t="s">
        <v>96</v>
      </c>
      <c r="G646" s="262"/>
      <c r="H646" s="262"/>
      <c r="I646" s="263">
        <v>-7046.4</v>
      </c>
      <c r="J646" s="263">
        <f>G646+I646</f>
        <v>-7046.4</v>
      </c>
      <c r="K646" s="263">
        <v>-7046.4</v>
      </c>
      <c r="L646" s="263">
        <f t="shared" si="346"/>
        <v>-7046.4</v>
      </c>
      <c r="M646" s="263">
        <f t="shared" si="347"/>
        <v>-14092.8</v>
      </c>
      <c r="N646" s="263">
        <f t="shared" si="348"/>
        <v>-14092.8</v>
      </c>
    </row>
    <row r="647" spans="1:14" ht="12.75" hidden="1" customHeight="1" x14ac:dyDescent="0.2">
      <c r="A647" s="265" t="s">
        <v>97</v>
      </c>
      <c r="B647" s="277">
        <v>801</v>
      </c>
      <c r="C647" s="258" t="s">
        <v>190</v>
      </c>
      <c r="D647" s="258" t="s">
        <v>207</v>
      </c>
      <c r="E647" s="258" t="s">
        <v>357</v>
      </c>
      <c r="F647" s="258" t="s">
        <v>98</v>
      </c>
      <c r="G647" s="262"/>
      <c r="H647" s="262"/>
      <c r="I647" s="263"/>
      <c r="J647" s="263" t="e">
        <f>#REF!+I647</f>
        <v>#REF!</v>
      </c>
      <c r="K647" s="263"/>
      <c r="L647" s="263" t="e">
        <f t="shared" ref="L647:L652" si="349">F647+J647</f>
        <v>#REF!</v>
      </c>
      <c r="M647" s="263">
        <f t="shared" ref="M647:M652" si="350">G647+K647</f>
        <v>0</v>
      </c>
      <c r="N647" s="263" t="e">
        <f t="shared" ref="N647:N652" si="351">H647+L647</f>
        <v>#REF!</v>
      </c>
    </row>
    <row r="648" spans="1:14" ht="25.5" hidden="1" customHeight="1" x14ac:dyDescent="0.2">
      <c r="A648" s="265" t="s">
        <v>99</v>
      </c>
      <c r="B648" s="277">
        <v>801</v>
      </c>
      <c r="C648" s="258" t="s">
        <v>190</v>
      </c>
      <c r="D648" s="258" t="s">
        <v>207</v>
      </c>
      <c r="E648" s="258" t="s">
        <v>357</v>
      </c>
      <c r="F648" s="258" t="s">
        <v>100</v>
      </c>
      <c r="G648" s="262"/>
      <c r="H648" s="262"/>
      <c r="I648" s="263"/>
      <c r="J648" s="263" t="e">
        <f>#REF!+I648</f>
        <v>#REF!</v>
      </c>
      <c r="K648" s="263"/>
      <c r="L648" s="263" t="e">
        <f t="shared" si="349"/>
        <v>#REF!</v>
      </c>
      <c r="M648" s="263">
        <f t="shared" si="350"/>
        <v>0</v>
      </c>
      <c r="N648" s="263" t="e">
        <f t="shared" si="351"/>
        <v>#REF!</v>
      </c>
    </row>
    <row r="649" spans="1:14" ht="25.5" hidden="1" customHeight="1" x14ac:dyDescent="0.2">
      <c r="A649" s="265" t="s">
        <v>101</v>
      </c>
      <c r="B649" s="277">
        <v>801</v>
      </c>
      <c r="C649" s="258" t="s">
        <v>190</v>
      </c>
      <c r="D649" s="258" t="s">
        <v>207</v>
      </c>
      <c r="E649" s="258" t="s">
        <v>357</v>
      </c>
      <c r="F649" s="258" t="s">
        <v>102</v>
      </c>
      <c r="G649" s="262"/>
      <c r="H649" s="262"/>
      <c r="I649" s="263"/>
      <c r="J649" s="263" t="e">
        <f>#REF!+I649</f>
        <v>#REF!</v>
      </c>
      <c r="K649" s="263"/>
      <c r="L649" s="263" t="e">
        <f t="shared" si="349"/>
        <v>#REF!</v>
      </c>
      <c r="M649" s="263">
        <f t="shared" si="350"/>
        <v>0</v>
      </c>
      <c r="N649" s="263" t="e">
        <f t="shared" si="351"/>
        <v>#REF!</v>
      </c>
    </row>
    <row r="650" spans="1:14" ht="25.5" hidden="1" customHeight="1" x14ac:dyDescent="0.2">
      <c r="A650" s="265" t="s">
        <v>93</v>
      </c>
      <c r="B650" s="277">
        <v>801</v>
      </c>
      <c r="C650" s="258" t="s">
        <v>190</v>
      </c>
      <c r="D650" s="258" t="s">
        <v>207</v>
      </c>
      <c r="E650" s="258" t="s">
        <v>357</v>
      </c>
      <c r="F650" s="258" t="s">
        <v>94</v>
      </c>
      <c r="G650" s="262"/>
      <c r="H650" s="262"/>
      <c r="I650" s="263"/>
      <c r="J650" s="263" t="e">
        <f>#REF!+I650</f>
        <v>#REF!</v>
      </c>
      <c r="K650" s="263"/>
      <c r="L650" s="263" t="e">
        <f t="shared" si="349"/>
        <v>#REF!</v>
      </c>
      <c r="M650" s="263">
        <f t="shared" si="350"/>
        <v>0</v>
      </c>
      <c r="N650" s="263" t="e">
        <f t="shared" si="351"/>
        <v>#REF!</v>
      </c>
    </row>
    <row r="651" spans="1:14" ht="12.75" hidden="1" customHeight="1" x14ac:dyDescent="0.2">
      <c r="A651" s="265" t="s">
        <v>103</v>
      </c>
      <c r="B651" s="277">
        <v>801</v>
      </c>
      <c r="C651" s="258" t="s">
        <v>190</v>
      </c>
      <c r="D651" s="258" t="s">
        <v>207</v>
      </c>
      <c r="E651" s="258" t="s">
        <v>357</v>
      </c>
      <c r="F651" s="258" t="s">
        <v>104</v>
      </c>
      <c r="G651" s="262"/>
      <c r="H651" s="262"/>
      <c r="I651" s="263"/>
      <c r="J651" s="263" t="e">
        <f>#REF!+I651</f>
        <v>#REF!</v>
      </c>
      <c r="K651" s="263"/>
      <c r="L651" s="263" t="e">
        <f t="shared" si="349"/>
        <v>#REF!</v>
      </c>
      <c r="M651" s="263">
        <f t="shared" si="350"/>
        <v>0</v>
      </c>
      <c r="N651" s="263" t="e">
        <f t="shared" si="351"/>
        <v>#REF!</v>
      </c>
    </row>
    <row r="652" spans="1:14" ht="12.75" hidden="1" customHeight="1" x14ac:dyDescent="0.2">
      <c r="A652" s="265" t="s">
        <v>105</v>
      </c>
      <c r="B652" s="277">
        <v>801</v>
      </c>
      <c r="C652" s="258" t="s">
        <v>190</v>
      </c>
      <c r="D652" s="258" t="s">
        <v>207</v>
      </c>
      <c r="E652" s="258" t="s">
        <v>357</v>
      </c>
      <c r="F652" s="258" t="s">
        <v>106</v>
      </c>
      <c r="G652" s="262"/>
      <c r="H652" s="262"/>
      <c r="I652" s="263"/>
      <c r="J652" s="263" t="e">
        <f>#REF!+I652</f>
        <v>#REF!</v>
      </c>
      <c r="K652" s="263"/>
      <c r="L652" s="263" t="e">
        <f t="shared" si="349"/>
        <v>#REF!</v>
      </c>
      <c r="M652" s="263">
        <f t="shared" si="350"/>
        <v>0</v>
      </c>
      <c r="N652" s="263" t="e">
        <f t="shared" si="351"/>
        <v>#REF!</v>
      </c>
    </row>
    <row r="653" spans="1:14" ht="55.5" hidden="1" customHeight="1" x14ac:dyDescent="0.2">
      <c r="A653" s="265" t="s">
        <v>379</v>
      </c>
      <c r="B653" s="277">
        <v>801</v>
      </c>
      <c r="C653" s="258" t="s">
        <v>190</v>
      </c>
      <c r="D653" s="258" t="s">
        <v>207</v>
      </c>
      <c r="E653" s="258" t="s">
        <v>380</v>
      </c>
      <c r="F653" s="258"/>
      <c r="G653" s="262"/>
      <c r="H653" s="262"/>
      <c r="I653" s="263">
        <f>I654+I656</f>
        <v>-251.9</v>
      </c>
      <c r="J653" s="263" t="e">
        <f>J654+J656</f>
        <v>#REF!</v>
      </c>
      <c r="K653" s="263">
        <f>K654+K656</f>
        <v>-251.9</v>
      </c>
      <c r="L653" s="263" t="e">
        <f>L654+L656</f>
        <v>#REF!</v>
      </c>
      <c r="M653" s="263" t="e">
        <f t="shared" ref="M653:N653" si="352">M654+M656</f>
        <v>#REF!</v>
      </c>
      <c r="N653" s="263" t="e">
        <f t="shared" si="352"/>
        <v>#REF!</v>
      </c>
    </row>
    <row r="654" spans="1:14" ht="60" hidden="1" customHeight="1" x14ac:dyDescent="0.2">
      <c r="A654" s="379" t="s">
        <v>385</v>
      </c>
      <c r="B654" s="277">
        <v>801</v>
      </c>
      <c r="C654" s="258" t="s">
        <v>190</v>
      </c>
      <c r="D654" s="258" t="s">
        <v>207</v>
      </c>
      <c r="E654" s="258" t="s">
        <v>386</v>
      </c>
      <c r="F654" s="258"/>
      <c r="G654" s="262"/>
      <c r="H654" s="262"/>
      <c r="I654" s="263">
        <f>I655</f>
        <v>-41.4</v>
      </c>
      <c r="J654" s="263" t="e">
        <f>J655</f>
        <v>#REF!</v>
      </c>
      <c r="K654" s="263">
        <f>K655</f>
        <v>-41.4</v>
      </c>
      <c r="L654" s="263" t="e">
        <f>L655</f>
        <v>#REF!</v>
      </c>
      <c r="M654" s="263" t="e">
        <f t="shared" ref="M654:N654" si="353">M655</f>
        <v>#REF!</v>
      </c>
      <c r="N654" s="263" t="e">
        <f t="shared" si="353"/>
        <v>#REF!</v>
      </c>
    </row>
    <row r="655" spans="1:14" ht="15" hidden="1" customHeight="1" x14ac:dyDescent="0.2">
      <c r="A655" s="265" t="s">
        <v>93</v>
      </c>
      <c r="B655" s="277">
        <v>801</v>
      </c>
      <c r="C655" s="258" t="s">
        <v>190</v>
      </c>
      <c r="D655" s="258" t="s">
        <v>207</v>
      </c>
      <c r="E655" s="258" t="s">
        <v>386</v>
      </c>
      <c r="F655" s="258" t="s">
        <v>94</v>
      </c>
      <c r="G655" s="262"/>
      <c r="H655" s="262"/>
      <c r="I655" s="263">
        <v>-41.4</v>
      </c>
      <c r="J655" s="263" t="e">
        <f>#REF!+I655</f>
        <v>#REF!</v>
      </c>
      <c r="K655" s="263">
        <v>-41.4</v>
      </c>
      <c r="L655" s="263" t="e">
        <f>#REF!+J655</f>
        <v>#REF!</v>
      </c>
      <c r="M655" s="263" t="e">
        <f>#REF!+K655</f>
        <v>#REF!</v>
      </c>
      <c r="N655" s="263" t="e">
        <f>#REF!+L655</f>
        <v>#REF!</v>
      </c>
    </row>
    <row r="656" spans="1:14" ht="74.25" hidden="1" customHeight="1" x14ac:dyDescent="0.2">
      <c r="A656" s="379" t="s">
        <v>387</v>
      </c>
      <c r="B656" s="277">
        <v>801</v>
      </c>
      <c r="C656" s="258" t="s">
        <v>190</v>
      </c>
      <c r="D656" s="258" t="s">
        <v>207</v>
      </c>
      <c r="E656" s="258" t="s">
        <v>388</v>
      </c>
      <c r="F656" s="258"/>
      <c r="G656" s="262"/>
      <c r="H656" s="262"/>
      <c r="I656" s="263">
        <f>I657</f>
        <v>-210.5</v>
      </c>
      <c r="J656" s="263" t="e">
        <f>J657</f>
        <v>#REF!</v>
      </c>
      <c r="K656" s="263">
        <f>K657</f>
        <v>-210.5</v>
      </c>
      <c r="L656" s="263" t="e">
        <f>L657</f>
        <v>#REF!</v>
      </c>
      <c r="M656" s="263" t="e">
        <f t="shared" ref="M656:N656" si="354">M657</f>
        <v>#REF!</v>
      </c>
      <c r="N656" s="263" t="e">
        <f t="shared" si="354"/>
        <v>#REF!</v>
      </c>
    </row>
    <row r="657" spans="1:14" ht="18.75" hidden="1" customHeight="1" x14ac:dyDescent="0.2">
      <c r="A657" s="265" t="s">
        <v>93</v>
      </c>
      <c r="B657" s="277">
        <v>801</v>
      </c>
      <c r="C657" s="258" t="s">
        <v>190</v>
      </c>
      <c r="D657" s="258" t="s">
        <v>207</v>
      </c>
      <c r="E657" s="258" t="s">
        <v>388</v>
      </c>
      <c r="F657" s="258" t="s">
        <v>94</v>
      </c>
      <c r="G657" s="262"/>
      <c r="H657" s="262"/>
      <c r="I657" s="263">
        <v>-210.5</v>
      </c>
      <c r="J657" s="263" t="e">
        <f>#REF!+I657</f>
        <v>#REF!</v>
      </c>
      <c r="K657" s="263">
        <v>-210.5</v>
      </c>
      <c r="L657" s="263" t="e">
        <f>#REF!+J657</f>
        <v>#REF!</v>
      </c>
      <c r="M657" s="263" t="e">
        <f>#REF!+K657</f>
        <v>#REF!</v>
      </c>
      <c r="N657" s="263" t="e">
        <f>#REF!+L657</f>
        <v>#REF!</v>
      </c>
    </row>
    <row r="658" spans="1:14" ht="43.5" hidden="1" customHeight="1" x14ac:dyDescent="0.2">
      <c r="A658" s="276" t="s">
        <v>389</v>
      </c>
      <c r="B658" s="277">
        <v>801</v>
      </c>
      <c r="C658" s="258" t="s">
        <v>190</v>
      </c>
      <c r="D658" s="258" t="s">
        <v>207</v>
      </c>
      <c r="E658" s="258" t="s">
        <v>391</v>
      </c>
      <c r="F658" s="258"/>
      <c r="G658" s="262"/>
      <c r="H658" s="262"/>
      <c r="I658" s="263">
        <f t="shared" ref="I658:N659" si="355">I659</f>
        <v>-4</v>
      </c>
      <c r="J658" s="263">
        <f t="shared" si="355"/>
        <v>-4</v>
      </c>
      <c r="K658" s="263">
        <f t="shared" si="355"/>
        <v>-4</v>
      </c>
      <c r="L658" s="263">
        <f t="shared" si="355"/>
        <v>-4</v>
      </c>
      <c r="M658" s="263">
        <f t="shared" si="355"/>
        <v>-8</v>
      </c>
      <c r="N658" s="263">
        <f t="shared" si="355"/>
        <v>-8</v>
      </c>
    </row>
    <row r="659" spans="1:14" ht="44.25" hidden="1" customHeight="1" x14ac:dyDescent="0.2">
      <c r="A659" s="276" t="s">
        <v>390</v>
      </c>
      <c r="B659" s="277">
        <v>801</v>
      </c>
      <c r="C659" s="258" t="s">
        <v>190</v>
      </c>
      <c r="D659" s="258" t="s">
        <v>207</v>
      </c>
      <c r="E659" s="258" t="s">
        <v>378</v>
      </c>
      <c r="F659" s="258"/>
      <c r="G659" s="262"/>
      <c r="H659" s="262"/>
      <c r="I659" s="263">
        <f t="shared" si="355"/>
        <v>-4</v>
      </c>
      <c r="J659" s="263">
        <f t="shared" si="355"/>
        <v>-4</v>
      </c>
      <c r="K659" s="263">
        <f t="shared" si="355"/>
        <v>-4</v>
      </c>
      <c r="L659" s="263">
        <f t="shared" si="355"/>
        <v>-4</v>
      </c>
      <c r="M659" s="263">
        <f t="shared" si="355"/>
        <v>-8</v>
      </c>
      <c r="N659" s="263">
        <f t="shared" si="355"/>
        <v>-8</v>
      </c>
    </row>
    <row r="660" spans="1:14" ht="16.5" hidden="1" customHeight="1" x14ac:dyDescent="0.2">
      <c r="A660" s="265" t="s">
        <v>93</v>
      </c>
      <c r="B660" s="277">
        <v>801</v>
      </c>
      <c r="C660" s="258" t="s">
        <v>190</v>
      </c>
      <c r="D660" s="258" t="s">
        <v>207</v>
      </c>
      <c r="E660" s="258" t="s">
        <v>378</v>
      </c>
      <c r="F660" s="258" t="s">
        <v>94</v>
      </c>
      <c r="G660" s="262"/>
      <c r="H660" s="262"/>
      <c r="I660" s="263">
        <v>-4</v>
      </c>
      <c r="J660" s="263">
        <f>G660+I660</f>
        <v>-4</v>
      </c>
      <c r="K660" s="263">
        <v>-4</v>
      </c>
      <c r="L660" s="263">
        <f>H660+J660</f>
        <v>-4</v>
      </c>
      <c r="M660" s="263">
        <f t="shared" ref="M660:N660" si="356">I660+K660</f>
        <v>-8</v>
      </c>
      <c r="N660" s="263">
        <f t="shared" si="356"/>
        <v>-8</v>
      </c>
    </row>
    <row r="661" spans="1:14" ht="20.25" hidden="1" customHeight="1" x14ac:dyDescent="0.2">
      <c r="A661" s="265" t="s">
        <v>248</v>
      </c>
      <c r="B661" s="277">
        <v>801</v>
      </c>
      <c r="C661" s="258" t="s">
        <v>190</v>
      </c>
      <c r="D661" s="258" t="s">
        <v>207</v>
      </c>
      <c r="E661" s="258" t="s">
        <v>82</v>
      </c>
      <c r="F661" s="258"/>
      <c r="G661" s="262"/>
      <c r="H661" s="262"/>
      <c r="I661" s="263"/>
      <c r="J661" s="263">
        <f>J662</f>
        <v>0</v>
      </c>
      <c r="K661" s="263"/>
      <c r="L661" s="263">
        <f>L662</f>
        <v>0</v>
      </c>
      <c r="M661" s="263">
        <f t="shared" ref="M661:N661" si="357">M662</f>
        <v>0</v>
      </c>
      <c r="N661" s="263">
        <f t="shared" si="357"/>
        <v>0</v>
      </c>
    </row>
    <row r="662" spans="1:14" ht="20.25" hidden="1" customHeight="1" x14ac:dyDescent="0.2">
      <c r="A662" s="265" t="s">
        <v>249</v>
      </c>
      <c r="B662" s="277">
        <v>801</v>
      </c>
      <c r="C662" s="258" t="s">
        <v>190</v>
      </c>
      <c r="D662" s="258" t="s">
        <v>207</v>
      </c>
      <c r="E662" s="277" t="s">
        <v>83</v>
      </c>
      <c r="F662" s="258"/>
      <c r="G662" s="262"/>
      <c r="H662" s="262"/>
      <c r="I662" s="263"/>
      <c r="J662" s="263">
        <f>J663+J664</f>
        <v>0</v>
      </c>
      <c r="K662" s="263"/>
      <c r="L662" s="263">
        <f>L663+L664</f>
        <v>0</v>
      </c>
      <c r="M662" s="263">
        <f t="shared" ref="M662:N662" si="358">M663+M664</f>
        <v>0</v>
      </c>
      <c r="N662" s="263">
        <f t="shared" si="358"/>
        <v>0</v>
      </c>
    </row>
    <row r="663" spans="1:14" ht="20.25" hidden="1" customHeight="1" x14ac:dyDescent="0.2">
      <c r="A663" s="265" t="s">
        <v>300</v>
      </c>
      <c r="B663" s="277">
        <v>801</v>
      </c>
      <c r="C663" s="258" t="s">
        <v>190</v>
      </c>
      <c r="D663" s="258" t="s">
        <v>207</v>
      </c>
      <c r="E663" s="277" t="s">
        <v>83</v>
      </c>
      <c r="F663" s="258" t="s">
        <v>301</v>
      </c>
      <c r="G663" s="262"/>
      <c r="H663" s="262"/>
      <c r="I663" s="263"/>
      <c r="J663" s="263">
        <f>G663+I663</f>
        <v>0</v>
      </c>
      <c r="K663" s="263"/>
      <c r="L663" s="263">
        <f>H663+J663</f>
        <v>0</v>
      </c>
      <c r="M663" s="263">
        <f t="shared" ref="M663:N664" si="359">I663+K663</f>
        <v>0</v>
      </c>
      <c r="N663" s="263">
        <f t="shared" si="359"/>
        <v>0</v>
      </c>
    </row>
    <row r="664" spans="1:14" ht="20.25" hidden="1" customHeight="1" x14ac:dyDescent="0.2">
      <c r="A664" s="265" t="s">
        <v>93</v>
      </c>
      <c r="B664" s="277">
        <v>801</v>
      </c>
      <c r="C664" s="258" t="s">
        <v>190</v>
      </c>
      <c r="D664" s="258" t="s">
        <v>207</v>
      </c>
      <c r="E664" s="277" t="s">
        <v>83</v>
      </c>
      <c r="F664" s="258" t="s">
        <v>94</v>
      </c>
      <c r="G664" s="262"/>
      <c r="H664" s="262"/>
      <c r="I664" s="263"/>
      <c r="J664" s="263">
        <f>G664+I664</f>
        <v>0</v>
      </c>
      <c r="K664" s="263"/>
      <c r="L664" s="263">
        <f>H664+J664</f>
        <v>0</v>
      </c>
      <c r="M664" s="263">
        <f t="shared" si="359"/>
        <v>0</v>
      </c>
      <c r="N664" s="263">
        <f t="shared" si="359"/>
        <v>0</v>
      </c>
    </row>
    <row r="665" spans="1:14" ht="15.75" hidden="1" customHeight="1" x14ac:dyDescent="0.2">
      <c r="A665" s="265" t="s">
        <v>404</v>
      </c>
      <c r="B665" s="277">
        <v>801</v>
      </c>
      <c r="C665" s="258" t="s">
        <v>190</v>
      </c>
      <c r="D665" s="258" t="s">
        <v>207</v>
      </c>
      <c r="E665" s="258" t="s">
        <v>62</v>
      </c>
      <c r="F665" s="258"/>
      <c r="G665" s="262"/>
      <c r="H665" s="262"/>
      <c r="I665" s="263">
        <f>I709+I712</f>
        <v>-100</v>
      </c>
      <c r="J665" s="263">
        <f>J709+J712</f>
        <v>-100</v>
      </c>
      <c r="K665" s="263">
        <f>K709+K712</f>
        <v>-100</v>
      </c>
      <c r="L665" s="263">
        <f>L709+L712</f>
        <v>-100</v>
      </c>
      <c r="M665" s="263">
        <f t="shared" ref="M665:N665" si="360">M709+M712</f>
        <v>-200</v>
      </c>
      <c r="N665" s="263">
        <f t="shared" si="360"/>
        <v>-200</v>
      </c>
    </row>
    <row r="666" spans="1:14" ht="15" hidden="1" x14ac:dyDescent="0.2">
      <c r="A666" s="265" t="s">
        <v>539</v>
      </c>
      <c r="B666" s="277">
        <v>801</v>
      </c>
      <c r="C666" s="258" t="s">
        <v>190</v>
      </c>
      <c r="D666" s="258" t="s">
        <v>207</v>
      </c>
      <c r="E666" s="258" t="s">
        <v>172</v>
      </c>
      <c r="F666" s="258"/>
      <c r="G666" s="262"/>
      <c r="H666" s="262"/>
      <c r="I666" s="263"/>
      <c r="J666" s="263">
        <f>J668+J667</f>
        <v>0</v>
      </c>
      <c r="K666" s="263"/>
      <c r="L666" s="263">
        <f>L668+L667</f>
        <v>0</v>
      </c>
      <c r="M666" s="263">
        <f t="shared" ref="M666:N666" si="361">M668+M667</f>
        <v>0</v>
      </c>
      <c r="N666" s="263">
        <f t="shared" si="361"/>
        <v>0</v>
      </c>
    </row>
    <row r="667" spans="1:14" ht="15" hidden="1" x14ac:dyDescent="0.2">
      <c r="A667" s="265" t="s">
        <v>93</v>
      </c>
      <c r="B667" s="277">
        <v>801</v>
      </c>
      <c r="C667" s="258" t="s">
        <v>190</v>
      </c>
      <c r="D667" s="258" t="s">
        <v>207</v>
      </c>
      <c r="E667" s="258" t="s">
        <v>172</v>
      </c>
      <c r="F667" s="258" t="s">
        <v>94</v>
      </c>
      <c r="G667" s="262"/>
      <c r="H667" s="262"/>
      <c r="I667" s="263"/>
      <c r="J667" s="263">
        <f>G667+I667</f>
        <v>0</v>
      </c>
      <c r="K667" s="263"/>
      <c r="L667" s="263">
        <f>H667+J667</f>
        <v>0</v>
      </c>
      <c r="M667" s="263">
        <f t="shared" ref="M667:N668" si="362">I667+K667</f>
        <v>0</v>
      </c>
      <c r="N667" s="263">
        <f t="shared" si="362"/>
        <v>0</v>
      </c>
    </row>
    <row r="668" spans="1:14" ht="12.75" hidden="1" customHeight="1" x14ac:dyDescent="0.2">
      <c r="A668" s="265" t="s">
        <v>539</v>
      </c>
      <c r="B668" s="277">
        <v>801</v>
      </c>
      <c r="C668" s="258" t="s">
        <v>190</v>
      </c>
      <c r="D668" s="258" t="s">
        <v>207</v>
      </c>
      <c r="E668" s="258" t="s">
        <v>172</v>
      </c>
      <c r="F668" s="258" t="s">
        <v>64</v>
      </c>
      <c r="G668" s="262"/>
      <c r="H668" s="262"/>
      <c r="I668" s="263"/>
      <c r="J668" s="263">
        <f>G668+I668</f>
        <v>0</v>
      </c>
      <c r="K668" s="263"/>
      <c r="L668" s="263">
        <f>H668+J668</f>
        <v>0</v>
      </c>
      <c r="M668" s="263">
        <f t="shared" si="362"/>
        <v>0</v>
      </c>
      <c r="N668" s="263">
        <f t="shared" si="362"/>
        <v>0</v>
      </c>
    </row>
    <row r="669" spans="1:14" ht="30" hidden="1" x14ac:dyDescent="0.2">
      <c r="A669" s="265" t="s">
        <v>540</v>
      </c>
      <c r="B669" s="277">
        <v>801</v>
      </c>
      <c r="C669" s="258" t="s">
        <v>190</v>
      </c>
      <c r="D669" s="258" t="s">
        <v>207</v>
      </c>
      <c r="E669" s="258" t="s">
        <v>176</v>
      </c>
      <c r="F669" s="258"/>
      <c r="G669" s="262"/>
      <c r="H669" s="262"/>
      <c r="I669" s="263"/>
      <c r="J669" s="263">
        <f>J671+J670</f>
        <v>0</v>
      </c>
      <c r="K669" s="263"/>
      <c r="L669" s="263">
        <f>L671+L670</f>
        <v>0</v>
      </c>
      <c r="M669" s="263">
        <f t="shared" ref="M669:N669" si="363">M671+M670</f>
        <v>0</v>
      </c>
      <c r="N669" s="263">
        <f t="shared" si="363"/>
        <v>0</v>
      </c>
    </row>
    <row r="670" spans="1:14" ht="15" hidden="1" x14ac:dyDescent="0.2">
      <c r="A670" s="265" t="s">
        <v>93</v>
      </c>
      <c r="B670" s="277">
        <v>801</v>
      </c>
      <c r="C670" s="258" t="s">
        <v>190</v>
      </c>
      <c r="D670" s="258" t="s">
        <v>207</v>
      </c>
      <c r="E670" s="258" t="s">
        <v>176</v>
      </c>
      <c r="F670" s="258" t="s">
        <v>94</v>
      </c>
      <c r="G670" s="262"/>
      <c r="H670" s="262"/>
      <c r="I670" s="263"/>
      <c r="J670" s="263">
        <f>G670+I670</f>
        <v>0</v>
      </c>
      <c r="K670" s="263"/>
      <c r="L670" s="263">
        <f>H670+J670</f>
        <v>0</v>
      </c>
      <c r="M670" s="263">
        <f t="shared" ref="M670:N671" si="364">I670+K670</f>
        <v>0</v>
      </c>
      <c r="N670" s="263">
        <f t="shared" si="364"/>
        <v>0</v>
      </c>
    </row>
    <row r="671" spans="1:14" ht="12.75" hidden="1" customHeight="1" x14ac:dyDescent="0.2">
      <c r="A671" s="265" t="s">
        <v>540</v>
      </c>
      <c r="B671" s="277">
        <v>801</v>
      </c>
      <c r="C671" s="258" t="s">
        <v>190</v>
      </c>
      <c r="D671" s="258" t="s">
        <v>207</v>
      </c>
      <c r="E671" s="258" t="s">
        <v>176</v>
      </c>
      <c r="F671" s="258" t="s">
        <v>64</v>
      </c>
      <c r="G671" s="262"/>
      <c r="H671" s="262"/>
      <c r="I671" s="263"/>
      <c r="J671" s="263">
        <f>G671+I671</f>
        <v>0</v>
      </c>
      <c r="K671" s="263"/>
      <c r="L671" s="263">
        <f>H671+J671</f>
        <v>0</v>
      </c>
      <c r="M671" s="263">
        <f t="shared" si="364"/>
        <v>0</v>
      </c>
      <c r="N671" s="263">
        <f t="shared" si="364"/>
        <v>0</v>
      </c>
    </row>
    <row r="672" spans="1:14" ht="30" hidden="1" x14ac:dyDescent="0.2">
      <c r="A672" s="265" t="s">
        <v>541</v>
      </c>
      <c r="B672" s="277">
        <v>801</v>
      </c>
      <c r="C672" s="258" t="s">
        <v>190</v>
      </c>
      <c r="D672" s="258" t="s">
        <v>207</v>
      </c>
      <c r="E672" s="258" t="s">
        <v>178</v>
      </c>
      <c r="F672" s="258"/>
      <c r="G672" s="262"/>
      <c r="H672" s="262"/>
      <c r="I672" s="263"/>
      <c r="J672" s="263">
        <f>J674+J673</f>
        <v>0</v>
      </c>
      <c r="K672" s="263"/>
      <c r="L672" s="263">
        <f>L674+L673</f>
        <v>0</v>
      </c>
      <c r="M672" s="263">
        <f t="shared" ref="M672:N672" si="365">M674+M673</f>
        <v>0</v>
      </c>
      <c r="N672" s="263">
        <f t="shared" si="365"/>
        <v>0</v>
      </c>
    </row>
    <row r="673" spans="1:14" ht="15" hidden="1" x14ac:dyDescent="0.2">
      <c r="A673" s="265" t="s">
        <v>93</v>
      </c>
      <c r="B673" s="277">
        <v>801</v>
      </c>
      <c r="C673" s="258" t="s">
        <v>190</v>
      </c>
      <c r="D673" s="258" t="s">
        <v>207</v>
      </c>
      <c r="E673" s="258" t="s">
        <v>178</v>
      </c>
      <c r="F673" s="258" t="s">
        <v>94</v>
      </c>
      <c r="G673" s="262"/>
      <c r="H673" s="262"/>
      <c r="I673" s="263"/>
      <c r="J673" s="263">
        <f>G673+I673</f>
        <v>0</v>
      </c>
      <c r="K673" s="263"/>
      <c r="L673" s="263">
        <f>H673+J673</f>
        <v>0</v>
      </c>
      <c r="M673" s="263">
        <f t="shared" ref="M673:N674" si="366">I673+K673</f>
        <v>0</v>
      </c>
      <c r="N673" s="263">
        <f t="shared" si="366"/>
        <v>0</v>
      </c>
    </row>
    <row r="674" spans="1:14" ht="12.75" hidden="1" customHeight="1" x14ac:dyDescent="0.2">
      <c r="A674" s="265" t="s">
        <v>541</v>
      </c>
      <c r="B674" s="277">
        <v>801</v>
      </c>
      <c r="C674" s="258" t="s">
        <v>190</v>
      </c>
      <c r="D674" s="258" t="s">
        <v>207</v>
      </c>
      <c r="E674" s="258" t="s">
        <v>178</v>
      </c>
      <c r="F674" s="258" t="s">
        <v>64</v>
      </c>
      <c r="G674" s="262"/>
      <c r="H674" s="262"/>
      <c r="I674" s="263"/>
      <c r="J674" s="263">
        <f>G674+I674</f>
        <v>0</v>
      </c>
      <c r="K674" s="263"/>
      <c r="L674" s="263">
        <f>H674+J674</f>
        <v>0</v>
      </c>
      <c r="M674" s="263">
        <f t="shared" si="366"/>
        <v>0</v>
      </c>
      <c r="N674" s="263">
        <f t="shared" si="366"/>
        <v>0</v>
      </c>
    </row>
    <row r="675" spans="1:14" ht="12.75" hidden="1" customHeight="1" x14ac:dyDescent="0.2">
      <c r="A675" s="265" t="s">
        <v>93</v>
      </c>
      <c r="B675" s="277">
        <v>801</v>
      </c>
      <c r="C675" s="258" t="s">
        <v>190</v>
      </c>
      <c r="D675" s="258" t="s">
        <v>207</v>
      </c>
      <c r="E675" s="258" t="s">
        <v>178</v>
      </c>
      <c r="F675" s="256"/>
      <c r="G675" s="262"/>
      <c r="H675" s="262"/>
      <c r="I675" s="263"/>
      <c r="J675" s="263" t="e">
        <f>J685+J691+J676+J695+J698</f>
        <v>#REF!</v>
      </c>
      <c r="K675" s="263"/>
      <c r="L675" s="263" t="e">
        <f>L685+L691+L676+L695+L698</f>
        <v>#REF!</v>
      </c>
      <c r="M675" s="263">
        <f t="shared" ref="M675:N675" si="367">M685+M691+M676+M695+M698</f>
        <v>0</v>
      </c>
      <c r="N675" s="263" t="e">
        <f t="shared" si="367"/>
        <v>#REF!</v>
      </c>
    </row>
    <row r="676" spans="1:14" ht="12.75" hidden="1" customHeight="1" x14ac:dyDescent="0.2">
      <c r="A676" s="265" t="s">
        <v>541</v>
      </c>
      <c r="B676" s="277">
        <v>801</v>
      </c>
      <c r="C676" s="258" t="s">
        <v>190</v>
      </c>
      <c r="D676" s="258" t="s">
        <v>207</v>
      </c>
      <c r="E676" s="258" t="s">
        <v>178</v>
      </c>
      <c r="F676" s="256"/>
      <c r="G676" s="262"/>
      <c r="H676" s="262"/>
      <c r="I676" s="263"/>
      <c r="J676" s="263" t="e">
        <f>J679+J677+J681+J683</f>
        <v>#REF!</v>
      </c>
      <c r="K676" s="263"/>
      <c r="L676" s="263" t="e">
        <f>L679+L677+L681+L683</f>
        <v>#REF!</v>
      </c>
      <c r="M676" s="263">
        <f t="shared" ref="M676:N676" si="368">M679+M677+M681+M683</f>
        <v>0</v>
      </c>
      <c r="N676" s="263" t="e">
        <f t="shared" si="368"/>
        <v>#REF!</v>
      </c>
    </row>
    <row r="677" spans="1:14" ht="12.75" hidden="1" customHeight="1" x14ac:dyDescent="0.2">
      <c r="A677" s="265" t="s">
        <v>93</v>
      </c>
      <c r="B677" s="277">
        <v>801</v>
      </c>
      <c r="C677" s="258" t="s">
        <v>190</v>
      </c>
      <c r="D677" s="258" t="s">
        <v>207</v>
      </c>
      <c r="E677" s="258" t="s">
        <v>178</v>
      </c>
      <c r="F677" s="258"/>
      <c r="G677" s="262"/>
      <c r="H677" s="262"/>
      <c r="I677" s="263"/>
      <c r="J677" s="263" t="e">
        <f>J678</f>
        <v>#REF!</v>
      </c>
      <c r="K677" s="263"/>
      <c r="L677" s="263" t="e">
        <f>L678</f>
        <v>#REF!</v>
      </c>
      <c r="M677" s="263">
        <f t="shared" ref="M677:N677" si="369">M678</f>
        <v>0</v>
      </c>
      <c r="N677" s="263" t="e">
        <f t="shared" si="369"/>
        <v>#REF!</v>
      </c>
    </row>
    <row r="678" spans="1:14" ht="12.75" hidden="1" customHeight="1" x14ac:dyDescent="0.2">
      <c r="A678" s="265" t="s">
        <v>541</v>
      </c>
      <c r="B678" s="277">
        <v>801</v>
      </c>
      <c r="C678" s="258" t="s">
        <v>190</v>
      </c>
      <c r="D678" s="258" t="s">
        <v>207</v>
      </c>
      <c r="E678" s="258" t="s">
        <v>178</v>
      </c>
      <c r="F678" s="258" t="s">
        <v>64</v>
      </c>
      <c r="G678" s="262"/>
      <c r="H678" s="262"/>
      <c r="I678" s="263"/>
      <c r="J678" s="263" t="e">
        <f>#REF!+I678</f>
        <v>#REF!</v>
      </c>
      <c r="K678" s="263"/>
      <c r="L678" s="263" t="e">
        <f>F678+J678</f>
        <v>#REF!</v>
      </c>
      <c r="M678" s="263">
        <f t="shared" ref="M678:N678" si="370">G678+K678</f>
        <v>0</v>
      </c>
      <c r="N678" s="263" t="e">
        <f t="shared" si="370"/>
        <v>#REF!</v>
      </c>
    </row>
    <row r="679" spans="1:14" ht="25.5" hidden="1" customHeight="1" x14ac:dyDescent="0.2">
      <c r="A679" s="265" t="s">
        <v>93</v>
      </c>
      <c r="B679" s="277">
        <v>801</v>
      </c>
      <c r="C679" s="258" t="s">
        <v>190</v>
      </c>
      <c r="D679" s="258" t="s">
        <v>207</v>
      </c>
      <c r="E679" s="258" t="s">
        <v>178</v>
      </c>
      <c r="F679" s="258"/>
      <c r="G679" s="262"/>
      <c r="H679" s="262"/>
      <c r="I679" s="263"/>
      <c r="J679" s="263" t="e">
        <f>J680</f>
        <v>#REF!</v>
      </c>
      <c r="K679" s="263"/>
      <c r="L679" s="263" t="e">
        <f>L680</f>
        <v>#REF!</v>
      </c>
      <c r="M679" s="263">
        <f t="shared" ref="M679:N679" si="371">M680</f>
        <v>0</v>
      </c>
      <c r="N679" s="263" t="e">
        <f t="shared" si="371"/>
        <v>#REF!</v>
      </c>
    </row>
    <row r="680" spans="1:14" ht="12.75" hidden="1" customHeight="1" x14ac:dyDescent="0.2">
      <c r="A680" s="265" t="s">
        <v>541</v>
      </c>
      <c r="B680" s="277">
        <v>801</v>
      </c>
      <c r="C680" s="258" t="s">
        <v>190</v>
      </c>
      <c r="D680" s="258" t="s">
        <v>207</v>
      </c>
      <c r="E680" s="258" t="s">
        <v>178</v>
      </c>
      <c r="F680" s="258" t="s">
        <v>64</v>
      </c>
      <c r="G680" s="262"/>
      <c r="H680" s="262"/>
      <c r="I680" s="263"/>
      <c r="J680" s="263" t="e">
        <f>#REF!+I680</f>
        <v>#REF!</v>
      </c>
      <c r="K680" s="263"/>
      <c r="L680" s="263" t="e">
        <f>F680+J680</f>
        <v>#REF!</v>
      </c>
      <c r="M680" s="263">
        <f t="shared" ref="M680:N680" si="372">G680+K680</f>
        <v>0</v>
      </c>
      <c r="N680" s="263" t="e">
        <f t="shared" si="372"/>
        <v>#REF!</v>
      </c>
    </row>
    <row r="681" spans="1:14" ht="25.5" hidden="1" customHeight="1" x14ac:dyDescent="0.2">
      <c r="A681" s="265" t="s">
        <v>93</v>
      </c>
      <c r="B681" s="277">
        <v>801</v>
      </c>
      <c r="C681" s="258" t="s">
        <v>190</v>
      </c>
      <c r="D681" s="258" t="s">
        <v>207</v>
      </c>
      <c r="E681" s="258" t="s">
        <v>178</v>
      </c>
      <c r="F681" s="258"/>
      <c r="G681" s="262"/>
      <c r="H681" s="262"/>
      <c r="I681" s="263"/>
      <c r="J681" s="263" t="e">
        <f>J682</f>
        <v>#REF!</v>
      </c>
      <c r="K681" s="263"/>
      <c r="L681" s="263" t="e">
        <f>L682</f>
        <v>#REF!</v>
      </c>
      <c r="M681" s="263">
        <f t="shared" ref="M681:N681" si="373">M682</f>
        <v>0</v>
      </c>
      <c r="N681" s="263" t="e">
        <f t="shared" si="373"/>
        <v>#REF!</v>
      </c>
    </row>
    <row r="682" spans="1:14" ht="12.75" hidden="1" customHeight="1" x14ac:dyDescent="0.2">
      <c r="A682" s="265" t="s">
        <v>541</v>
      </c>
      <c r="B682" s="277">
        <v>801</v>
      </c>
      <c r="C682" s="258" t="s">
        <v>190</v>
      </c>
      <c r="D682" s="258" t="s">
        <v>207</v>
      </c>
      <c r="E682" s="258" t="s">
        <v>178</v>
      </c>
      <c r="F682" s="258" t="s">
        <v>64</v>
      </c>
      <c r="G682" s="262"/>
      <c r="H682" s="262"/>
      <c r="I682" s="263"/>
      <c r="J682" s="263" t="e">
        <f>#REF!+I682</f>
        <v>#REF!</v>
      </c>
      <c r="K682" s="263"/>
      <c r="L682" s="263" t="e">
        <f>F682+J682</f>
        <v>#REF!</v>
      </c>
      <c r="M682" s="263">
        <f t="shared" ref="M682:N682" si="374">G682+K682</f>
        <v>0</v>
      </c>
      <c r="N682" s="263" t="e">
        <f t="shared" si="374"/>
        <v>#REF!</v>
      </c>
    </row>
    <row r="683" spans="1:14" ht="27" hidden="1" customHeight="1" x14ac:dyDescent="0.2">
      <c r="A683" s="265" t="s">
        <v>93</v>
      </c>
      <c r="B683" s="277">
        <v>801</v>
      </c>
      <c r="C683" s="258" t="s">
        <v>190</v>
      </c>
      <c r="D683" s="258" t="s">
        <v>207</v>
      </c>
      <c r="E683" s="258" t="s">
        <v>178</v>
      </c>
      <c r="F683" s="258"/>
      <c r="G683" s="262"/>
      <c r="H683" s="262"/>
      <c r="I683" s="263"/>
      <c r="J683" s="263" t="e">
        <f>J684+J688+J689+J690</f>
        <v>#REF!</v>
      </c>
      <c r="K683" s="263"/>
      <c r="L683" s="263" t="e">
        <f>L684+L688+L689+L690</f>
        <v>#REF!</v>
      </c>
      <c r="M683" s="263">
        <f t="shared" ref="M683:N683" si="375">M684+M688+M689+M690</f>
        <v>0</v>
      </c>
      <c r="N683" s="263" t="e">
        <f t="shared" si="375"/>
        <v>#REF!</v>
      </c>
    </row>
    <row r="684" spans="1:14" ht="12.75" hidden="1" customHeight="1" x14ac:dyDescent="0.2">
      <c r="A684" s="265" t="s">
        <v>541</v>
      </c>
      <c r="B684" s="277">
        <v>801</v>
      </c>
      <c r="C684" s="258" t="s">
        <v>190</v>
      </c>
      <c r="D684" s="258" t="s">
        <v>207</v>
      </c>
      <c r="E684" s="258" t="s">
        <v>178</v>
      </c>
      <c r="F684" s="258" t="s">
        <v>301</v>
      </c>
      <c r="G684" s="262"/>
      <c r="H684" s="262"/>
      <c r="I684" s="263"/>
      <c r="J684" s="263" t="e">
        <f>#REF!+I684</f>
        <v>#REF!</v>
      </c>
      <c r="K684" s="263"/>
      <c r="L684" s="263" t="e">
        <f>F684+J684</f>
        <v>#REF!</v>
      </c>
      <c r="M684" s="263">
        <f t="shared" ref="M684:N684" si="376">G684+K684</f>
        <v>0</v>
      </c>
      <c r="N684" s="263" t="e">
        <f t="shared" si="376"/>
        <v>#REF!</v>
      </c>
    </row>
    <row r="685" spans="1:14" ht="25.5" hidden="1" customHeight="1" x14ac:dyDescent="0.2">
      <c r="A685" s="265" t="s">
        <v>93</v>
      </c>
      <c r="B685" s="277">
        <v>801</v>
      </c>
      <c r="C685" s="258" t="s">
        <v>190</v>
      </c>
      <c r="D685" s="258" t="s">
        <v>207</v>
      </c>
      <c r="E685" s="258" t="s">
        <v>178</v>
      </c>
      <c r="F685" s="258"/>
      <c r="G685" s="262"/>
      <c r="H685" s="262"/>
      <c r="I685" s="263"/>
      <c r="J685" s="263" t="e">
        <f>J686</f>
        <v>#REF!</v>
      </c>
      <c r="K685" s="263"/>
      <c r="L685" s="263" t="e">
        <f>L686</f>
        <v>#REF!</v>
      </c>
      <c r="M685" s="263">
        <f t="shared" ref="M685:N686" si="377">M686</f>
        <v>0</v>
      </c>
      <c r="N685" s="263" t="e">
        <f t="shared" si="377"/>
        <v>#REF!</v>
      </c>
    </row>
    <row r="686" spans="1:14" ht="12.75" hidden="1" customHeight="1" x14ac:dyDescent="0.2">
      <c r="A686" s="265" t="s">
        <v>541</v>
      </c>
      <c r="B686" s="277">
        <v>801</v>
      </c>
      <c r="C686" s="258" t="s">
        <v>190</v>
      </c>
      <c r="D686" s="258" t="s">
        <v>207</v>
      </c>
      <c r="E686" s="258" t="s">
        <v>178</v>
      </c>
      <c r="F686" s="277"/>
      <c r="G686" s="262"/>
      <c r="H686" s="262"/>
      <c r="I686" s="263"/>
      <c r="J686" s="263" t="e">
        <f>J687</f>
        <v>#REF!</v>
      </c>
      <c r="K686" s="263"/>
      <c r="L686" s="263" t="e">
        <f>L687</f>
        <v>#REF!</v>
      </c>
      <c r="M686" s="263">
        <f t="shared" si="377"/>
        <v>0</v>
      </c>
      <c r="N686" s="263" t="e">
        <f t="shared" si="377"/>
        <v>#REF!</v>
      </c>
    </row>
    <row r="687" spans="1:14" ht="12.75" hidden="1" customHeight="1" x14ac:dyDescent="0.2">
      <c r="A687" s="265" t="s">
        <v>93</v>
      </c>
      <c r="B687" s="277">
        <v>801</v>
      </c>
      <c r="C687" s="258" t="s">
        <v>190</v>
      </c>
      <c r="D687" s="258" t="s">
        <v>207</v>
      </c>
      <c r="E687" s="258" t="s">
        <v>178</v>
      </c>
      <c r="F687" s="258" t="s">
        <v>150</v>
      </c>
      <c r="G687" s="262"/>
      <c r="H687" s="262"/>
      <c r="I687" s="263"/>
      <c r="J687" s="263" t="e">
        <f>#REF!+I687</f>
        <v>#REF!</v>
      </c>
      <c r="K687" s="263"/>
      <c r="L687" s="263" t="e">
        <f t="shared" ref="L687:L690" si="378">F687+J687</f>
        <v>#REF!</v>
      </c>
      <c r="M687" s="263">
        <f t="shared" ref="M687:M690" si="379">G687+K687</f>
        <v>0</v>
      </c>
      <c r="N687" s="263" t="e">
        <f t="shared" ref="N687:N690" si="380">H687+L687</f>
        <v>#REF!</v>
      </c>
    </row>
    <row r="688" spans="1:14" ht="12.75" hidden="1" customHeight="1" x14ac:dyDescent="0.2">
      <c r="A688" s="265" t="s">
        <v>541</v>
      </c>
      <c r="B688" s="277">
        <v>801</v>
      </c>
      <c r="C688" s="258" t="s">
        <v>190</v>
      </c>
      <c r="D688" s="258" t="s">
        <v>207</v>
      </c>
      <c r="E688" s="258" t="s">
        <v>178</v>
      </c>
      <c r="F688" s="258" t="s">
        <v>96</v>
      </c>
      <c r="G688" s="262"/>
      <c r="H688" s="262"/>
      <c r="I688" s="263"/>
      <c r="J688" s="263" t="e">
        <f>#REF!+I688</f>
        <v>#REF!</v>
      </c>
      <c r="K688" s="263"/>
      <c r="L688" s="263" t="e">
        <f t="shared" si="378"/>
        <v>#REF!</v>
      </c>
      <c r="M688" s="263">
        <f t="shared" si="379"/>
        <v>0</v>
      </c>
      <c r="N688" s="263" t="e">
        <f t="shared" si="380"/>
        <v>#REF!</v>
      </c>
    </row>
    <row r="689" spans="1:14" ht="12.75" hidden="1" customHeight="1" x14ac:dyDescent="0.2">
      <c r="A689" s="265" t="s">
        <v>93</v>
      </c>
      <c r="B689" s="277">
        <v>801</v>
      </c>
      <c r="C689" s="258" t="s">
        <v>190</v>
      </c>
      <c r="D689" s="258" t="s">
        <v>207</v>
      </c>
      <c r="E689" s="258" t="s">
        <v>178</v>
      </c>
      <c r="F689" s="258" t="s">
        <v>98</v>
      </c>
      <c r="G689" s="262"/>
      <c r="H689" s="262"/>
      <c r="I689" s="263"/>
      <c r="J689" s="263" t="e">
        <f>#REF!+I689</f>
        <v>#REF!</v>
      </c>
      <c r="K689" s="263"/>
      <c r="L689" s="263" t="e">
        <f t="shared" si="378"/>
        <v>#REF!</v>
      </c>
      <c r="M689" s="263">
        <f t="shared" si="379"/>
        <v>0</v>
      </c>
      <c r="N689" s="263" t="e">
        <f t="shared" si="380"/>
        <v>#REF!</v>
      </c>
    </row>
    <row r="690" spans="1:14" ht="12.75" hidden="1" customHeight="1" x14ac:dyDescent="0.2">
      <c r="A690" s="265" t="s">
        <v>541</v>
      </c>
      <c r="B690" s="277">
        <v>801</v>
      </c>
      <c r="C690" s="258" t="s">
        <v>190</v>
      </c>
      <c r="D690" s="258" t="s">
        <v>207</v>
      </c>
      <c r="E690" s="258" t="s">
        <v>178</v>
      </c>
      <c r="F690" s="258" t="s">
        <v>94</v>
      </c>
      <c r="G690" s="262"/>
      <c r="H690" s="262"/>
      <c r="I690" s="263"/>
      <c r="J690" s="263" t="e">
        <f>#REF!+I690</f>
        <v>#REF!</v>
      </c>
      <c r="K690" s="263"/>
      <c r="L690" s="263" t="e">
        <f t="shared" si="378"/>
        <v>#REF!</v>
      </c>
      <c r="M690" s="263">
        <f t="shared" si="379"/>
        <v>0</v>
      </c>
      <c r="N690" s="263" t="e">
        <f t="shared" si="380"/>
        <v>#REF!</v>
      </c>
    </row>
    <row r="691" spans="1:14" ht="12.75" hidden="1" customHeight="1" x14ac:dyDescent="0.2">
      <c r="A691" s="265" t="s">
        <v>93</v>
      </c>
      <c r="B691" s="277">
        <v>801</v>
      </c>
      <c r="C691" s="258" t="s">
        <v>190</v>
      </c>
      <c r="D691" s="258" t="s">
        <v>207</v>
      </c>
      <c r="E691" s="258" t="s">
        <v>178</v>
      </c>
      <c r="F691" s="258"/>
      <c r="G691" s="262"/>
      <c r="H691" s="262"/>
      <c r="I691" s="263"/>
      <c r="J691" s="263" t="e">
        <f>J692</f>
        <v>#REF!</v>
      </c>
      <c r="K691" s="263"/>
      <c r="L691" s="263" t="e">
        <f>L692</f>
        <v>#REF!</v>
      </c>
      <c r="M691" s="263">
        <f t="shared" ref="M691:N691" si="381">M692</f>
        <v>0</v>
      </c>
      <c r="N691" s="263" t="e">
        <f t="shared" si="381"/>
        <v>#REF!</v>
      </c>
    </row>
    <row r="692" spans="1:14" ht="12.75" hidden="1" customHeight="1" x14ac:dyDescent="0.2">
      <c r="A692" s="265" t="s">
        <v>541</v>
      </c>
      <c r="B692" s="277">
        <v>801</v>
      </c>
      <c r="C692" s="258" t="s">
        <v>190</v>
      </c>
      <c r="D692" s="258" t="s">
        <v>207</v>
      </c>
      <c r="E692" s="258" t="s">
        <v>178</v>
      </c>
      <c r="F692" s="258"/>
      <c r="G692" s="262"/>
      <c r="H692" s="262"/>
      <c r="I692" s="263"/>
      <c r="J692" s="263" t="e">
        <f>J693+J694</f>
        <v>#REF!</v>
      </c>
      <c r="K692" s="263"/>
      <c r="L692" s="263" t="e">
        <f>L693+L694</f>
        <v>#REF!</v>
      </c>
      <c r="M692" s="263">
        <f t="shared" ref="M692:N692" si="382">M693+M694</f>
        <v>0</v>
      </c>
      <c r="N692" s="263" t="e">
        <f t="shared" si="382"/>
        <v>#REF!</v>
      </c>
    </row>
    <row r="693" spans="1:14" ht="12.75" hidden="1" customHeight="1" x14ac:dyDescent="0.2">
      <c r="A693" s="265" t="s">
        <v>93</v>
      </c>
      <c r="B693" s="277">
        <v>801</v>
      </c>
      <c r="C693" s="258" t="s">
        <v>190</v>
      </c>
      <c r="D693" s="258" t="s">
        <v>207</v>
      </c>
      <c r="E693" s="258" t="s">
        <v>178</v>
      </c>
      <c r="F693" s="258" t="s">
        <v>301</v>
      </c>
      <c r="G693" s="262"/>
      <c r="H693" s="262"/>
      <c r="I693" s="263"/>
      <c r="J693" s="263" t="e">
        <f>#REF!+I693</f>
        <v>#REF!</v>
      </c>
      <c r="K693" s="263"/>
      <c r="L693" s="263" t="e">
        <f>F693+J693</f>
        <v>#REF!</v>
      </c>
      <c r="M693" s="263">
        <f t="shared" ref="M693:N694" si="383">G693+K693</f>
        <v>0</v>
      </c>
      <c r="N693" s="263" t="e">
        <f t="shared" si="383"/>
        <v>#REF!</v>
      </c>
    </row>
    <row r="694" spans="1:14" ht="12.75" hidden="1" customHeight="1" x14ac:dyDescent="0.2">
      <c r="A694" s="265" t="s">
        <v>541</v>
      </c>
      <c r="B694" s="277">
        <v>801</v>
      </c>
      <c r="C694" s="258" t="s">
        <v>190</v>
      </c>
      <c r="D694" s="258" t="s">
        <v>207</v>
      </c>
      <c r="E694" s="258" t="s">
        <v>178</v>
      </c>
      <c r="F694" s="258" t="s">
        <v>303</v>
      </c>
      <c r="G694" s="262"/>
      <c r="H694" s="262"/>
      <c r="I694" s="263"/>
      <c r="J694" s="263" t="e">
        <f>#REF!+I694</f>
        <v>#REF!</v>
      </c>
      <c r="K694" s="263"/>
      <c r="L694" s="263" t="e">
        <f>F694+J694</f>
        <v>#REF!</v>
      </c>
      <c r="M694" s="263">
        <f t="shared" si="383"/>
        <v>0</v>
      </c>
      <c r="N694" s="263" t="e">
        <f t="shared" si="383"/>
        <v>#REF!</v>
      </c>
    </row>
    <row r="695" spans="1:14" ht="25.5" hidden="1" customHeight="1" x14ac:dyDescent="0.2">
      <c r="A695" s="265" t="s">
        <v>93</v>
      </c>
      <c r="B695" s="277">
        <v>801</v>
      </c>
      <c r="C695" s="258" t="s">
        <v>190</v>
      </c>
      <c r="D695" s="258" t="s">
        <v>207</v>
      </c>
      <c r="E695" s="258" t="s">
        <v>178</v>
      </c>
      <c r="F695" s="258"/>
      <c r="G695" s="262"/>
      <c r="H695" s="262"/>
      <c r="I695" s="263"/>
      <c r="J695" s="263" t="e">
        <f>J696</f>
        <v>#REF!</v>
      </c>
      <c r="K695" s="263"/>
      <c r="L695" s="263" t="e">
        <f>L696</f>
        <v>#REF!</v>
      </c>
      <c r="M695" s="263">
        <f t="shared" ref="M695:N696" si="384">M696</f>
        <v>0</v>
      </c>
      <c r="N695" s="263" t="e">
        <f t="shared" si="384"/>
        <v>#REF!</v>
      </c>
    </row>
    <row r="696" spans="1:14" ht="25.5" hidden="1" customHeight="1" x14ac:dyDescent="0.2">
      <c r="A696" s="265" t="s">
        <v>541</v>
      </c>
      <c r="B696" s="277">
        <v>801</v>
      </c>
      <c r="C696" s="258" t="s">
        <v>190</v>
      </c>
      <c r="D696" s="258" t="s">
        <v>207</v>
      </c>
      <c r="E696" s="258" t="s">
        <v>178</v>
      </c>
      <c r="F696" s="258"/>
      <c r="G696" s="262"/>
      <c r="H696" s="262"/>
      <c r="I696" s="263"/>
      <c r="J696" s="263" t="e">
        <f>J697</f>
        <v>#REF!</v>
      </c>
      <c r="K696" s="263"/>
      <c r="L696" s="263" t="e">
        <f>L697</f>
        <v>#REF!</v>
      </c>
      <c r="M696" s="263">
        <f t="shared" si="384"/>
        <v>0</v>
      </c>
      <c r="N696" s="263" t="e">
        <f t="shared" si="384"/>
        <v>#REF!</v>
      </c>
    </row>
    <row r="697" spans="1:14" ht="12.75" hidden="1" customHeight="1" x14ac:dyDescent="0.2">
      <c r="A697" s="265" t="s">
        <v>93</v>
      </c>
      <c r="B697" s="277">
        <v>801</v>
      </c>
      <c r="C697" s="258" t="s">
        <v>190</v>
      </c>
      <c r="D697" s="258" t="s">
        <v>207</v>
      </c>
      <c r="E697" s="258" t="s">
        <v>178</v>
      </c>
      <c r="F697" s="258" t="s">
        <v>301</v>
      </c>
      <c r="G697" s="262"/>
      <c r="H697" s="262"/>
      <c r="I697" s="263"/>
      <c r="J697" s="263" t="e">
        <f>#REF!+I697</f>
        <v>#REF!</v>
      </c>
      <c r="K697" s="263"/>
      <c r="L697" s="263" t="e">
        <f>F697+J697</f>
        <v>#REF!</v>
      </c>
      <c r="M697" s="263">
        <f t="shared" ref="M697:N697" si="385">G697+K697</f>
        <v>0</v>
      </c>
      <c r="N697" s="263" t="e">
        <f t="shared" si="385"/>
        <v>#REF!</v>
      </c>
    </row>
    <row r="698" spans="1:14" ht="12.75" hidden="1" customHeight="1" x14ac:dyDescent="0.2">
      <c r="A698" s="265" t="s">
        <v>541</v>
      </c>
      <c r="B698" s="277">
        <v>801</v>
      </c>
      <c r="C698" s="258" t="s">
        <v>190</v>
      </c>
      <c r="D698" s="258" t="s">
        <v>207</v>
      </c>
      <c r="E698" s="258" t="s">
        <v>178</v>
      </c>
      <c r="F698" s="258"/>
      <c r="G698" s="262"/>
      <c r="H698" s="262"/>
      <c r="I698" s="263"/>
      <c r="J698" s="263" t="e">
        <f>J699+J703+J701</f>
        <v>#REF!</v>
      </c>
      <c r="K698" s="263"/>
      <c r="L698" s="263" t="e">
        <f>L699+L703+L701</f>
        <v>#REF!</v>
      </c>
      <c r="M698" s="263">
        <f t="shared" ref="M698:N698" si="386">M699+M703+M701</f>
        <v>0</v>
      </c>
      <c r="N698" s="263" t="e">
        <f t="shared" si="386"/>
        <v>#REF!</v>
      </c>
    </row>
    <row r="699" spans="1:14" ht="25.5" hidden="1" customHeight="1" x14ac:dyDescent="0.2">
      <c r="A699" s="265" t="s">
        <v>93</v>
      </c>
      <c r="B699" s="277">
        <v>801</v>
      </c>
      <c r="C699" s="258" t="s">
        <v>190</v>
      </c>
      <c r="D699" s="258" t="s">
        <v>207</v>
      </c>
      <c r="E699" s="258" t="s">
        <v>178</v>
      </c>
      <c r="F699" s="258"/>
      <c r="G699" s="262"/>
      <c r="H699" s="262"/>
      <c r="I699" s="263"/>
      <c r="J699" s="263" t="e">
        <f>J700</f>
        <v>#REF!</v>
      </c>
      <c r="K699" s="263"/>
      <c r="L699" s="263" t="e">
        <f>L700</f>
        <v>#REF!</v>
      </c>
      <c r="M699" s="263">
        <f t="shared" ref="M699:N699" si="387">M700</f>
        <v>0</v>
      </c>
      <c r="N699" s="263" t="e">
        <f t="shared" si="387"/>
        <v>#REF!</v>
      </c>
    </row>
    <row r="700" spans="1:14" ht="12.75" hidden="1" customHeight="1" x14ac:dyDescent="0.2">
      <c r="A700" s="265" t="s">
        <v>541</v>
      </c>
      <c r="B700" s="277">
        <v>801</v>
      </c>
      <c r="C700" s="258" t="s">
        <v>190</v>
      </c>
      <c r="D700" s="258" t="s">
        <v>207</v>
      </c>
      <c r="E700" s="258" t="s">
        <v>178</v>
      </c>
      <c r="F700" s="258" t="s">
        <v>64</v>
      </c>
      <c r="G700" s="262"/>
      <c r="H700" s="262"/>
      <c r="I700" s="263"/>
      <c r="J700" s="263" t="e">
        <f>#REF!+I700</f>
        <v>#REF!</v>
      </c>
      <c r="K700" s="263"/>
      <c r="L700" s="263" t="e">
        <f>F700+J700</f>
        <v>#REF!</v>
      </c>
      <c r="M700" s="263">
        <f t="shared" ref="M700:N700" si="388">G700+K700</f>
        <v>0</v>
      </c>
      <c r="N700" s="263" t="e">
        <f t="shared" si="388"/>
        <v>#REF!</v>
      </c>
    </row>
    <row r="701" spans="1:14" ht="25.5" hidden="1" customHeight="1" x14ac:dyDescent="0.2">
      <c r="A701" s="265" t="s">
        <v>93</v>
      </c>
      <c r="B701" s="277">
        <v>801</v>
      </c>
      <c r="C701" s="258" t="s">
        <v>190</v>
      </c>
      <c r="D701" s="258" t="s">
        <v>207</v>
      </c>
      <c r="E701" s="258" t="s">
        <v>178</v>
      </c>
      <c r="F701" s="258"/>
      <c r="G701" s="262"/>
      <c r="H701" s="262"/>
      <c r="I701" s="263"/>
      <c r="J701" s="263" t="e">
        <f>J702</f>
        <v>#REF!</v>
      </c>
      <c r="K701" s="263"/>
      <c r="L701" s="263" t="e">
        <f>L702</f>
        <v>#REF!</v>
      </c>
      <c r="M701" s="263">
        <f t="shared" ref="M701:N701" si="389">M702</f>
        <v>0</v>
      </c>
      <c r="N701" s="263" t="e">
        <f t="shared" si="389"/>
        <v>#REF!</v>
      </c>
    </row>
    <row r="702" spans="1:14" ht="12.75" hidden="1" customHeight="1" x14ac:dyDescent="0.2">
      <c r="A702" s="265" t="s">
        <v>541</v>
      </c>
      <c r="B702" s="277">
        <v>801</v>
      </c>
      <c r="C702" s="258" t="s">
        <v>190</v>
      </c>
      <c r="D702" s="258" t="s">
        <v>207</v>
      </c>
      <c r="E702" s="258" t="s">
        <v>178</v>
      </c>
      <c r="F702" s="258" t="s">
        <v>64</v>
      </c>
      <c r="G702" s="262"/>
      <c r="H702" s="262"/>
      <c r="I702" s="263"/>
      <c r="J702" s="263" t="e">
        <f>#REF!+I702</f>
        <v>#REF!</v>
      </c>
      <c r="K702" s="263"/>
      <c r="L702" s="263" t="e">
        <f>F702+J702</f>
        <v>#REF!</v>
      </c>
      <c r="M702" s="263">
        <f t="shared" ref="M702:N702" si="390">G702+K702</f>
        <v>0</v>
      </c>
      <c r="N702" s="263" t="e">
        <f t="shared" si="390"/>
        <v>#REF!</v>
      </c>
    </row>
    <row r="703" spans="1:14" ht="25.5" hidden="1" customHeight="1" x14ac:dyDescent="0.2">
      <c r="A703" s="265" t="s">
        <v>93</v>
      </c>
      <c r="B703" s="277">
        <v>801</v>
      </c>
      <c r="C703" s="258" t="s">
        <v>190</v>
      </c>
      <c r="D703" s="258" t="s">
        <v>207</v>
      </c>
      <c r="E703" s="258" t="s">
        <v>178</v>
      </c>
      <c r="F703" s="258"/>
      <c r="G703" s="262"/>
      <c r="H703" s="262"/>
      <c r="I703" s="263"/>
      <c r="J703" s="263" t="e">
        <f>J704</f>
        <v>#REF!</v>
      </c>
      <c r="K703" s="263"/>
      <c r="L703" s="263" t="e">
        <f>L704</f>
        <v>#REF!</v>
      </c>
      <c r="M703" s="263">
        <f t="shared" ref="M703:N703" si="391">M704</f>
        <v>0</v>
      </c>
      <c r="N703" s="263" t="e">
        <f t="shared" si="391"/>
        <v>#REF!</v>
      </c>
    </row>
    <row r="704" spans="1:14" ht="12.75" hidden="1" customHeight="1" x14ac:dyDescent="0.2">
      <c r="A704" s="265" t="s">
        <v>541</v>
      </c>
      <c r="B704" s="277">
        <v>801</v>
      </c>
      <c r="C704" s="258" t="s">
        <v>190</v>
      </c>
      <c r="D704" s="258" t="s">
        <v>207</v>
      </c>
      <c r="E704" s="258" t="s">
        <v>178</v>
      </c>
      <c r="F704" s="258" t="s">
        <v>64</v>
      </c>
      <c r="G704" s="262"/>
      <c r="H704" s="262"/>
      <c r="I704" s="263"/>
      <c r="J704" s="263" t="e">
        <f>#REF!+I704</f>
        <v>#REF!</v>
      </c>
      <c r="K704" s="263"/>
      <c r="L704" s="263" t="e">
        <f>F704+J704</f>
        <v>#REF!</v>
      </c>
      <c r="M704" s="263">
        <f t="shared" ref="M704:N704" si="392">G704+K704</f>
        <v>0</v>
      </c>
      <c r="N704" s="263" t="e">
        <f t="shared" si="392"/>
        <v>#REF!</v>
      </c>
    </row>
    <row r="705" spans="1:14" ht="12.75" hidden="1" customHeight="1" x14ac:dyDescent="0.2">
      <c r="A705" s="265" t="s">
        <v>93</v>
      </c>
      <c r="B705" s="277">
        <v>801</v>
      </c>
      <c r="C705" s="258" t="s">
        <v>190</v>
      </c>
      <c r="D705" s="258" t="s">
        <v>207</v>
      </c>
      <c r="E705" s="258" t="s">
        <v>178</v>
      </c>
      <c r="F705" s="256"/>
      <c r="G705" s="262"/>
      <c r="H705" s="262"/>
      <c r="I705" s="263"/>
      <c r="J705" s="263" t="e">
        <f>J706</f>
        <v>#REF!</v>
      </c>
      <c r="K705" s="263"/>
      <c r="L705" s="263" t="e">
        <f t="shared" ref="L705:N707" si="393">L706</f>
        <v>#REF!</v>
      </c>
      <c r="M705" s="263">
        <f t="shared" si="393"/>
        <v>0</v>
      </c>
      <c r="N705" s="263" t="e">
        <f t="shared" si="393"/>
        <v>#REF!</v>
      </c>
    </row>
    <row r="706" spans="1:14" ht="12.75" hidden="1" customHeight="1" x14ac:dyDescent="0.2">
      <c r="A706" s="265" t="s">
        <v>541</v>
      </c>
      <c r="B706" s="277">
        <v>801</v>
      </c>
      <c r="C706" s="258" t="s">
        <v>190</v>
      </c>
      <c r="D706" s="258" t="s">
        <v>207</v>
      </c>
      <c r="E706" s="258" t="s">
        <v>178</v>
      </c>
      <c r="F706" s="256"/>
      <c r="G706" s="262"/>
      <c r="H706" s="262"/>
      <c r="I706" s="263"/>
      <c r="J706" s="263" t="e">
        <f>J707</f>
        <v>#REF!</v>
      </c>
      <c r="K706" s="263"/>
      <c r="L706" s="263" t="e">
        <f t="shared" si="393"/>
        <v>#REF!</v>
      </c>
      <c r="M706" s="263">
        <f t="shared" si="393"/>
        <v>0</v>
      </c>
      <c r="N706" s="263" t="e">
        <f t="shared" si="393"/>
        <v>#REF!</v>
      </c>
    </row>
    <row r="707" spans="1:14" ht="25.5" hidden="1" customHeight="1" x14ac:dyDescent="0.2">
      <c r="A707" s="265" t="s">
        <v>93</v>
      </c>
      <c r="B707" s="277">
        <v>801</v>
      </c>
      <c r="C707" s="258" t="s">
        <v>190</v>
      </c>
      <c r="D707" s="258" t="s">
        <v>207</v>
      </c>
      <c r="E707" s="258" t="s">
        <v>178</v>
      </c>
      <c r="F707" s="258"/>
      <c r="G707" s="262"/>
      <c r="H707" s="262"/>
      <c r="I707" s="263"/>
      <c r="J707" s="263" t="e">
        <f>J708</f>
        <v>#REF!</v>
      </c>
      <c r="K707" s="263"/>
      <c r="L707" s="263" t="e">
        <f t="shared" si="393"/>
        <v>#REF!</v>
      </c>
      <c r="M707" s="263">
        <f t="shared" si="393"/>
        <v>0</v>
      </c>
      <c r="N707" s="263" t="e">
        <f t="shared" si="393"/>
        <v>#REF!</v>
      </c>
    </row>
    <row r="708" spans="1:14" ht="25.5" hidden="1" customHeight="1" x14ac:dyDescent="0.2">
      <c r="A708" s="265" t="s">
        <v>541</v>
      </c>
      <c r="B708" s="277">
        <v>801</v>
      </c>
      <c r="C708" s="258" t="s">
        <v>190</v>
      </c>
      <c r="D708" s="258" t="s">
        <v>207</v>
      </c>
      <c r="E708" s="258" t="s">
        <v>178</v>
      </c>
      <c r="F708" s="258"/>
      <c r="G708" s="262"/>
      <c r="H708" s="262"/>
      <c r="I708" s="263"/>
      <c r="J708" s="263" t="e">
        <f>J711</f>
        <v>#REF!</v>
      </c>
      <c r="K708" s="263"/>
      <c r="L708" s="263" t="e">
        <f>L711</f>
        <v>#REF!</v>
      </c>
      <c r="M708" s="263">
        <f t="shared" ref="M708:N708" si="394">M711</f>
        <v>0</v>
      </c>
      <c r="N708" s="263" t="e">
        <f t="shared" si="394"/>
        <v>#REF!</v>
      </c>
    </row>
    <row r="709" spans="1:14" ht="25.5" hidden="1" customHeight="1" x14ac:dyDescent="0.2">
      <c r="A709" s="265" t="s">
        <v>423</v>
      </c>
      <c r="B709" s="277">
        <v>801</v>
      </c>
      <c r="C709" s="258" t="s">
        <v>190</v>
      </c>
      <c r="D709" s="258" t="s">
        <v>207</v>
      </c>
      <c r="E709" s="258" t="s">
        <v>409</v>
      </c>
      <c r="F709" s="258"/>
      <c r="G709" s="262"/>
      <c r="H709" s="262"/>
      <c r="I709" s="263">
        <f>I710</f>
        <v>-50</v>
      </c>
      <c r="J709" s="263">
        <f>J710</f>
        <v>-50</v>
      </c>
      <c r="K709" s="263">
        <f>K710</f>
        <v>-50</v>
      </c>
      <c r="L709" s="263">
        <f>L710</f>
        <v>-50</v>
      </c>
      <c r="M709" s="263">
        <f t="shared" ref="M709:N709" si="395">M710</f>
        <v>-100</v>
      </c>
      <c r="N709" s="263">
        <f t="shared" si="395"/>
        <v>-100</v>
      </c>
    </row>
    <row r="710" spans="1:14" ht="19.5" hidden="1" customHeight="1" x14ac:dyDescent="0.2">
      <c r="A710" s="265" t="s">
        <v>93</v>
      </c>
      <c r="B710" s="277">
        <v>801</v>
      </c>
      <c r="C710" s="258" t="s">
        <v>190</v>
      </c>
      <c r="D710" s="258" t="s">
        <v>207</v>
      </c>
      <c r="E710" s="258" t="s">
        <v>409</v>
      </c>
      <c r="F710" s="258" t="s">
        <v>94</v>
      </c>
      <c r="G710" s="262"/>
      <c r="H710" s="262"/>
      <c r="I710" s="263">
        <v>-50</v>
      </c>
      <c r="J710" s="263">
        <f>G710+I710</f>
        <v>-50</v>
      </c>
      <c r="K710" s="263">
        <v>-50</v>
      </c>
      <c r="L710" s="263">
        <f>H710+J710</f>
        <v>-50</v>
      </c>
      <c r="M710" s="263">
        <f t="shared" ref="M710:N710" si="396">I710+K710</f>
        <v>-100</v>
      </c>
      <c r="N710" s="263">
        <f t="shared" si="396"/>
        <v>-100</v>
      </c>
    </row>
    <row r="711" spans="1:14" ht="12.75" hidden="1" customHeight="1" x14ac:dyDescent="0.2">
      <c r="A711" s="265" t="s">
        <v>93</v>
      </c>
      <c r="B711" s="277">
        <v>801</v>
      </c>
      <c r="C711" s="258" t="s">
        <v>190</v>
      </c>
      <c r="D711" s="258" t="s">
        <v>207</v>
      </c>
      <c r="E711" s="258" t="s">
        <v>178</v>
      </c>
      <c r="F711" s="258" t="s">
        <v>150</v>
      </c>
      <c r="G711" s="262"/>
      <c r="H711" s="262"/>
      <c r="I711" s="263"/>
      <c r="J711" s="263" t="e">
        <f>#REF!+I711</f>
        <v>#REF!</v>
      </c>
      <c r="K711" s="263"/>
      <c r="L711" s="263" t="e">
        <f>F711+J711</f>
        <v>#REF!</v>
      </c>
      <c r="M711" s="263">
        <f t="shared" ref="M711:N711" si="397">G711+K711</f>
        <v>0</v>
      </c>
      <c r="N711" s="263" t="e">
        <f t="shared" si="397"/>
        <v>#REF!</v>
      </c>
    </row>
    <row r="712" spans="1:14" ht="26.25" hidden="1" customHeight="1" x14ac:dyDescent="0.2">
      <c r="A712" s="265" t="s">
        <v>424</v>
      </c>
      <c r="B712" s="277">
        <v>801</v>
      </c>
      <c r="C712" s="258" t="s">
        <v>190</v>
      </c>
      <c r="D712" s="258" t="s">
        <v>207</v>
      </c>
      <c r="E712" s="258" t="s">
        <v>411</v>
      </c>
      <c r="F712" s="258"/>
      <c r="G712" s="262"/>
      <c r="H712" s="262"/>
      <c r="I712" s="263">
        <f>I713</f>
        <v>-50</v>
      </c>
      <c r="J712" s="263">
        <f>J713</f>
        <v>-50</v>
      </c>
      <c r="K712" s="263">
        <f>K713</f>
        <v>-50</v>
      </c>
      <c r="L712" s="263">
        <f>L713</f>
        <v>-50</v>
      </c>
      <c r="M712" s="263">
        <f t="shared" ref="M712:N712" si="398">M713</f>
        <v>-100</v>
      </c>
      <c r="N712" s="263">
        <f t="shared" si="398"/>
        <v>-100</v>
      </c>
    </row>
    <row r="713" spans="1:14" ht="18" hidden="1" customHeight="1" x14ac:dyDescent="0.2">
      <c r="A713" s="265" t="s">
        <v>93</v>
      </c>
      <c r="B713" s="277">
        <v>801</v>
      </c>
      <c r="C713" s="258" t="s">
        <v>190</v>
      </c>
      <c r="D713" s="258" t="s">
        <v>207</v>
      </c>
      <c r="E713" s="258" t="s">
        <v>411</v>
      </c>
      <c r="F713" s="258" t="s">
        <v>94</v>
      </c>
      <c r="G713" s="262"/>
      <c r="H713" s="262"/>
      <c r="I713" s="263">
        <v>-50</v>
      </c>
      <c r="J713" s="263">
        <f>G713+I713</f>
        <v>-50</v>
      </c>
      <c r="K713" s="263">
        <v>-50</v>
      </c>
      <c r="L713" s="263">
        <f>H713+J713</f>
        <v>-50</v>
      </c>
      <c r="M713" s="263">
        <f t="shared" ref="M713:N713" si="399">I713+K713</f>
        <v>-100</v>
      </c>
      <c r="N713" s="263">
        <f t="shared" si="399"/>
        <v>-100</v>
      </c>
    </row>
    <row r="714" spans="1:14" s="20" customFormat="1" ht="16.5" hidden="1" customHeight="1" x14ac:dyDescent="0.2">
      <c r="A714" s="265" t="s">
        <v>477</v>
      </c>
      <c r="B714" s="277">
        <v>801</v>
      </c>
      <c r="C714" s="258" t="s">
        <v>190</v>
      </c>
      <c r="D714" s="258" t="s">
        <v>207</v>
      </c>
      <c r="E714" s="258" t="s">
        <v>450</v>
      </c>
      <c r="F714" s="258"/>
      <c r="G714" s="262"/>
      <c r="H714" s="262"/>
      <c r="I714" s="263">
        <f>I715+I717+I719+I721</f>
        <v>-7909.7</v>
      </c>
      <c r="J714" s="263" t="e">
        <f>J715+J717+J719+J721</f>
        <v>#REF!</v>
      </c>
      <c r="K714" s="263">
        <f>K715+K717+K719+K721</f>
        <v>-7909.7</v>
      </c>
      <c r="L714" s="263" t="e">
        <f>L715+L717+L719+L721</f>
        <v>#REF!</v>
      </c>
      <c r="M714" s="263" t="e">
        <f t="shared" ref="M714:N714" si="400">M715+M717+M719+M721</f>
        <v>#REF!</v>
      </c>
      <c r="N714" s="263" t="e">
        <f t="shared" si="400"/>
        <v>#REF!</v>
      </c>
    </row>
    <row r="715" spans="1:14" ht="84.75" hidden="1" customHeight="1" x14ac:dyDescent="0.2">
      <c r="A715" s="276" t="s">
        <v>475</v>
      </c>
      <c r="B715" s="277">
        <v>801</v>
      </c>
      <c r="C715" s="258" t="s">
        <v>190</v>
      </c>
      <c r="D715" s="258" t="s">
        <v>207</v>
      </c>
      <c r="E715" s="258" t="s">
        <v>476</v>
      </c>
      <c r="F715" s="258"/>
      <c r="G715" s="262"/>
      <c r="H715" s="262"/>
      <c r="I715" s="263">
        <f>I716</f>
        <v>0</v>
      </c>
      <c r="J715" s="263">
        <f>J716</f>
        <v>0</v>
      </c>
      <c r="K715" s="263">
        <f>K716</f>
        <v>0</v>
      </c>
      <c r="L715" s="263">
        <f>L716</f>
        <v>0</v>
      </c>
      <c r="M715" s="263">
        <f t="shared" ref="M715:N715" si="401">M716</f>
        <v>0</v>
      </c>
      <c r="N715" s="263">
        <f t="shared" si="401"/>
        <v>0</v>
      </c>
    </row>
    <row r="716" spans="1:14" ht="30" hidden="1" customHeight="1" x14ac:dyDescent="0.2">
      <c r="A716" s="265" t="s">
        <v>93</v>
      </c>
      <c r="B716" s="277">
        <v>801</v>
      </c>
      <c r="C716" s="258" t="s">
        <v>190</v>
      </c>
      <c r="D716" s="258" t="s">
        <v>207</v>
      </c>
      <c r="E716" s="258" t="s">
        <v>476</v>
      </c>
      <c r="F716" s="258" t="s">
        <v>94</v>
      </c>
      <c r="G716" s="262"/>
      <c r="H716" s="262"/>
      <c r="I716" s="263">
        <v>0</v>
      </c>
      <c r="J716" s="263">
        <f>G716+I716</f>
        <v>0</v>
      </c>
      <c r="K716" s="263">
        <v>0</v>
      </c>
      <c r="L716" s="263">
        <f>H716+J716</f>
        <v>0</v>
      </c>
      <c r="M716" s="263">
        <f t="shared" ref="M716:N716" si="402">I716+K716</f>
        <v>0</v>
      </c>
      <c r="N716" s="263">
        <f t="shared" si="402"/>
        <v>0</v>
      </c>
    </row>
    <row r="717" spans="1:14" ht="84.75" hidden="1" customHeight="1" x14ac:dyDescent="0.2">
      <c r="A717" s="379" t="s">
        <v>473</v>
      </c>
      <c r="B717" s="277">
        <v>801</v>
      </c>
      <c r="C717" s="258" t="s">
        <v>190</v>
      </c>
      <c r="D717" s="258" t="s">
        <v>207</v>
      </c>
      <c r="E717" s="258" t="s">
        <v>474</v>
      </c>
      <c r="F717" s="258"/>
      <c r="G717" s="262"/>
      <c r="H717" s="262"/>
      <c r="I717" s="263">
        <f>I718</f>
        <v>0</v>
      </c>
      <c r="J717" s="263">
        <f>J718</f>
        <v>0</v>
      </c>
      <c r="K717" s="263">
        <f>K718</f>
        <v>0</v>
      </c>
      <c r="L717" s="263">
        <f>L718</f>
        <v>0</v>
      </c>
      <c r="M717" s="263">
        <f t="shared" ref="M717:N717" si="403">M718</f>
        <v>0</v>
      </c>
      <c r="N717" s="263">
        <f t="shared" si="403"/>
        <v>0</v>
      </c>
    </row>
    <row r="718" spans="1:14" ht="30" hidden="1" customHeight="1" x14ac:dyDescent="0.2">
      <c r="A718" s="265" t="s">
        <v>93</v>
      </c>
      <c r="B718" s="277">
        <v>801</v>
      </c>
      <c r="C718" s="258" t="s">
        <v>190</v>
      </c>
      <c r="D718" s="258" t="s">
        <v>207</v>
      </c>
      <c r="E718" s="258" t="s">
        <v>474</v>
      </c>
      <c r="F718" s="258" t="s">
        <v>94</v>
      </c>
      <c r="G718" s="262"/>
      <c r="H718" s="262"/>
      <c r="I718" s="263">
        <v>0</v>
      </c>
      <c r="J718" s="263">
        <f>G718+I718</f>
        <v>0</v>
      </c>
      <c r="K718" s="263">
        <v>0</v>
      </c>
      <c r="L718" s="263">
        <f>H718+J718</f>
        <v>0</v>
      </c>
      <c r="M718" s="263">
        <f t="shared" ref="M718:N718" si="404">I718+K718</f>
        <v>0</v>
      </c>
      <c r="N718" s="263">
        <f t="shared" si="404"/>
        <v>0</v>
      </c>
    </row>
    <row r="719" spans="1:14" ht="114" hidden="1" customHeight="1" x14ac:dyDescent="0.2">
      <c r="A719" s="379" t="s">
        <v>471</v>
      </c>
      <c r="B719" s="277">
        <v>801</v>
      </c>
      <c r="C719" s="258" t="s">
        <v>190</v>
      </c>
      <c r="D719" s="258" t="s">
        <v>207</v>
      </c>
      <c r="E719" s="258" t="s">
        <v>472</v>
      </c>
      <c r="F719" s="258"/>
      <c r="G719" s="262"/>
      <c r="H719" s="262"/>
      <c r="I719" s="263">
        <f>I720</f>
        <v>0</v>
      </c>
      <c r="J719" s="263">
        <f>J720</f>
        <v>0</v>
      </c>
      <c r="K719" s="263">
        <f>K720</f>
        <v>0</v>
      </c>
      <c r="L719" s="263">
        <f>L720</f>
        <v>0</v>
      </c>
      <c r="M719" s="263">
        <f t="shared" ref="M719:N719" si="405">M720</f>
        <v>0</v>
      </c>
      <c r="N719" s="263">
        <f t="shared" si="405"/>
        <v>0</v>
      </c>
    </row>
    <row r="720" spans="1:14" ht="30" hidden="1" customHeight="1" x14ac:dyDescent="0.2">
      <c r="A720" s="265" t="s">
        <v>93</v>
      </c>
      <c r="B720" s="277">
        <v>801</v>
      </c>
      <c r="C720" s="258" t="s">
        <v>190</v>
      </c>
      <c r="D720" s="258" t="s">
        <v>207</v>
      </c>
      <c r="E720" s="258" t="s">
        <v>472</v>
      </c>
      <c r="F720" s="258" t="s">
        <v>94</v>
      </c>
      <c r="G720" s="262"/>
      <c r="H720" s="262"/>
      <c r="I720" s="263">
        <v>0</v>
      </c>
      <c r="J720" s="263">
        <f>G720+I720</f>
        <v>0</v>
      </c>
      <c r="K720" s="263">
        <v>0</v>
      </c>
      <c r="L720" s="263">
        <f>H720+J720</f>
        <v>0</v>
      </c>
      <c r="M720" s="263">
        <f t="shared" ref="M720:N720" si="406">I720+K720</f>
        <v>0</v>
      </c>
      <c r="N720" s="263">
        <f t="shared" si="406"/>
        <v>0</v>
      </c>
    </row>
    <row r="721" spans="1:14" ht="18.75" hidden="1" customHeight="1" x14ac:dyDescent="0.2">
      <c r="A721" s="265" t="s">
        <v>511</v>
      </c>
      <c r="B721" s="277">
        <v>801</v>
      </c>
      <c r="C721" s="258" t="s">
        <v>190</v>
      </c>
      <c r="D721" s="258" t="s">
        <v>207</v>
      </c>
      <c r="E721" s="258" t="s">
        <v>512</v>
      </c>
      <c r="F721" s="258"/>
      <c r="G721" s="262"/>
      <c r="H721" s="262"/>
      <c r="I721" s="263">
        <f>I722</f>
        <v>-7909.7</v>
      </c>
      <c r="J721" s="263" t="e">
        <f>J722</f>
        <v>#REF!</v>
      </c>
      <c r="K721" s="263">
        <f>K722</f>
        <v>-7909.7</v>
      </c>
      <c r="L721" s="263" t="e">
        <f>L722</f>
        <v>#REF!</v>
      </c>
      <c r="M721" s="263" t="e">
        <f t="shared" ref="M721:N721" si="407">M722</f>
        <v>#REF!</v>
      </c>
      <c r="N721" s="263" t="e">
        <f t="shared" si="407"/>
        <v>#REF!</v>
      </c>
    </row>
    <row r="722" spans="1:14" ht="15.75" hidden="1" customHeight="1" x14ac:dyDescent="0.2">
      <c r="A722" s="265" t="s">
        <v>95</v>
      </c>
      <c r="B722" s="277">
        <v>801</v>
      </c>
      <c r="C722" s="258" t="s">
        <v>190</v>
      </c>
      <c r="D722" s="258" t="s">
        <v>207</v>
      </c>
      <c r="E722" s="258" t="s">
        <v>512</v>
      </c>
      <c r="F722" s="258" t="s">
        <v>96</v>
      </c>
      <c r="G722" s="262"/>
      <c r="H722" s="262"/>
      <c r="I722" s="263">
        <v>-7909.7</v>
      </c>
      <c r="J722" s="263" t="e">
        <f>#REF!+I722</f>
        <v>#REF!</v>
      </c>
      <c r="K722" s="263">
        <v>-7909.7</v>
      </c>
      <c r="L722" s="263" t="e">
        <f>#REF!+J722</f>
        <v>#REF!</v>
      </c>
      <c r="M722" s="263" t="e">
        <f>#REF!+K722</f>
        <v>#REF!</v>
      </c>
      <c r="N722" s="263" t="e">
        <f>#REF!+L722</f>
        <v>#REF!</v>
      </c>
    </row>
    <row r="723" spans="1:14" ht="15.75" hidden="1" customHeight="1" x14ac:dyDescent="0.2">
      <c r="A723" s="265" t="s">
        <v>838</v>
      </c>
      <c r="B723" s="277">
        <v>801</v>
      </c>
      <c r="C723" s="258" t="s">
        <v>190</v>
      </c>
      <c r="D723" s="258" t="s">
        <v>207</v>
      </c>
      <c r="E723" s="258" t="s">
        <v>871</v>
      </c>
      <c r="F723" s="258"/>
      <c r="G723" s="262"/>
      <c r="H723" s="263">
        <f>H725</f>
        <v>448</v>
      </c>
      <c r="I723" s="263">
        <f>I725</f>
        <v>0</v>
      </c>
      <c r="J723" s="263">
        <f t="shared" ref="J723:J734" si="408">H723+I723</f>
        <v>448</v>
      </c>
      <c r="K723" s="263">
        <f>K724+K725</f>
        <v>0</v>
      </c>
      <c r="L723" s="263">
        <f>L724+L725</f>
        <v>0</v>
      </c>
      <c r="M723" s="263">
        <f t="shared" ref="M723:N723" si="409">M724+M725</f>
        <v>0</v>
      </c>
      <c r="N723" s="263">
        <f t="shared" si="409"/>
        <v>0</v>
      </c>
    </row>
    <row r="724" spans="1:14" ht="15.75" hidden="1" customHeight="1" x14ac:dyDescent="0.2">
      <c r="A724" s="265" t="s">
        <v>99</v>
      </c>
      <c r="B724" s="277">
        <v>801</v>
      </c>
      <c r="C724" s="258" t="s">
        <v>190</v>
      </c>
      <c r="D724" s="258" t="s">
        <v>207</v>
      </c>
      <c r="E724" s="258" t="s">
        <v>871</v>
      </c>
      <c r="F724" s="258" t="s">
        <v>100</v>
      </c>
      <c r="G724" s="262"/>
      <c r="H724" s="263"/>
      <c r="I724" s="263"/>
      <c r="J724" s="263"/>
      <c r="K724" s="263">
        <v>5.19</v>
      </c>
      <c r="L724" s="263">
        <v>0</v>
      </c>
      <c r="M724" s="263">
        <v>0</v>
      </c>
      <c r="N724" s="263">
        <v>0</v>
      </c>
    </row>
    <row r="725" spans="1:14" ht="18.75" hidden="1" customHeight="1" x14ac:dyDescent="0.2">
      <c r="A725" s="265" t="s">
        <v>93</v>
      </c>
      <c r="B725" s="277">
        <v>801</v>
      </c>
      <c r="C725" s="258" t="s">
        <v>190</v>
      </c>
      <c r="D725" s="258" t="s">
        <v>207</v>
      </c>
      <c r="E725" s="258" t="s">
        <v>871</v>
      </c>
      <c r="F725" s="258" t="s">
        <v>94</v>
      </c>
      <c r="G725" s="262"/>
      <c r="H725" s="263">
        <v>448</v>
      </c>
      <c r="I725" s="263">
        <v>0</v>
      </c>
      <c r="J725" s="263">
        <f t="shared" si="408"/>
        <v>448</v>
      </c>
      <c r="K725" s="263">
        <v>-5.19</v>
      </c>
      <c r="L725" s="263">
        <v>0</v>
      </c>
      <c r="M725" s="263">
        <v>0</v>
      </c>
      <c r="N725" s="263">
        <v>0</v>
      </c>
    </row>
    <row r="726" spans="1:14" ht="28.5" customHeight="1" x14ac:dyDescent="0.2">
      <c r="A726" s="265" t="s">
        <v>837</v>
      </c>
      <c r="B726" s="277">
        <v>801</v>
      </c>
      <c r="C726" s="258" t="s">
        <v>190</v>
      </c>
      <c r="D726" s="258" t="s">
        <v>207</v>
      </c>
      <c r="E726" s="258" t="s">
        <v>836</v>
      </c>
      <c r="F726" s="258"/>
      <c r="G726" s="262"/>
      <c r="H726" s="263">
        <f>H727</f>
        <v>0.1</v>
      </c>
      <c r="I726" s="263">
        <f>I727</f>
        <v>0</v>
      </c>
      <c r="J726" s="263">
        <f t="shared" si="408"/>
        <v>0.1</v>
      </c>
      <c r="K726" s="263">
        <f>K727</f>
        <v>0</v>
      </c>
      <c r="L726" s="263">
        <f>L727</f>
        <v>0.1</v>
      </c>
      <c r="M726" s="263">
        <f t="shared" ref="M726:N726" si="410">M727</f>
        <v>0</v>
      </c>
      <c r="N726" s="263">
        <f t="shared" si="410"/>
        <v>0.1</v>
      </c>
    </row>
    <row r="727" spans="1:14" ht="19.5" customHeight="1" x14ac:dyDescent="0.2">
      <c r="A727" s="265" t="s">
        <v>93</v>
      </c>
      <c r="B727" s="277">
        <v>801</v>
      </c>
      <c r="C727" s="258" t="s">
        <v>190</v>
      </c>
      <c r="D727" s="258" t="s">
        <v>207</v>
      </c>
      <c r="E727" s="258" t="s">
        <v>836</v>
      </c>
      <c r="F727" s="258" t="s">
        <v>94</v>
      </c>
      <c r="G727" s="262"/>
      <c r="H727" s="263">
        <v>0.1</v>
      </c>
      <c r="I727" s="263">
        <v>0</v>
      </c>
      <c r="J727" s="263">
        <f t="shared" si="408"/>
        <v>0.1</v>
      </c>
      <c r="K727" s="263">
        <v>0</v>
      </c>
      <c r="L727" s="263">
        <v>0.1</v>
      </c>
      <c r="M727" s="263">
        <v>0</v>
      </c>
      <c r="N727" s="263">
        <f>L727+M727</f>
        <v>0.1</v>
      </c>
    </row>
    <row r="728" spans="1:14" ht="30.75" customHeight="1" x14ac:dyDescent="0.2">
      <c r="A728" s="265" t="s">
        <v>509</v>
      </c>
      <c r="B728" s="277">
        <v>801</v>
      </c>
      <c r="C728" s="258" t="s">
        <v>190</v>
      </c>
      <c r="D728" s="258" t="s">
        <v>207</v>
      </c>
      <c r="E728" s="258" t="s">
        <v>820</v>
      </c>
      <c r="F728" s="258"/>
      <c r="G728" s="262"/>
      <c r="H728" s="263">
        <f>H729</f>
        <v>50</v>
      </c>
      <c r="I728" s="263">
        <f>I729</f>
        <v>0</v>
      </c>
      <c r="J728" s="263">
        <f t="shared" si="408"/>
        <v>50</v>
      </c>
      <c r="K728" s="263">
        <f>K729</f>
        <v>-26.4</v>
      </c>
      <c r="L728" s="263">
        <f>L729</f>
        <v>50</v>
      </c>
      <c r="M728" s="263">
        <f t="shared" ref="M728:N728" si="411">M729</f>
        <v>-40</v>
      </c>
      <c r="N728" s="263">
        <f t="shared" si="411"/>
        <v>10</v>
      </c>
    </row>
    <row r="729" spans="1:14" ht="19.5" customHeight="1" x14ac:dyDescent="0.2">
      <c r="A729" s="265" t="s">
        <v>93</v>
      </c>
      <c r="B729" s="277">
        <v>801</v>
      </c>
      <c r="C729" s="258" t="s">
        <v>190</v>
      </c>
      <c r="D729" s="258" t="s">
        <v>207</v>
      </c>
      <c r="E729" s="258" t="s">
        <v>820</v>
      </c>
      <c r="F729" s="258" t="s">
        <v>94</v>
      </c>
      <c r="G729" s="262"/>
      <c r="H729" s="263">
        <v>50</v>
      </c>
      <c r="I729" s="263">
        <v>0</v>
      </c>
      <c r="J729" s="263">
        <f t="shared" si="408"/>
        <v>50</v>
      </c>
      <c r="K729" s="263">
        <v>-26.4</v>
      </c>
      <c r="L729" s="263">
        <v>50</v>
      </c>
      <c r="M729" s="263">
        <v>-40</v>
      </c>
      <c r="N729" s="263">
        <f>L729+M729</f>
        <v>10</v>
      </c>
    </row>
    <row r="730" spans="1:14" ht="19.5" customHeight="1" x14ac:dyDescent="0.2">
      <c r="A730" s="265" t="s">
        <v>499</v>
      </c>
      <c r="B730" s="277">
        <v>801</v>
      </c>
      <c r="C730" s="258" t="s">
        <v>190</v>
      </c>
      <c r="D730" s="258" t="s">
        <v>207</v>
      </c>
      <c r="E730" s="258" t="s">
        <v>753</v>
      </c>
      <c r="F730" s="258"/>
      <c r="G730" s="262"/>
      <c r="H730" s="263">
        <f>H731</f>
        <v>10</v>
      </c>
      <c r="I730" s="263">
        <f>I731</f>
        <v>0</v>
      </c>
      <c r="J730" s="263">
        <f t="shared" si="408"/>
        <v>10</v>
      </c>
      <c r="K730" s="263">
        <f>K731</f>
        <v>0</v>
      </c>
      <c r="L730" s="263">
        <f>L731</f>
        <v>10</v>
      </c>
      <c r="M730" s="263">
        <f t="shared" ref="M730:N730" si="412">M731</f>
        <v>-10</v>
      </c>
      <c r="N730" s="263">
        <f t="shared" si="412"/>
        <v>0</v>
      </c>
    </row>
    <row r="731" spans="1:14" ht="19.5" customHeight="1" x14ac:dyDescent="0.2">
      <c r="A731" s="265" t="s">
        <v>121</v>
      </c>
      <c r="B731" s="277">
        <v>801</v>
      </c>
      <c r="C731" s="258" t="s">
        <v>190</v>
      </c>
      <c r="D731" s="258" t="s">
        <v>207</v>
      </c>
      <c r="E731" s="258" t="s">
        <v>753</v>
      </c>
      <c r="F731" s="258" t="s">
        <v>94</v>
      </c>
      <c r="G731" s="262"/>
      <c r="H731" s="263">
        <v>10</v>
      </c>
      <c r="I731" s="263">
        <v>0</v>
      </c>
      <c r="J731" s="263">
        <f t="shared" si="408"/>
        <v>10</v>
      </c>
      <c r="K731" s="263">
        <v>0</v>
      </c>
      <c r="L731" s="263">
        <v>10</v>
      </c>
      <c r="M731" s="263">
        <v>-10</v>
      </c>
      <c r="N731" s="263">
        <f>L731+M731</f>
        <v>0</v>
      </c>
    </row>
    <row r="732" spans="1:14" ht="29.25" customHeight="1" x14ac:dyDescent="0.2">
      <c r="A732" s="265" t="s">
        <v>510</v>
      </c>
      <c r="B732" s="277">
        <v>801</v>
      </c>
      <c r="C732" s="258" t="s">
        <v>190</v>
      </c>
      <c r="D732" s="258" t="s">
        <v>207</v>
      </c>
      <c r="E732" s="258" t="s">
        <v>819</v>
      </c>
      <c r="F732" s="258"/>
      <c r="G732" s="262"/>
      <c r="H732" s="263">
        <f>H734</f>
        <v>50</v>
      </c>
      <c r="I732" s="263">
        <f>I734</f>
        <v>0</v>
      </c>
      <c r="J732" s="263">
        <f t="shared" si="408"/>
        <v>50</v>
      </c>
      <c r="K732" s="263">
        <f>K734+K733</f>
        <v>0</v>
      </c>
      <c r="L732" s="263">
        <f>L734+L733</f>
        <v>50</v>
      </c>
      <c r="M732" s="263">
        <f t="shared" ref="M732:N732" si="413">M734+M733</f>
        <v>-40</v>
      </c>
      <c r="N732" s="263">
        <f t="shared" si="413"/>
        <v>10</v>
      </c>
    </row>
    <row r="733" spans="1:14" ht="19.5" hidden="1" customHeight="1" x14ac:dyDescent="0.2">
      <c r="A733" s="265" t="s">
        <v>97</v>
      </c>
      <c r="B733" s="277">
        <v>801</v>
      </c>
      <c r="C733" s="258" t="s">
        <v>190</v>
      </c>
      <c r="D733" s="258" t="s">
        <v>207</v>
      </c>
      <c r="E733" s="258" t="s">
        <v>819</v>
      </c>
      <c r="F733" s="258" t="s">
        <v>98</v>
      </c>
      <c r="G733" s="262"/>
      <c r="H733" s="263"/>
      <c r="I733" s="263"/>
      <c r="J733" s="263"/>
      <c r="K733" s="263">
        <v>7.5</v>
      </c>
      <c r="L733" s="263">
        <v>0</v>
      </c>
      <c r="M733" s="263"/>
      <c r="N733" s="263">
        <v>0</v>
      </c>
    </row>
    <row r="734" spans="1:14" ht="19.5" customHeight="1" x14ac:dyDescent="0.2">
      <c r="A734" s="265" t="s">
        <v>93</v>
      </c>
      <c r="B734" s="277">
        <v>801</v>
      </c>
      <c r="C734" s="258" t="s">
        <v>190</v>
      </c>
      <c r="D734" s="258" t="s">
        <v>207</v>
      </c>
      <c r="E734" s="258" t="s">
        <v>819</v>
      </c>
      <c r="F734" s="258" t="s">
        <v>94</v>
      </c>
      <c r="G734" s="262"/>
      <c r="H734" s="263">
        <v>50</v>
      </c>
      <c r="I734" s="263">
        <v>0</v>
      </c>
      <c r="J734" s="263">
        <f t="shared" si="408"/>
        <v>50</v>
      </c>
      <c r="K734" s="263">
        <v>-7.5</v>
      </c>
      <c r="L734" s="263">
        <v>50</v>
      </c>
      <c r="M734" s="263">
        <v>-40</v>
      </c>
      <c r="N734" s="263">
        <f>L734+M734</f>
        <v>10</v>
      </c>
    </row>
    <row r="735" spans="1:14" ht="19.5" customHeight="1" x14ac:dyDescent="0.2">
      <c r="A735" s="265" t="s">
        <v>506</v>
      </c>
      <c r="B735" s="277">
        <v>801</v>
      </c>
      <c r="C735" s="258" t="s">
        <v>190</v>
      </c>
      <c r="D735" s="258" t="s">
        <v>207</v>
      </c>
      <c r="E735" s="258" t="s">
        <v>870</v>
      </c>
      <c r="F735" s="258"/>
      <c r="G735" s="386">
        <f>G738+G740+G741</f>
        <v>0</v>
      </c>
      <c r="H735" s="281">
        <f>H736+H737+H738+H740+H741+H739</f>
        <v>7192</v>
      </c>
      <c r="I735" s="281">
        <f>I736+I737+I738+I740+I741+I739</f>
        <v>1484.8999999999996</v>
      </c>
      <c r="J735" s="281">
        <f>J736+J737+J738+J740+J741+J739</f>
        <v>8676.9</v>
      </c>
      <c r="K735" s="281">
        <f>K736+K737+K738+K740+K741+K739+K742</f>
        <v>9.9999999999909051E-3</v>
      </c>
      <c r="L735" s="281">
        <f>L736+L737+L739+L740+L741</f>
        <v>8814</v>
      </c>
      <c r="M735" s="281">
        <f t="shared" ref="M735:N735" si="414">M736+M737+M739+M740+M741</f>
        <v>381</v>
      </c>
      <c r="N735" s="281">
        <f t="shared" si="414"/>
        <v>9195</v>
      </c>
    </row>
    <row r="736" spans="1:14" ht="30.75" customHeight="1" x14ac:dyDescent="0.2">
      <c r="A736" s="373" t="s">
        <v>901</v>
      </c>
      <c r="B736" s="277">
        <v>801</v>
      </c>
      <c r="C736" s="258" t="s">
        <v>190</v>
      </c>
      <c r="D736" s="258" t="s">
        <v>207</v>
      </c>
      <c r="E736" s="258" t="s">
        <v>870</v>
      </c>
      <c r="F736" s="258" t="s">
        <v>834</v>
      </c>
      <c r="G736" s="371"/>
      <c r="H736" s="263">
        <v>0</v>
      </c>
      <c r="I736" s="263">
        <v>6334.5</v>
      </c>
      <c r="J736" s="263">
        <f t="shared" ref="J736:J741" si="415">H736+I736</f>
        <v>6334.5</v>
      </c>
      <c r="K736" s="263">
        <v>0.05</v>
      </c>
      <c r="L736" s="263">
        <v>6144</v>
      </c>
      <c r="M736" s="263">
        <v>666</v>
      </c>
      <c r="N736" s="263">
        <f>L736+M736</f>
        <v>6810</v>
      </c>
    </row>
    <row r="737" spans="1:14" ht="32.25" customHeight="1" x14ac:dyDescent="0.2">
      <c r="A737" s="373" t="s">
        <v>904</v>
      </c>
      <c r="B737" s="277">
        <v>801</v>
      </c>
      <c r="C737" s="258" t="s">
        <v>190</v>
      </c>
      <c r="D737" s="258" t="s">
        <v>207</v>
      </c>
      <c r="E737" s="258" t="s">
        <v>870</v>
      </c>
      <c r="F737" s="258" t="s">
        <v>903</v>
      </c>
      <c r="G737" s="371"/>
      <c r="H737" s="263">
        <v>0</v>
      </c>
      <c r="I737" s="263">
        <v>1782.4</v>
      </c>
      <c r="J737" s="263">
        <f t="shared" si="415"/>
        <v>1782.4</v>
      </c>
      <c r="K737" s="263">
        <v>-0.04</v>
      </c>
      <c r="L737" s="263">
        <v>1856</v>
      </c>
      <c r="M737" s="263">
        <v>201</v>
      </c>
      <c r="N737" s="263">
        <f t="shared" ref="N737:N741" si="416">L737+M737</f>
        <v>2057</v>
      </c>
    </row>
    <row r="738" spans="1:14" ht="18.75" hidden="1" customHeight="1" x14ac:dyDescent="0.2">
      <c r="A738" s="393" t="s">
        <v>911</v>
      </c>
      <c r="B738" s="277">
        <v>801</v>
      </c>
      <c r="C738" s="258" t="s">
        <v>190</v>
      </c>
      <c r="D738" s="258" t="s">
        <v>207</v>
      </c>
      <c r="E738" s="258" t="s">
        <v>870</v>
      </c>
      <c r="F738" s="258" t="s">
        <v>96</v>
      </c>
      <c r="G738" s="262"/>
      <c r="H738" s="263">
        <v>6632</v>
      </c>
      <c r="I738" s="263">
        <v>-6632</v>
      </c>
      <c r="J738" s="263">
        <f t="shared" si="415"/>
        <v>0</v>
      </c>
      <c r="K738" s="263">
        <v>0</v>
      </c>
      <c r="L738" s="263">
        <f>I738+J738</f>
        <v>-6632</v>
      </c>
      <c r="M738" s="263">
        <v>0</v>
      </c>
      <c r="N738" s="263">
        <f t="shared" si="416"/>
        <v>-6632</v>
      </c>
    </row>
    <row r="739" spans="1:14" ht="18.75" customHeight="1" x14ac:dyDescent="0.2">
      <c r="A739" s="265" t="s">
        <v>93</v>
      </c>
      <c r="B739" s="277">
        <v>801</v>
      </c>
      <c r="C739" s="258" t="s">
        <v>190</v>
      </c>
      <c r="D739" s="258" t="s">
        <v>207</v>
      </c>
      <c r="E739" s="258" t="s">
        <v>870</v>
      </c>
      <c r="F739" s="258" t="s">
        <v>94</v>
      </c>
      <c r="G739" s="262"/>
      <c r="H739" s="263">
        <v>0</v>
      </c>
      <c r="I739" s="263">
        <v>200</v>
      </c>
      <c r="J739" s="263">
        <f t="shared" si="415"/>
        <v>200</v>
      </c>
      <c r="K739" s="263">
        <v>0</v>
      </c>
      <c r="L739" s="263">
        <v>328</v>
      </c>
      <c r="M739" s="263">
        <v>0</v>
      </c>
      <c r="N739" s="263">
        <f t="shared" si="416"/>
        <v>328</v>
      </c>
    </row>
    <row r="740" spans="1:14" ht="18.75" customHeight="1" x14ac:dyDescent="0.2">
      <c r="A740" s="265" t="s">
        <v>103</v>
      </c>
      <c r="B740" s="277">
        <v>801</v>
      </c>
      <c r="C740" s="258" t="s">
        <v>190</v>
      </c>
      <c r="D740" s="258" t="s">
        <v>207</v>
      </c>
      <c r="E740" s="258" t="s">
        <v>870</v>
      </c>
      <c r="F740" s="258" t="s">
        <v>104</v>
      </c>
      <c r="G740" s="262"/>
      <c r="H740" s="263">
        <v>336</v>
      </c>
      <c r="I740" s="263">
        <v>0</v>
      </c>
      <c r="J740" s="263">
        <f t="shared" si="415"/>
        <v>336</v>
      </c>
      <c r="K740" s="263">
        <v>-150</v>
      </c>
      <c r="L740" s="263">
        <v>336</v>
      </c>
      <c r="M740" s="263">
        <v>-336</v>
      </c>
      <c r="N740" s="263">
        <f t="shared" si="416"/>
        <v>0</v>
      </c>
    </row>
    <row r="741" spans="1:14" ht="18.75" customHeight="1" x14ac:dyDescent="0.2">
      <c r="A741" s="265" t="s">
        <v>105</v>
      </c>
      <c r="B741" s="277">
        <v>801</v>
      </c>
      <c r="C741" s="258" t="s">
        <v>190</v>
      </c>
      <c r="D741" s="258" t="s">
        <v>207</v>
      </c>
      <c r="E741" s="258" t="s">
        <v>870</v>
      </c>
      <c r="F741" s="258" t="s">
        <v>106</v>
      </c>
      <c r="G741" s="262"/>
      <c r="H741" s="263">
        <v>224</v>
      </c>
      <c r="I741" s="263">
        <v>-200</v>
      </c>
      <c r="J741" s="263">
        <f t="shared" si="415"/>
        <v>24</v>
      </c>
      <c r="K741" s="263">
        <v>0</v>
      </c>
      <c r="L741" s="263">
        <v>150</v>
      </c>
      <c r="M741" s="263">
        <v>-150</v>
      </c>
      <c r="N741" s="263">
        <f t="shared" si="416"/>
        <v>0</v>
      </c>
    </row>
    <row r="742" spans="1:14" ht="18.75" hidden="1" customHeight="1" x14ac:dyDescent="0.2">
      <c r="A742" s="265" t="s">
        <v>924</v>
      </c>
      <c r="B742" s="277">
        <v>801</v>
      </c>
      <c r="C742" s="258" t="s">
        <v>190</v>
      </c>
      <c r="D742" s="258" t="s">
        <v>207</v>
      </c>
      <c r="E742" s="258" t="s">
        <v>870</v>
      </c>
      <c r="F742" s="258" t="s">
        <v>909</v>
      </c>
      <c r="G742" s="262"/>
      <c r="H742" s="263">
        <v>224</v>
      </c>
      <c r="I742" s="263">
        <v>-200</v>
      </c>
      <c r="J742" s="263">
        <v>0</v>
      </c>
      <c r="K742" s="263">
        <v>150</v>
      </c>
      <c r="L742" s="263">
        <v>0</v>
      </c>
      <c r="M742" s="263"/>
      <c r="N742" s="263">
        <v>0</v>
      </c>
    </row>
    <row r="743" spans="1:14" ht="18.75" customHeight="1" x14ac:dyDescent="0.2">
      <c r="A743" s="265" t="s">
        <v>897</v>
      </c>
      <c r="B743" s="277">
        <v>801</v>
      </c>
      <c r="C743" s="258" t="s">
        <v>190</v>
      </c>
      <c r="D743" s="258" t="s">
        <v>207</v>
      </c>
      <c r="E743" s="258" t="s">
        <v>896</v>
      </c>
      <c r="F743" s="258"/>
      <c r="G743" s="262"/>
      <c r="H743" s="281">
        <f>H744+H745+H746+H747+H749</f>
        <v>2447</v>
      </c>
      <c r="I743" s="281">
        <f>I744+I745+I746+I747+I749</f>
        <v>-1.1368683772161603E-13</v>
      </c>
      <c r="J743" s="281">
        <f>H743+I743</f>
        <v>2447</v>
      </c>
      <c r="K743" s="281">
        <f>K744+K745+K746+K747+K749+K748+K750</f>
        <v>500</v>
      </c>
      <c r="L743" s="281">
        <f>L744+L746+L747+L749+L750</f>
        <v>2410</v>
      </c>
      <c r="M743" s="281">
        <f t="shared" ref="M743:N743" si="417">M744+M746+M747+M749+M750</f>
        <v>-695</v>
      </c>
      <c r="N743" s="281">
        <f t="shared" si="417"/>
        <v>1715</v>
      </c>
    </row>
    <row r="744" spans="1:14" ht="18.75" customHeight="1" x14ac:dyDescent="0.2">
      <c r="A744" s="373" t="s">
        <v>901</v>
      </c>
      <c r="B744" s="277">
        <v>801</v>
      </c>
      <c r="C744" s="258" t="s">
        <v>190</v>
      </c>
      <c r="D744" s="258" t="s">
        <v>207</v>
      </c>
      <c r="E744" s="258" t="s">
        <v>896</v>
      </c>
      <c r="F744" s="258" t="s">
        <v>834</v>
      </c>
      <c r="G744" s="262"/>
      <c r="H744" s="263">
        <v>0</v>
      </c>
      <c r="I744" s="263">
        <v>1034.5999999999999</v>
      </c>
      <c r="J744" s="263">
        <f>H744+I744</f>
        <v>1034.5999999999999</v>
      </c>
      <c r="K744" s="263">
        <v>-0.04</v>
      </c>
      <c r="L744" s="263">
        <v>875</v>
      </c>
      <c r="M744" s="263">
        <v>28</v>
      </c>
      <c r="N744" s="263">
        <f>L744+M744</f>
        <v>903</v>
      </c>
    </row>
    <row r="745" spans="1:14" ht="18.75" hidden="1" customHeight="1" x14ac:dyDescent="0.2">
      <c r="A745" s="393" t="s">
        <v>911</v>
      </c>
      <c r="B745" s="277">
        <v>801</v>
      </c>
      <c r="C745" s="258" t="s">
        <v>190</v>
      </c>
      <c r="D745" s="258" t="s">
        <v>207</v>
      </c>
      <c r="E745" s="258" t="s">
        <v>896</v>
      </c>
      <c r="F745" s="258" t="s">
        <v>96</v>
      </c>
      <c r="G745" s="262"/>
      <c r="H745" s="263">
        <v>1347</v>
      </c>
      <c r="I745" s="263">
        <v>-1347</v>
      </c>
      <c r="J745" s="263">
        <f>H745+I745</f>
        <v>0</v>
      </c>
      <c r="K745" s="263">
        <v>0</v>
      </c>
      <c r="L745" s="263">
        <f>I745+J745</f>
        <v>-1347</v>
      </c>
      <c r="M745" s="263">
        <v>0</v>
      </c>
      <c r="N745" s="263">
        <f t="shared" ref="N745:N750" si="418">L745+M745</f>
        <v>-1347</v>
      </c>
    </row>
    <row r="746" spans="1:14" ht="32.25" customHeight="1" x14ac:dyDescent="0.2">
      <c r="A746" s="373" t="s">
        <v>904</v>
      </c>
      <c r="B746" s="277">
        <v>801</v>
      </c>
      <c r="C746" s="258" t="s">
        <v>190</v>
      </c>
      <c r="D746" s="258" t="s">
        <v>207</v>
      </c>
      <c r="E746" s="258" t="s">
        <v>896</v>
      </c>
      <c r="F746" s="374" t="s">
        <v>903</v>
      </c>
      <c r="G746" s="262"/>
      <c r="H746" s="263">
        <v>0</v>
      </c>
      <c r="I746" s="263">
        <v>312.39999999999998</v>
      </c>
      <c r="J746" s="263">
        <f>H746+I746</f>
        <v>312.39999999999998</v>
      </c>
      <c r="K746" s="263">
        <v>0.04</v>
      </c>
      <c r="L746" s="263">
        <v>265</v>
      </c>
      <c r="M746" s="263">
        <v>8</v>
      </c>
      <c r="N746" s="263">
        <f t="shared" si="418"/>
        <v>273</v>
      </c>
    </row>
    <row r="747" spans="1:14" ht="16.5" customHeight="1" x14ac:dyDescent="0.2">
      <c r="A747" s="265" t="s">
        <v>99</v>
      </c>
      <c r="B747" s="277">
        <v>801</v>
      </c>
      <c r="C747" s="258" t="s">
        <v>190</v>
      </c>
      <c r="D747" s="258" t="s">
        <v>207</v>
      </c>
      <c r="E747" s="258" t="s">
        <v>896</v>
      </c>
      <c r="F747" s="258" t="s">
        <v>100</v>
      </c>
      <c r="G747" s="262"/>
      <c r="H747" s="263">
        <v>196</v>
      </c>
      <c r="I747" s="263">
        <v>0</v>
      </c>
      <c r="J747" s="263">
        <f>H747+I747</f>
        <v>196</v>
      </c>
      <c r="K747" s="263">
        <v>0</v>
      </c>
      <c r="L747" s="263">
        <v>190</v>
      </c>
      <c r="M747" s="263">
        <v>-140</v>
      </c>
      <c r="N747" s="263">
        <f t="shared" si="418"/>
        <v>50</v>
      </c>
    </row>
    <row r="748" spans="1:14" ht="16.5" hidden="1" customHeight="1" x14ac:dyDescent="0.2">
      <c r="A748" s="265" t="s">
        <v>925</v>
      </c>
      <c r="B748" s="277">
        <v>801</v>
      </c>
      <c r="C748" s="258" t="s">
        <v>190</v>
      </c>
      <c r="D748" s="258" t="s">
        <v>207</v>
      </c>
      <c r="E748" s="258" t="s">
        <v>896</v>
      </c>
      <c r="F748" s="258" t="s">
        <v>102</v>
      </c>
      <c r="G748" s="262"/>
      <c r="H748" s="263"/>
      <c r="I748" s="263"/>
      <c r="J748" s="263"/>
      <c r="K748" s="263">
        <v>21.1</v>
      </c>
      <c r="L748" s="263">
        <v>0</v>
      </c>
      <c r="M748" s="263">
        <v>0</v>
      </c>
      <c r="N748" s="263">
        <f t="shared" si="418"/>
        <v>0</v>
      </c>
    </row>
    <row r="749" spans="1:14" ht="16.5" customHeight="1" x14ac:dyDescent="0.2">
      <c r="A749" s="265" t="s">
        <v>93</v>
      </c>
      <c r="B749" s="277">
        <v>801</v>
      </c>
      <c r="C749" s="258" t="s">
        <v>190</v>
      </c>
      <c r="D749" s="258" t="s">
        <v>207</v>
      </c>
      <c r="E749" s="258" t="s">
        <v>896</v>
      </c>
      <c r="F749" s="258" t="s">
        <v>94</v>
      </c>
      <c r="G749" s="262"/>
      <c r="H749" s="263">
        <v>904</v>
      </c>
      <c r="I749" s="263">
        <v>0</v>
      </c>
      <c r="J749" s="263">
        <f>H749+I749</f>
        <v>904</v>
      </c>
      <c r="K749" s="263">
        <v>298.89999999999998</v>
      </c>
      <c r="L749" s="263">
        <v>900</v>
      </c>
      <c r="M749" s="263">
        <v>-411</v>
      </c>
      <c r="N749" s="263">
        <f t="shared" si="418"/>
        <v>489</v>
      </c>
    </row>
    <row r="750" spans="1:14" ht="16.5" customHeight="1" x14ac:dyDescent="0.2">
      <c r="A750" s="265" t="s">
        <v>103</v>
      </c>
      <c r="B750" s="277">
        <v>801</v>
      </c>
      <c r="C750" s="258" t="s">
        <v>190</v>
      </c>
      <c r="D750" s="258" t="s">
        <v>207</v>
      </c>
      <c r="E750" s="258" t="s">
        <v>896</v>
      </c>
      <c r="F750" s="258" t="s">
        <v>104</v>
      </c>
      <c r="G750" s="262"/>
      <c r="H750" s="263">
        <v>904</v>
      </c>
      <c r="I750" s="263">
        <v>0</v>
      </c>
      <c r="J750" s="263">
        <v>0</v>
      </c>
      <c r="K750" s="263">
        <v>180</v>
      </c>
      <c r="L750" s="263">
        <v>180</v>
      </c>
      <c r="M750" s="263">
        <v>-180</v>
      </c>
      <c r="N750" s="263">
        <f t="shared" si="418"/>
        <v>0</v>
      </c>
    </row>
    <row r="751" spans="1:14" ht="28.5" customHeight="1" x14ac:dyDescent="0.2">
      <c r="A751" s="265" t="s">
        <v>1004</v>
      </c>
      <c r="B751" s="277">
        <v>801</v>
      </c>
      <c r="C751" s="258" t="s">
        <v>190</v>
      </c>
      <c r="D751" s="258" t="s">
        <v>207</v>
      </c>
      <c r="E751" s="258" t="s">
        <v>748</v>
      </c>
      <c r="F751" s="258"/>
      <c r="G751" s="386">
        <f>G752+G756</f>
        <v>0</v>
      </c>
      <c r="H751" s="263">
        <f t="shared" ref="H751:N751" si="419">H752+H755</f>
        <v>658.5</v>
      </c>
      <c r="I751" s="263">
        <f t="shared" si="419"/>
        <v>0</v>
      </c>
      <c r="J751" s="263">
        <f t="shared" si="419"/>
        <v>658.5</v>
      </c>
      <c r="K751" s="263">
        <f t="shared" si="419"/>
        <v>0</v>
      </c>
      <c r="L751" s="263">
        <f t="shared" si="419"/>
        <v>654.5</v>
      </c>
      <c r="M751" s="263">
        <f t="shared" si="419"/>
        <v>115.9</v>
      </c>
      <c r="N751" s="263">
        <f t="shared" si="419"/>
        <v>770.4</v>
      </c>
    </row>
    <row r="752" spans="1:14" ht="18" customHeight="1" x14ac:dyDescent="0.2">
      <c r="A752" s="265" t="s">
        <v>811</v>
      </c>
      <c r="B752" s="277">
        <v>801</v>
      </c>
      <c r="C752" s="258" t="s">
        <v>190</v>
      </c>
      <c r="D752" s="258" t="s">
        <v>207</v>
      </c>
      <c r="E752" s="258" t="s">
        <v>872</v>
      </c>
      <c r="F752" s="258"/>
      <c r="G752" s="262"/>
      <c r="H752" s="263">
        <f>H753+H754</f>
        <v>535.6</v>
      </c>
      <c r="I752" s="263">
        <f>I753+I754</f>
        <v>0</v>
      </c>
      <c r="J752" s="263">
        <f>H752+I752</f>
        <v>535.6</v>
      </c>
      <c r="K752" s="263">
        <f>K753+K754</f>
        <v>0</v>
      </c>
      <c r="L752" s="263">
        <f>L753+L754</f>
        <v>436.6</v>
      </c>
      <c r="M752" s="263">
        <f t="shared" ref="M752:N752" si="420">M753+M754</f>
        <v>168.8</v>
      </c>
      <c r="N752" s="263">
        <f t="shared" si="420"/>
        <v>605.4</v>
      </c>
    </row>
    <row r="753" spans="1:14" ht="18" customHeight="1" x14ac:dyDescent="0.2">
      <c r="A753" s="393" t="s">
        <v>911</v>
      </c>
      <c r="B753" s="277">
        <v>801</v>
      </c>
      <c r="C753" s="258" t="s">
        <v>190</v>
      </c>
      <c r="D753" s="258" t="s">
        <v>207</v>
      </c>
      <c r="E753" s="258" t="s">
        <v>872</v>
      </c>
      <c r="F753" s="394" t="s">
        <v>96</v>
      </c>
      <c r="G753" s="262"/>
      <c r="H753" s="263">
        <v>535.6</v>
      </c>
      <c r="I753" s="263">
        <v>-34.1</v>
      </c>
      <c r="J753" s="263">
        <f>H753+I753</f>
        <v>501.5</v>
      </c>
      <c r="K753" s="263">
        <v>0.09</v>
      </c>
      <c r="L753" s="263">
        <v>436.6</v>
      </c>
      <c r="M753" s="263">
        <v>65.400000000000006</v>
      </c>
      <c r="N753" s="263">
        <f>L753+M753</f>
        <v>502</v>
      </c>
    </row>
    <row r="754" spans="1:14" ht="29.25" customHeight="1" x14ac:dyDescent="0.2">
      <c r="A754" s="373" t="s">
        <v>902</v>
      </c>
      <c r="B754" s="277">
        <v>801</v>
      </c>
      <c r="C754" s="258" t="s">
        <v>190</v>
      </c>
      <c r="D754" s="258" t="s">
        <v>207</v>
      </c>
      <c r="E754" s="258" t="s">
        <v>872</v>
      </c>
      <c r="F754" s="258" t="s">
        <v>900</v>
      </c>
      <c r="G754" s="262"/>
      <c r="H754" s="263">
        <v>0</v>
      </c>
      <c r="I754" s="263">
        <v>34.1</v>
      </c>
      <c r="J754" s="263">
        <f>H754+I754</f>
        <v>34.1</v>
      </c>
      <c r="K754" s="263">
        <v>-0.09</v>
      </c>
      <c r="L754" s="263">
        <v>0</v>
      </c>
      <c r="M754" s="263">
        <v>103.4</v>
      </c>
      <c r="N754" s="263">
        <f>L754+M754</f>
        <v>103.4</v>
      </c>
    </row>
    <row r="755" spans="1:14" ht="19.5" customHeight="1" x14ac:dyDescent="0.2">
      <c r="A755" s="402" t="s">
        <v>811</v>
      </c>
      <c r="B755" s="277">
        <v>801</v>
      </c>
      <c r="C755" s="258" t="s">
        <v>190</v>
      </c>
      <c r="D755" s="258" t="s">
        <v>207</v>
      </c>
      <c r="E755" s="258" t="s">
        <v>874</v>
      </c>
      <c r="F755" s="258"/>
      <c r="G755" s="262"/>
      <c r="H755" s="263">
        <f>H756+H758</f>
        <v>122.9</v>
      </c>
      <c r="I755" s="263">
        <f>I756+I758</f>
        <v>0</v>
      </c>
      <c r="J755" s="263">
        <f>J756+J758</f>
        <v>122.9</v>
      </c>
      <c r="K755" s="263">
        <f>K756+K758</f>
        <v>0</v>
      </c>
      <c r="L755" s="263">
        <f>L756+L758+L757+L759</f>
        <v>217.9</v>
      </c>
      <c r="M755" s="263">
        <f>M756+M758+M757+M759</f>
        <v>-52.900000000000006</v>
      </c>
      <c r="N755" s="263">
        <f t="shared" ref="N755" si="421">N756+N758+N757+N759</f>
        <v>165</v>
      </c>
    </row>
    <row r="756" spans="1:14" ht="20.25" customHeight="1" x14ac:dyDescent="0.2">
      <c r="A756" s="393" t="s">
        <v>911</v>
      </c>
      <c r="B756" s="277">
        <v>801</v>
      </c>
      <c r="C756" s="258" t="s">
        <v>190</v>
      </c>
      <c r="D756" s="258" t="s">
        <v>207</v>
      </c>
      <c r="E756" s="258" t="s">
        <v>874</v>
      </c>
      <c r="F756" s="258" t="s">
        <v>96</v>
      </c>
      <c r="G756" s="262"/>
      <c r="H756" s="263">
        <v>122.9</v>
      </c>
      <c r="I756" s="263">
        <v>-122.9</v>
      </c>
      <c r="J756" s="263">
        <f t="shared" ref="J756:J766" si="422">H756+I756</f>
        <v>0</v>
      </c>
      <c r="K756" s="263">
        <v>0</v>
      </c>
      <c r="L756" s="263">
        <v>0</v>
      </c>
      <c r="M756" s="263">
        <f>49.8+56.6</f>
        <v>106.4</v>
      </c>
      <c r="N756" s="263">
        <f>L756+M756</f>
        <v>106.4</v>
      </c>
    </row>
    <row r="757" spans="1:14" ht="20.25" customHeight="1" x14ac:dyDescent="0.2">
      <c r="A757" s="265" t="s">
        <v>97</v>
      </c>
      <c r="B757" s="277">
        <v>801</v>
      </c>
      <c r="C757" s="258" t="s">
        <v>190</v>
      </c>
      <c r="D757" s="258" t="s">
        <v>207</v>
      </c>
      <c r="E757" s="258" t="s">
        <v>874</v>
      </c>
      <c r="F757" s="258" t="s">
        <v>98</v>
      </c>
      <c r="G757" s="262"/>
      <c r="H757" s="263"/>
      <c r="I757" s="263"/>
      <c r="J757" s="263"/>
      <c r="K757" s="263"/>
      <c r="L757" s="263">
        <v>0</v>
      </c>
      <c r="M757" s="263"/>
      <c r="N757" s="263">
        <f t="shared" ref="N757:N759" si="423">L757+M757</f>
        <v>0</v>
      </c>
    </row>
    <row r="758" spans="1:14" ht="35.25" customHeight="1" x14ac:dyDescent="0.2">
      <c r="A758" s="373" t="s">
        <v>902</v>
      </c>
      <c r="B758" s="277">
        <v>801</v>
      </c>
      <c r="C758" s="258" t="s">
        <v>190</v>
      </c>
      <c r="D758" s="258" t="s">
        <v>207</v>
      </c>
      <c r="E758" s="258" t="s">
        <v>874</v>
      </c>
      <c r="F758" s="258" t="s">
        <v>900</v>
      </c>
      <c r="G758" s="262"/>
      <c r="H758" s="263">
        <v>0</v>
      </c>
      <c r="I758" s="263">
        <v>122.9</v>
      </c>
      <c r="J758" s="263">
        <f t="shared" si="422"/>
        <v>122.9</v>
      </c>
      <c r="K758" s="263">
        <v>0</v>
      </c>
      <c r="L758" s="263">
        <v>217.9</v>
      </c>
      <c r="M758" s="263">
        <v>-169.3</v>
      </c>
      <c r="N758" s="263">
        <f t="shared" si="423"/>
        <v>48.599999999999994</v>
      </c>
    </row>
    <row r="759" spans="1:14" ht="28.5" customHeight="1" x14ac:dyDescent="0.2">
      <c r="A759" s="265" t="s">
        <v>93</v>
      </c>
      <c r="B759" s="277">
        <v>801</v>
      </c>
      <c r="C759" s="258" t="s">
        <v>190</v>
      </c>
      <c r="D759" s="258" t="s">
        <v>207</v>
      </c>
      <c r="E759" s="258" t="s">
        <v>874</v>
      </c>
      <c r="F759" s="258" t="s">
        <v>94</v>
      </c>
      <c r="G759" s="262"/>
      <c r="H759" s="263"/>
      <c r="I759" s="263"/>
      <c r="J759" s="263"/>
      <c r="K759" s="263"/>
      <c r="L759" s="263">
        <v>0</v>
      </c>
      <c r="M759" s="263">
        <v>10</v>
      </c>
      <c r="N759" s="263">
        <f t="shared" si="423"/>
        <v>10</v>
      </c>
    </row>
    <row r="760" spans="1:14" ht="31.5" customHeight="1" x14ac:dyDescent="0.2">
      <c r="A760" s="265" t="s">
        <v>810</v>
      </c>
      <c r="B760" s="277">
        <v>801</v>
      </c>
      <c r="C760" s="258" t="s">
        <v>190</v>
      </c>
      <c r="D760" s="258" t="s">
        <v>207</v>
      </c>
      <c r="E760" s="258" t="s">
        <v>809</v>
      </c>
      <c r="F760" s="258"/>
      <c r="G760" s="262"/>
      <c r="H760" s="263">
        <f>H761</f>
        <v>41.2</v>
      </c>
      <c r="I760" s="263">
        <f>I761</f>
        <v>0</v>
      </c>
      <c r="J760" s="263">
        <f t="shared" si="422"/>
        <v>41.2</v>
      </c>
      <c r="K760" s="263">
        <f>K761</f>
        <v>0</v>
      </c>
      <c r="L760" s="263">
        <f>L761</f>
        <v>41</v>
      </c>
      <c r="M760" s="263">
        <f t="shared" ref="M760:N760" si="424">M761</f>
        <v>0.3</v>
      </c>
      <c r="N760" s="263">
        <f t="shared" si="424"/>
        <v>41.3</v>
      </c>
    </row>
    <row r="761" spans="1:14" ht="31.5" customHeight="1" x14ac:dyDescent="0.2">
      <c r="A761" s="265" t="s">
        <v>513</v>
      </c>
      <c r="B761" s="277">
        <v>801</v>
      </c>
      <c r="C761" s="258" t="s">
        <v>190</v>
      </c>
      <c r="D761" s="258" t="s">
        <v>207</v>
      </c>
      <c r="E761" s="258" t="s">
        <v>809</v>
      </c>
      <c r="F761" s="258" t="s">
        <v>94</v>
      </c>
      <c r="G761" s="262"/>
      <c r="H761" s="263">
        <v>41.2</v>
      </c>
      <c r="I761" s="263">
        <v>0</v>
      </c>
      <c r="J761" s="263">
        <f t="shared" si="422"/>
        <v>41.2</v>
      </c>
      <c r="K761" s="263">
        <v>0</v>
      </c>
      <c r="L761" s="263">
        <v>41</v>
      </c>
      <c r="M761" s="263">
        <v>0.3</v>
      </c>
      <c r="N761" s="263">
        <f>L761+M761</f>
        <v>41.3</v>
      </c>
    </row>
    <row r="762" spans="1:14" ht="45" customHeight="1" x14ac:dyDescent="0.2">
      <c r="A762" s="265" t="s">
        <v>808</v>
      </c>
      <c r="B762" s="277">
        <v>801</v>
      </c>
      <c r="C762" s="258" t="s">
        <v>190</v>
      </c>
      <c r="D762" s="258" t="s">
        <v>207</v>
      </c>
      <c r="E762" s="258" t="s">
        <v>807</v>
      </c>
      <c r="F762" s="258"/>
      <c r="G762" s="262"/>
      <c r="H762" s="263">
        <f t="shared" ref="H762:N762" si="425">H763</f>
        <v>182.7</v>
      </c>
      <c r="I762" s="263">
        <f t="shared" si="425"/>
        <v>0</v>
      </c>
      <c r="J762" s="263">
        <f t="shared" si="425"/>
        <v>182.7</v>
      </c>
      <c r="K762" s="263">
        <f t="shared" si="425"/>
        <v>0</v>
      </c>
      <c r="L762" s="263">
        <f t="shared" si="425"/>
        <v>182.6</v>
      </c>
      <c r="M762" s="263">
        <f t="shared" si="425"/>
        <v>0</v>
      </c>
      <c r="N762" s="263">
        <f t="shared" si="425"/>
        <v>182.6</v>
      </c>
    </row>
    <row r="763" spans="1:14" ht="18.75" customHeight="1" x14ac:dyDescent="0.2">
      <c r="A763" s="265" t="s">
        <v>912</v>
      </c>
      <c r="B763" s="277">
        <v>801</v>
      </c>
      <c r="C763" s="258" t="s">
        <v>190</v>
      </c>
      <c r="D763" s="258" t="s">
        <v>207</v>
      </c>
      <c r="E763" s="258" t="s">
        <v>807</v>
      </c>
      <c r="F763" s="258"/>
      <c r="G763" s="262"/>
      <c r="H763" s="263">
        <f>H764+H765+H766</f>
        <v>182.7</v>
      </c>
      <c r="I763" s="263">
        <f>I764+I765+I766</f>
        <v>0</v>
      </c>
      <c r="J763" s="263">
        <f t="shared" si="422"/>
        <v>182.7</v>
      </c>
      <c r="K763" s="263">
        <f>K764+K765+K766</f>
        <v>0</v>
      </c>
      <c r="L763" s="263">
        <f>L764+L765</f>
        <v>182.6</v>
      </c>
      <c r="M763" s="263">
        <f t="shared" ref="M763:N763" si="426">M764+M765</f>
        <v>0</v>
      </c>
      <c r="N763" s="263">
        <f t="shared" si="426"/>
        <v>182.6</v>
      </c>
    </row>
    <row r="764" spans="1:14" ht="18.75" customHeight="1" x14ac:dyDescent="0.2">
      <c r="A764" s="393" t="s">
        <v>911</v>
      </c>
      <c r="B764" s="277">
        <v>801</v>
      </c>
      <c r="C764" s="258" t="s">
        <v>190</v>
      </c>
      <c r="D764" s="258" t="s">
        <v>207</v>
      </c>
      <c r="E764" s="258" t="s">
        <v>807</v>
      </c>
      <c r="F764" s="258" t="s">
        <v>96</v>
      </c>
      <c r="G764" s="262"/>
      <c r="H764" s="263">
        <v>0</v>
      </c>
      <c r="I764" s="263">
        <v>172.2</v>
      </c>
      <c r="J764" s="263">
        <f t="shared" si="422"/>
        <v>172.2</v>
      </c>
      <c r="K764" s="263">
        <v>0</v>
      </c>
      <c r="L764" s="263">
        <v>172.2</v>
      </c>
      <c r="M764" s="263">
        <v>0</v>
      </c>
      <c r="N764" s="263">
        <f>L764+M764</f>
        <v>172.2</v>
      </c>
    </row>
    <row r="765" spans="1:14" ht="32.25" customHeight="1" x14ac:dyDescent="0.2">
      <c r="A765" s="373" t="s">
        <v>902</v>
      </c>
      <c r="B765" s="277">
        <v>801</v>
      </c>
      <c r="C765" s="258" t="s">
        <v>190</v>
      </c>
      <c r="D765" s="258" t="s">
        <v>207</v>
      </c>
      <c r="E765" s="258" t="s">
        <v>807</v>
      </c>
      <c r="F765" s="258" t="s">
        <v>900</v>
      </c>
      <c r="G765" s="262"/>
      <c r="H765" s="263">
        <v>0</v>
      </c>
      <c r="I765" s="263">
        <v>10.5</v>
      </c>
      <c r="J765" s="263">
        <f t="shared" si="422"/>
        <v>10.5</v>
      </c>
      <c r="K765" s="263">
        <v>0</v>
      </c>
      <c r="L765" s="263">
        <v>10.4</v>
      </c>
      <c r="M765" s="263">
        <v>0</v>
      </c>
      <c r="N765" s="263">
        <f>L765+M765</f>
        <v>10.4</v>
      </c>
    </row>
    <row r="766" spans="1:14" ht="28.5" hidden="1" customHeight="1" x14ac:dyDescent="0.2">
      <c r="A766" s="265" t="s">
        <v>93</v>
      </c>
      <c r="B766" s="277">
        <v>801</v>
      </c>
      <c r="C766" s="258" t="s">
        <v>190</v>
      </c>
      <c r="D766" s="258" t="s">
        <v>207</v>
      </c>
      <c r="E766" s="258" t="s">
        <v>807</v>
      </c>
      <c r="F766" s="258" t="s">
        <v>94</v>
      </c>
      <c r="G766" s="262"/>
      <c r="H766" s="263">
        <v>182.7</v>
      </c>
      <c r="I766" s="263">
        <v>-182.7</v>
      </c>
      <c r="J766" s="263">
        <f t="shared" si="422"/>
        <v>0</v>
      </c>
      <c r="K766" s="263">
        <v>0</v>
      </c>
      <c r="L766" s="263">
        <f>I766+J766</f>
        <v>-182.7</v>
      </c>
      <c r="M766" s="263"/>
      <c r="N766" s="263">
        <f>J766+K766</f>
        <v>0</v>
      </c>
    </row>
    <row r="767" spans="1:14" s="19" customFormat="1" ht="18.75" customHeight="1" x14ac:dyDescent="0.2">
      <c r="A767" s="410" t="s">
        <v>236</v>
      </c>
      <c r="B767" s="255">
        <v>801</v>
      </c>
      <c r="C767" s="256" t="s">
        <v>194</v>
      </c>
      <c r="D767" s="256"/>
      <c r="E767" s="256"/>
      <c r="F767" s="256"/>
      <c r="G767" s="281">
        <f t="shared" ref="G767:K767" si="427">G774+G810</f>
        <v>0</v>
      </c>
      <c r="H767" s="281">
        <f t="shared" si="427"/>
        <v>3144</v>
      </c>
      <c r="I767" s="281">
        <f t="shared" si="427"/>
        <v>-22</v>
      </c>
      <c r="J767" s="281">
        <f t="shared" si="427"/>
        <v>3122</v>
      </c>
      <c r="K767" s="281">
        <f t="shared" si="427"/>
        <v>-103</v>
      </c>
      <c r="L767" s="281">
        <f>L774+L810</f>
        <v>3413.22</v>
      </c>
      <c r="M767" s="281">
        <f t="shared" ref="M767:N767" si="428">M774+M810</f>
        <v>207.78</v>
      </c>
      <c r="N767" s="281">
        <f t="shared" si="428"/>
        <v>3621</v>
      </c>
    </row>
    <row r="768" spans="1:14" ht="12.75" hidden="1" customHeight="1" x14ac:dyDescent="0.2">
      <c r="A768" s="410" t="s">
        <v>211</v>
      </c>
      <c r="B768" s="255">
        <v>801</v>
      </c>
      <c r="C768" s="256" t="s">
        <v>194</v>
      </c>
      <c r="D768" s="256" t="s">
        <v>192</v>
      </c>
      <c r="E768" s="256"/>
      <c r="F768" s="256"/>
      <c r="G768" s="262"/>
      <c r="H768" s="262"/>
      <c r="I768" s="263" t="e">
        <f t="shared" ref="I768:N770" si="429">I769</f>
        <v>#REF!</v>
      </c>
      <c r="J768" s="263" t="e">
        <f t="shared" si="429"/>
        <v>#REF!</v>
      </c>
      <c r="K768" s="263" t="e">
        <f t="shared" si="429"/>
        <v>#REF!</v>
      </c>
      <c r="L768" s="263" t="e">
        <f t="shared" si="429"/>
        <v>#REF!</v>
      </c>
      <c r="M768" s="263" t="e">
        <f t="shared" si="429"/>
        <v>#REF!</v>
      </c>
      <c r="N768" s="263" t="e">
        <f t="shared" si="429"/>
        <v>#REF!</v>
      </c>
    </row>
    <row r="769" spans="1:14" ht="12.75" hidden="1" customHeight="1" x14ac:dyDescent="0.2">
      <c r="A769" s="265" t="s">
        <v>61</v>
      </c>
      <c r="B769" s="277">
        <v>801</v>
      </c>
      <c r="C769" s="258" t="s">
        <v>194</v>
      </c>
      <c r="D769" s="258" t="s">
        <v>192</v>
      </c>
      <c r="E769" s="258" t="s">
        <v>62</v>
      </c>
      <c r="F769" s="258"/>
      <c r="G769" s="262"/>
      <c r="H769" s="262"/>
      <c r="I769" s="263" t="e">
        <f>I770+I772</f>
        <v>#REF!</v>
      </c>
      <c r="J769" s="263" t="e">
        <f>J770+J772</f>
        <v>#REF!</v>
      </c>
      <c r="K769" s="263" t="e">
        <f>K770+K772</f>
        <v>#REF!</v>
      </c>
      <c r="L769" s="263" t="e">
        <f>L770+L772</f>
        <v>#REF!</v>
      </c>
      <c r="M769" s="263" t="e">
        <f t="shared" ref="M769:N769" si="430">M770+M772</f>
        <v>#REF!</v>
      </c>
      <c r="N769" s="263" t="e">
        <f t="shared" si="430"/>
        <v>#REF!</v>
      </c>
    </row>
    <row r="770" spans="1:14" ht="25.5" hidden="1" customHeight="1" x14ac:dyDescent="0.2">
      <c r="A770" s="265" t="s">
        <v>183</v>
      </c>
      <c r="B770" s="277">
        <v>801</v>
      </c>
      <c r="C770" s="258" t="s">
        <v>194</v>
      </c>
      <c r="D770" s="258" t="s">
        <v>192</v>
      </c>
      <c r="E770" s="258" t="s">
        <v>182</v>
      </c>
      <c r="F770" s="258"/>
      <c r="G770" s="262"/>
      <c r="H770" s="262"/>
      <c r="I770" s="263" t="e">
        <f t="shared" si="429"/>
        <v>#REF!</v>
      </c>
      <c r="J770" s="263" t="e">
        <f t="shared" si="429"/>
        <v>#REF!</v>
      </c>
      <c r="K770" s="263" t="e">
        <f t="shared" si="429"/>
        <v>#REF!</v>
      </c>
      <c r="L770" s="263" t="e">
        <f t="shared" si="429"/>
        <v>#REF!</v>
      </c>
      <c r="M770" s="263" t="e">
        <f t="shared" si="429"/>
        <v>#REF!</v>
      </c>
      <c r="N770" s="263" t="e">
        <f t="shared" si="429"/>
        <v>#REF!</v>
      </c>
    </row>
    <row r="771" spans="1:14" ht="12.75" hidden="1" customHeight="1" x14ac:dyDescent="0.2">
      <c r="A771" s="265" t="s">
        <v>63</v>
      </c>
      <c r="B771" s="277">
        <v>801</v>
      </c>
      <c r="C771" s="258" t="s">
        <v>194</v>
      </c>
      <c r="D771" s="258" t="s">
        <v>192</v>
      </c>
      <c r="E771" s="258" t="s">
        <v>182</v>
      </c>
      <c r="F771" s="258" t="s">
        <v>64</v>
      </c>
      <c r="G771" s="262"/>
      <c r="H771" s="262"/>
      <c r="I771" s="263" t="e">
        <f>#REF!+G771</f>
        <v>#REF!</v>
      </c>
      <c r="J771" s="263" t="e">
        <f>G771+I771</f>
        <v>#REF!</v>
      </c>
      <c r="K771" s="263" t="e">
        <f>H771+I771</f>
        <v>#REF!</v>
      </c>
      <c r="L771" s="263" t="e">
        <f>H771+J771</f>
        <v>#REF!</v>
      </c>
      <c r="M771" s="263" t="e">
        <f t="shared" ref="M771:N771" si="431">I771+K771</f>
        <v>#REF!</v>
      </c>
      <c r="N771" s="263" t="e">
        <f t="shared" si="431"/>
        <v>#REF!</v>
      </c>
    </row>
    <row r="772" spans="1:14" ht="25.5" hidden="1" customHeight="1" x14ac:dyDescent="0.2">
      <c r="A772" s="265" t="s">
        <v>185</v>
      </c>
      <c r="B772" s="277">
        <v>801</v>
      </c>
      <c r="C772" s="258" t="s">
        <v>194</v>
      </c>
      <c r="D772" s="258" t="s">
        <v>192</v>
      </c>
      <c r="E772" s="258" t="s">
        <v>184</v>
      </c>
      <c r="F772" s="258"/>
      <c r="G772" s="262"/>
      <c r="H772" s="262"/>
      <c r="I772" s="263" t="e">
        <f>I773</f>
        <v>#REF!</v>
      </c>
      <c r="J772" s="263" t="e">
        <f>J773</f>
        <v>#REF!</v>
      </c>
      <c r="K772" s="263" t="e">
        <f>K773</f>
        <v>#REF!</v>
      </c>
      <c r="L772" s="263" t="e">
        <f>L773</f>
        <v>#REF!</v>
      </c>
      <c r="M772" s="263" t="e">
        <f t="shared" ref="M772:N772" si="432">M773</f>
        <v>#REF!</v>
      </c>
      <c r="N772" s="263" t="e">
        <f t="shared" si="432"/>
        <v>#REF!</v>
      </c>
    </row>
    <row r="773" spans="1:14" ht="12.75" hidden="1" customHeight="1" x14ac:dyDescent="0.2">
      <c r="A773" s="265" t="s">
        <v>63</v>
      </c>
      <c r="B773" s="277">
        <v>801</v>
      </c>
      <c r="C773" s="258" t="s">
        <v>194</v>
      </c>
      <c r="D773" s="258" t="s">
        <v>192</v>
      </c>
      <c r="E773" s="258" t="s">
        <v>184</v>
      </c>
      <c r="F773" s="258" t="s">
        <v>64</v>
      </c>
      <c r="G773" s="262"/>
      <c r="H773" s="262"/>
      <c r="I773" s="263" t="e">
        <f>#REF!+G773</f>
        <v>#REF!</v>
      </c>
      <c r="J773" s="263" t="e">
        <f>G773+I773</f>
        <v>#REF!</v>
      </c>
      <c r="K773" s="263" t="e">
        <f>H773+I773</f>
        <v>#REF!</v>
      </c>
      <c r="L773" s="263" t="e">
        <f>H773+J773</f>
        <v>#REF!</v>
      </c>
      <c r="M773" s="263" t="e">
        <f t="shared" ref="M773:N773" si="433">I773+K773</f>
        <v>#REF!</v>
      </c>
      <c r="N773" s="263" t="e">
        <f t="shared" si="433"/>
        <v>#REF!</v>
      </c>
    </row>
    <row r="774" spans="1:14" s="19" customFormat="1" ht="30" customHeight="1" x14ac:dyDescent="0.2">
      <c r="A774" s="410" t="s">
        <v>255</v>
      </c>
      <c r="B774" s="255">
        <v>801</v>
      </c>
      <c r="C774" s="256" t="s">
        <v>194</v>
      </c>
      <c r="D774" s="256" t="s">
        <v>212</v>
      </c>
      <c r="E774" s="256"/>
      <c r="F774" s="256"/>
      <c r="G774" s="281">
        <f>G775+G791+G793+G798+G803</f>
        <v>0</v>
      </c>
      <c r="H774" s="281">
        <f>H793+H798+H803+H797</f>
        <v>3126</v>
      </c>
      <c r="I774" s="281">
        <f>I793+I798+I803+I797</f>
        <v>-22</v>
      </c>
      <c r="J774" s="281">
        <f>J793+J798+J803+J797</f>
        <v>3104</v>
      </c>
      <c r="K774" s="281">
        <f>K793+K798+K803+K797+K800</f>
        <v>-103</v>
      </c>
      <c r="L774" s="281">
        <f>L793+L798+L803+L797+L800</f>
        <v>3391</v>
      </c>
      <c r="M774" s="281">
        <f t="shared" ref="M774" si="434">M793+M798+M803+M797+M800</f>
        <v>230</v>
      </c>
      <c r="N774" s="281">
        <f>N793+N798+N803+N797+N800</f>
        <v>3621</v>
      </c>
    </row>
    <row r="775" spans="1:14" ht="36.75" hidden="1" customHeight="1" x14ac:dyDescent="0.2">
      <c r="A775" s="265" t="s">
        <v>987</v>
      </c>
      <c r="B775" s="277">
        <v>801</v>
      </c>
      <c r="C775" s="258" t="s">
        <v>194</v>
      </c>
      <c r="D775" s="258" t="s">
        <v>212</v>
      </c>
      <c r="E775" s="258" t="s">
        <v>488</v>
      </c>
      <c r="F775" s="258"/>
      <c r="G775" s="262"/>
      <c r="H775" s="262"/>
      <c r="I775" s="263">
        <f>I776+I777+I778</f>
        <v>-120</v>
      </c>
      <c r="J775" s="263" t="e">
        <f>J776+J777+J778</f>
        <v>#REF!</v>
      </c>
      <c r="K775" s="263">
        <f>K776+K777+K778</f>
        <v>-120</v>
      </c>
      <c r="L775" s="263" t="e">
        <f>L776+L777+L778</f>
        <v>#REF!</v>
      </c>
      <c r="M775" s="263" t="e">
        <f t="shared" ref="M775:N775" si="435">M776+M777+M778</f>
        <v>#REF!</v>
      </c>
      <c r="N775" s="263" t="e">
        <f t="shared" si="435"/>
        <v>#REF!</v>
      </c>
    </row>
    <row r="776" spans="1:14" ht="27" hidden="1" customHeight="1" x14ac:dyDescent="0.2">
      <c r="A776" s="265" t="s">
        <v>513</v>
      </c>
      <c r="B776" s="277">
        <v>801</v>
      </c>
      <c r="C776" s="258" t="s">
        <v>194</v>
      </c>
      <c r="D776" s="258" t="s">
        <v>212</v>
      </c>
      <c r="E776" s="258" t="s">
        <v>524</v>
      </c>
      <c r="F776" s="258" t="s">
        <v>94</v>
      </c>
      <c r="G776" s="262"/>
      <c r="H776" s="262"/>
      <c r="I776" s="263">
        <v>-10</v>
      </c>
      <c r="J776" s="263" t="e">
        <f>#REF!+I776</f>
        <v>#REF!</v>
      </c>
      <c r="K776" s="263">
        <v>-10</v>
      </c>
      <c r="L776" s="263" t="e">
        <f>#REF!+J776</f>
        <v>#REF!</v>
      </c>
      <c r="M776" s="263" t="e">
        <f>#REF!+K776</f>
        <v>#REF!</v>
      </c>
      <c r="N776" s="263" t="e">
        <f>#REF!+L776</f>
        <v>#REF!</v>
      </c>
    </row>
    <row r="777" spans="1:14" ht="27.75" hidden="1" customHeight="1" x14ac:dyDescent="0.2">
      <c r="A777" s="265" t="s">
        <v>739</v>
      </c>
      <c r="B777" s="277">
        <v>801</v>
      </c>
      <c r="C777" s="258" t="s">
        <v>194</v>
      </c>
      <c r="D777" s="258" t="s">
        <v>212</v>
      </c>
      <c r="E777" s="258" t="s">
        <v>525</v>
      </c>
      <c r="F777" s="258" t="s">
        <v>94</v>
      </c>
      <c r="G777" s="262"/>
      <c r="H777" s="262"/>
      <c r="I777" s="263">
        <v>-10</v>
      </c>
      <c r="J777" s="263" t="e">
        <f>#REF!+I777</f>
        <v>#REF!</v>
      </c>
      <c r="K777" s="263">
        <v>-10</v>
      </c>
      <c r="L777" s="263" t="e">
        <f>#REF!+J777</f>
        <v>#REF!</v>
      </c>
      <c r="M777" s="263" t="e">
        <f>#REF!+K777</f>
        <v>#REF!</v>
      </c>
      <c r="N777" s="263" t="e">
        <f>#REF!+L777</f>
        <v>#REF!</v>
      </c>
    </row>
    <row r="778" spans="1:14" ht="15" hidden="1" x14ac:dyDescent="0.2">
      <c r="A778" s="265" t="s">
        <v>514</v>
      </c>
      <c r="B778" s="277">
        <v>801</v>
      </c>
      <c r="C778" s="258" t="s">
        <v>194</v>
      </c>
      <c r="D778" s="258" t="s">
        <v>212</v>
      </c>
      <c r="E778" s="258" t="s">
        <v>528</v>
      </c>
      <c r="F778" s="258" t="s">
        <v>94</v>
      </c>
      <c r="G778" s="262"/>
      <c r="H778" s="262"/>
      <c r="I778" s="263">
        <v>-100</v>
      </c>
      <c r="J778" s="263" t="e">
        <f>#REF!+I778</f>
        <v>#REF!</v>
      </c>
      <c r="K778" s="263">
        <v>-100</v>
      </c>
      <c r="L778" s="263" t="e">
        <f>#REF!+J778</f>
        <v>#REF!</v>
      </c>
      <c r="M778" s="263" t="e">
        <f>#REF!+K778</f>
        <v>#REF!</v>
      </c>
      <c r="N778" s="263" t="e">
        <f>#REF!+L778</f>
        <v>#REF!</v>
      </c>
    </row>
    <row r="779" spans="1:14" ht="15" hidden="1" x14ac:dyDescent="0.2">
      <c r="A779" s="265" t="s">
        <v>404</v>
      </c>
      <c r="B779" s="277">
        <v>801</v>
      </c>
      <c r="C779" s="258" t="s">
        <v>194</v>
      </c>
      <c r="D779" s="258" t="s">
        <v>212</v>
      </c>
      <c r="E779" s="258" t="s">
        <v>62</v>
      </c>
      <c r="F779" s="258"/>
      <c r="G779" s="262"/>
      <c r="H779" s="262"/>
      <c r="I779" s="263">
        <f>I780+I783+I787+I789+I785</f>
        <v>-120</v>
      </c>
      <c r="J779" s="263">
        <f>J780+J783+J787+J789+J785</f>
        <v>-120</v>
      </c>
      <c r="K779" s="263">
        <f>K780+K783+K787+K789+K785</f>
        <v>-120</v>
      </c>
      <c r="L779" s="263">
        <f>L780+L783+L787+L789+L785</f>
        <v>-120</v>
      </c>
      <c r="M779" s="263">
        <f t="shared" ref="M779:N779" si="436">M780+M783+M787+M789+M785</f>
        <v>-240</v>
      </c>
      <c r="N779" s="263">
        <f t="shared" si="436"/>
        <v>-240</v>
      </c>
    </row>
    <row r="780" spans="1:14" ht="45" hidden="1" x14ac:dyDescent="0.2">
      <c r="A780" s="265" t="s">
        <v>376</v>
      </c>
      <c r="B780" s="255">
        <v>801</v>
      </c>
      <c r="C780" s="258" t="s">
        <v>194</v>
      </c>
      <c r="D780" s="258" t="s">
        <v>212</v>
      </c>
      <c r="E780" s="258" t="s">
        <v>177</v>
      </c>
      <c r="F780" s="258"/>
      <c r="G780" s="262"/>
      <c r="H780" s="262"/>
      <c r="I780" s="263"/>
      <c r="J780" s="263">
        <f>J782+J781</f>
        <v>0</v>
      </c>
      <c r="K780" s="263"/>
      <c r="L780" s="263">
        <f>L782+L781</f>
        <v>0</v>
      </c>
      <c r="M780" s="263">
        <f t="shared" ref="M780:N780" si="437">M782+M781</f>
        <v>0</v>
      </c>
      <c r="N780" s="263">
        <f t="shared" si="437"/>
        <v>0</v>
      </c>
    </row>
    <row r="781" spans="1:14" ht="15" hidden="1" x14ac:dyDescent="0.2">
      <c r="A781" s="265" t="s">
        <v>93</v>
      </c>
      <c r="B781" s="277">
        <v>801</v>
      </c>
      <c r="C781" s="258" t="s">
        <v>194</v>
      </c>
      <c r="D781" s="258" t="s">
        <v>212</v>
      </c>
      <c r="E781" s="258" t="s">
        <v>177</v>
      </c>
      <c r="F781" s="258" t="s">
        <v>94</v>
      </c>
      <c r="G781" s="262"/>
      <c r="H781" s="262"/>
      <c r="I781" s="263"/>
      <c r="J781" s="263">
        <f>G781+I781</f>
        <v>0</v>
      </c>
      <c r="K781" s="263"/>
      <c r="L781" s="263">
        <f>H781+J781</f>
        <v>0</v>
      </c>
      <c r="M781" s="263">
        <f t="shared" ref="M781:N782" si="438">I781+K781</f>
        <v>0</v>
      </c>
      <c r="N781" s="263">
        <f t="shared" si="438"/>
        <v>0</v>
      </c>
    </row>
    <row r="782" spans="1:14" ht="12.75" hidden="1" customHeight="1" x14ac:dyDescent="0.2">
      <c r="A782" s="265" t="s">
        <v>93</v>
      </c>
      <c r="B782" s="277">
        <v>801</v>
      </c>
      <c r="C782" s="258" t="s">
        <v>194</v>
      </c>
      <c r="D782" s="258" t="s">
        <v>212</v>
      </c>
      <c r="E782" s="258" t="s">
        <v>177</v>
      </c>
      <c r="F782" s="258" t="s">
        <v>64</v>
      </c>
      <c r="G782" s="262"/>
      <c r="H782" s="262"/>
      <c r="I782" s="263"/>
      <c r="J782" s="263">
        <f>G782+I782</f>
        <v>0</v>
      </c>
      <c r="K782" s="263"/>
      <c r="L782" s="263">
        <f>H782+J782</f>
        <v>0</v>
      </c>
      <c r="M782" s="263">
        <f t="shared" si="438"/>
        <v>0</v>
      </c>
      <c r="N782" s="263">
        <f t="shared" si="438"/>
        <v>0</v>
      </c>
    </row>
    <row r="783" spans="1:14" ht="38.25" hidden="1" customHeight="1" x14ac:dyDescent="0.2">
      <c r="A783" s="265" t="s">
        <v>377</v>
      </c>
      <c r="B783" s="277">
        <v>801</v>
      </c>
      <c r="C783" s="258" t="s">
        <v>194</v>
      </c>
      <c r="D783" s="258" t="s">
        <v>212</v>
      </c>
      <c r="E783" s="258" t="s">
        <v>133</v>
      </c>
      <c r="F783" s="258"/>
      <c r="G783" s="262"/>
      <c r="H783" s="262"/>
      <c r="I783" s="263"/>
      <c r="J783" s="263">
        <f>J784</f>
        <v>0</v>
      </c>
      <c r="K783" s="263"/>
      <c r="L783" s="263">
        <f>L784</f>
        <v>0</v>
      </c>
      <c r="M783" s="263">
        <f t="shared" ref="M783:N783" si="439">M784</f>
        <v>0</v>
      </c>
      <c r="N783" s="263">
        <f t="shared" si="439"/>
        <v>0</v>
      </c>
    </row>
    <row r="784" spans="1:14" ht="24.75" hidden="1" customHeight="1" x14ac:dyDescent="0.2">
      <c r="A784" s="265" t="s">
        <v>93</v>
      </c>
      <c r="B784" s="277">
        <v>801</v>
      </c>
      <c r="C784" s="258" t="s">
        <v>194</v>
      </c>
      <c r="D784" s="258" t="s">
        <v>212</v>
      </c>
      <c r="E784" s="258" t="s">
        <v>133</v>
      </c>
      <c r="F784" s="258" t="s">
        <v>94</v>
      </c>
      <c r="G784" s="262"/>
      <c r="H784" s="262"/>
      <c r="I784" s="263"/>
      <c r="J784" s="263">
        <f>G784+I784</f>
        <v>0</v>
      </c>
      <c r="K784" s="263"/>
      <c r="L784" s="263">
        <f>H784+J784</f>
        <v>0</v>
      </c>
      <c r="M784" s="263">
        <f t="shared" ref="M784:N784" si="440">I784+K784</f>
        <v>0</v>
      </c>
      <c r="N784" s="263">
        <f t="shared" si="440"/>
        <v>0</v>
      </c>
    </row>
    <row r="785" spans="1:14" ht="16.5" hidden="1" customHeight="1" x14ac:dyDescent="0.2">
      <c r="A785" s="265" t="s">
        <v>1008</v>
      </c>
      <c r="B785" s="277">
        <v>801</v>
      </c>
      <c r="C785" s="258" t="s">
        <v>194</v>
      </c>
      <c r="D785" s="258" t="s">
        <v>212</v>
      </c>
      <c r="E785" s="258" t="s">
        <v>548</v>
      </c>
      <c r="F785" s="258"/>
      <c r="G785" s="262"/>
      <c r="H785" s="262"/>
      <c r="I785" s="263">
        <f>I786</f>
        <v>-100</v>
      </c>
      <c r="J785" s="263">
        <f>J786</f>
        <v>-100</v>
      </c>
      <c r="K785" s="263">
        <f>K786</f>
        <v>-100</v>
      </c>
      <c r="L785" s="263">
        <f>L786</f>
        <v>-100</v>
      </c>
      <c r="M785" s="263">
        <f t="shared" ref="M785:N785" si="441">M786</f>
        <v>-200</v>
      </c>
      <c r="N785" s="263">
        <f t="shared" si="441"/>
        <v>-200</v>
      </c>
    </row>
    <row r="786" spans="1:14" ht="17.25" hidden="1" customHeight="1" x14ac:dyDescent="0.2">
      <c r="A786" s="265" t="s">
        <v>93</v>
      </c>
      <c r="B786" s="277">
        <v>801</v>
      </c>
      <c r="C786" s="258" t="s">
        <v>194</v>
      </c>
      <c r="D786" s="258" t="s">
        <v>212</v>
      </c>
      <c r="E786" s="258" t="s">
        <v>548</v>
      </c>
      <c r="F786" s="258" t="s">
        <v>94</v>
      </c>
      <c r="G786" s="262"/>
      <c r="H786" s="262"/>
      <c r="I786" s="263">
        <v>-100</v>
      </c>
      <c r="J786" s="263">
        <f>G786+I786</f>
        <v>-100</v>
      </c>
      <c r="K786" s="263">
        <v>-100</v>
      </c>
      <c r="L786" s="263">
        <f>H786+J786</f>
        <v>-100</v>
      </c>
      <c r="M786" s="263">
        <f t="shared" ref="M786:N786" si="442">I786+K786</f>
        <v>-200</v>
      </c>
      <c r="N786" s="263">
        <f t="shared" si="442"/>
        <v>-200</v>
      </c>
    </row>
    <row r="787" spans="1:14" ht="31.5" hidden="1" customHeight="1" x14ac:dyDescent="0.2">
      <c r="A787" s="265" t="s">
        <v>425</v>
      </c>
      <c r="B787" s="277">
        <v>801</v>
      </c>
      <c r="C787" s="258" t="s">
        <v>194</v>
      </c>
      <c r="D787" s="258" t="s">
        <v>212</v>
      </c>
      <c r="E787" s="258" t="s">
        <v>548</v>
      </c>
      <c r="F787" s="258"/>
      <c r="G787" s="262"/>
      <c r="H787" s="262"/>
      <c r="I787" s="263">
        <f>I788</f>
        <v>-10</v>
      </c>
      <c r="J787" s="263">
        <f>J789</f>
        <v>-10</v>
      </c>
      <c r="K787" s="263">
        <f>K788</f>
        <v>-10</v>
      </c>
      <c r="L787" s="263">
        <f>L789</f>
        <v>-10</v>
      </c>
      <c r="M787" s="263">
        <f t="shared" ref="M787:N787" si="443">M789</f>
        <v>-20</v>
      </c>
      <c r="N787" s="263">
        <f t="shared" si="443"/>
        <v>-20</v>
      </c>
    </row>
    <row r="788" spans="1:14" ht="18" hidden="1" customHeight="1" x14ac:dyDescent="0.2">
      <c r="A788" s="265" t="s">
        <v>93</v>
      </c>
      <c r="B788" s="277">
        <v>801</v>
      </c>
      <c r="C788" s="258" t="s">
        <v>194</v>
      </c>
      <c r="D788" s="258" t="s">
        <v>212</v>
      </c>
      <c r="E788" s="258" t="s">
        <v>548</v>
      </c>
      <c r="F788" s="258" t="s">
        <v>94</v>
      </c>
      <c r="G788" s="262"/>
      <c r="H788" s="262"/>
      <c r="I788" s="263">
        <v>-10</v>
      </c>
      <c r="J788" s="263">
        <f>G788+I788</f>
        <v>-10</v>
      </c>
      <c r="K788" s="263">
        <v>-10</v>
      </c>
      <c r="L788" s="263">
        <f>H788+J788</f>
        <v>-10</v>
      </c>
      <c r="M788" s="263">
        <f t="shared" ref="M788:N788" si="444">I788+K788</f>
        <v>-20</v>
      </c>
      <c r="N788" s="263">
        <f t="shared" si="444"/>
        <v>-20</v>
      </c>
    </row>
    <row r="789" spans="1:14" ht="27.75" hidden="1" customHeight="1" x14ac:dyDescent="0.2">
      <c r="A789" s="265" t="s">
        <v>741</v>
      </c>
      <c r="B789" s="277">
        <v>801</v>
      </c>
      <c r="C789" s="258" t="s">
        <v>194</v>
      </c>
      <c r="D789" s="258" t="s">
        <v>212</v>
      </c>
      <c r="E789" s="258" t="s">
        <v>433</v>
      </c>
      <c r="F789" s="258"/>
      <c r="G789" s="262"/>
      <c r="H789" s="262"/>
      <c r="I789" s="263">
        <f>I790</f>
        <v>-10</v>
      </c>
      <c r="J789" s="263">
        <f>J790</f>
        <v>-10</v>
      </c>
      <c r="K789" s="263">
        <f>K790</f>
        <v>-10</v>
      </c>
      <c r="L789" s="263">
        <f>L790</f>
        <v>-10</v>
      </c>
      <c r="M789" s="263">
        <f t="shared" ref="M789:N789" si="445">M790</f>
        <v>-20</v>
      </c>
      <c r="N789" s="263">
        <f t="shared" si="445"/>
        <v>-20</v>
      </c>
    </row>
    <row r="790" spans="1:14" ht="18.75" hidden="1" customHeight="1" x14ac:dyDescent="0.2">
      <c r="A790" s="265" t="s">
        <v>93</v>
      </c>
      <c r="B790" s="277">
        <v>801</v>
      </c>
      <c r="C790" s="258" t="s">
        <v>194</v>
      </c>
      <c r="D790" s="258" t="s">
        <v>212</v>
      </c>
      <c r="E790" s="258" t="s">
        <v>433</v>
      </c>
      <c r="F790" s="258" t="s">
        <v>94</v>
      </c>
      <c r="G790" s="262"/>
      <c r="H790" s="262"/>
      <c r="I790" s="263">
        <v>-10</v>
      </c>
      <c r="J790" s="263">
        <f>G790+I790</f>
        <v>-10</v>
      </c>
      <c r="K790" s="263">
        <v>-10</v>
      </c>
      <c r="L790" s="263">
        <f>H790+J790</f>
        <v>-10</v>
      </c>
      <c r="M790" s="263">
        <f t="shared" ref="M790:N790" si="446">I790+K790</f>
        <v>-20</v>
      </c>
      <c r="N790" s="263">
        <f t="shared" si="446"/>
        <v>-20</v>
      </c>
    </row>
    <row r="791" spans="1:14" ht="18.75" hidden="1" customHeight="1" x14ac:dyDescent="0.2">
      <c r="A791" s="265" t="s">
        <v>466</v>
      </c>
      <c r="B791" s="277">
        <v>801</v>
      </c>
      <c r="C791" s="258" t="s">
        <v>194</v>
      </c>
      <c r="D791" s="258" t="s">
        <v>212</v>
      </c>
      <c r="E791" s="258" t="s">
        <v>806</v>
      </c>
      <c r="F791" s="258"/>
      <c r="G791" s="262"/>
      <c r="H791" s="262"/>
      <c r="I791" s="263">
        <f>I792</f>
        <v>0</v>
      </c>
      <c r="J791" s="263" t="e">
        <f>J792</f>
        <v>#REF!</v>
      </c>
      <c r="K791" s="263">
        <f>K792</f>
        <v>0</v>
      </c>
      <c r="L791" s="263" t="e">
        <f>L792</f>
        <v>#REF!</v>
      </c>
      <c r="M791" s="263" t="e">
        <f t="shared" ref="M791:N791" si="447">M792</f>
        <v>#REF!</v>
      </c>
      <c r="N791" s="263" t="e">
        <f t="shared" si="447"/>
        <v>#REF!</v>
      </c>
    </row>
    <row r="792" spans="1:14" ht="18.75" hidden="1" customHeight="1" x14ac:dyDescent="0.2">
      <c r="A792" s="265" t="s">
        <v>318</v>
      </c>
      <c r="B792" s="277" t="s">
        <v>146</v>
      </c>
      <c r="C792" s="258" t="s">
        <v>194</v>
      </c>
      <c r="D792" s="258" t="s">
        <v>212</v>
      </c>
      <c r="E792" s="258" t="s">
        <v>806</v>
      </c>
      <c r="F792" s="258" t="s">
        <v>319</v>
      </c>
      <c r="G792" s="262"/>
      <c r="H792" s="262"/>
      <c r="I792" s="263">
        <v>0</v>
      </c>
      <c r="J792" s="263" t="e">
        <f>#REF!+I792</f>
        <v>#REF!</v>
      </c>
      <c r="K792" s="263">
        <v>0</v>
      </c>
      <c r="L792" s="263" t="e">
        <f>#REF!+J792</f>
        <v>#REF!</v>
      </c>
      <c r="M792" s="263" t="e">
        <f>#REF!+K792</f>
        <v>#REF!</v>
      </c>
      <c r="N792" s="263" t="e">
        <f>#REF!+L792</f>
        <v>#REF!</v>
      </c>
    </row>
    <row r="793" spans="1:14" ht="43.5" customHeight="1" x14ac:dyDescent="0.2">
      <c r="A793" s="265" t="s">
        <v>987</v>
      </c>
      <c r="B793" s="277">
        <v>801</v>
      </c>
      <c r="C793" s="258" t="s">
        <v>194</v>
      </c>
      <c r="D793" s="258" t="s">
        <v>212</v>
      </c>
      <c r="E793" s="258" t="s">
        <v>805</v>
      </c>
      <c r="F793" s="258"/>
      <c r="G793" s="263">
        <f>G794+G795+G796</f>
        <v>0</v>
      </c>
      <c r="H793" s="263">
        <f>H794+H795+H796</f>
        <v>120</v>
      </c>
      <c r="I793" s="263">
        <f>I794+I795+I796</f>
        <v>0</v>
      </c>
      <c r="J793" s="263">
        <f t="shared" ref="J793:J799" si="448">H793+I793</f>
        <v>120</v>
      </c>
      <c r="K793" s="263">
        <f>K794+K795+K796</f>
        <v>0</v>
      </c>
      <c r="L793" s="263">
        <f>L794+L795+L796</f>
        <v>70</v>
      </c>
      <c r="M793" s="263">
        <f t="shared" ref="M793:N793" si="449">M794+M795+M796</f>
        <v>-56</v>
      </c>
      <c r="N793" s="263">
        <f t="shared" si="449"/>
        <v>14</v>
      </c>
    </row>
    <row r="794" spans="1:14" ht="39.75" customHeight="1" x14ac:dyDescent="0.2">
      <c r="A794" s="265" t="s">
        <v>513</v>
      </c>
      <c r="B794" s="277">
        <v>801</v>
      </c>
      <c r="C794" s="258" t="s">
        <v>194</v>
      </c>
      <c r="D794" s="258" t="s">
        <v>212</v>
      </c>
      <c r="E794" s="258" t="s">
        <v>804</v>
      </c>
      <c r="F794" s="258" t="s">
        <v>94</v>
      </c>
      <c r="G794" s="262"/>
      <c r="H794" s="263">
        <v>10</v>
      </c>
      <c r="I794" s="263">
        <v>0</v>
      </c>
      <c r="J794" s="263">
        <f t="shared" si="448"/>
        <v>10</v>
      </c>
      <c r="K794" s="263">
        <v>0</v>
      </c>
      <c r="L794" s="263">
        <v>10</v>
      </c>
      <c r="M794" s="263">
        <v>-8</v>
      </c>
      <c r="N794" s="263">
        <f>L794+M794</f>
        <v>2</v>
      </c>
    </row>
    <row r="795" spans="1:14" ht="32.25" customHeight="1" x14ac:dyDescent="0.2">
      <c r="A795" s="265" t="s">
        <v>739</v>
      </c>
      <c r="B795" s="277">
        <v>801</v>
      </c>
      <c r="C795" s="258" t="s">
        <v>194</v>
      </c>
      <c r="D795" s="258" t="s">
        <v>212</v>
      </c>
      <c r="E795" s="258" t="s">
        <v>803</v>
      </c>
      <c r="F795" s="258" t="s">
        <v>94</v>
      </c>
      <c r="G795" s="262"/>
      <c r="H795" s="263">
        <v>10</v>
      </c>
      <c r="I795" s="263">
        <v>0</v>
      </c>
      <c r="J795" s="263">
        <f t="shared" si="448"/>
        <v>10</v>
      </c>
      <c r="K795" s="263">
        <v>0</v>
      </c>
      <c r="L795" s="263">
        <v>10</v>
      </c>
      <c r="M795" s="263">
        <v>-8</v>
      </c>
      <c r="N795" s="263">
        <f t="shared" ref="N795:N796" si="450">L795+M795</f>
        <v>2</v>
      </c>
    </row>
    <row r="796" spans="1:14" ht="18.75" customHeight="1" x14ac:dyDescent="0.2">
      <c r="A796" s="265" t="s">
        <v>514</v>
      </c>
      <c r="B796" s="277">
        <v>801</v>
      </c>
      <c r="C796" s="258" t="s">
        <v>194</v>
      </c>
      <c r="D796" s="258" t="s">
        <v>212</v>
      </c>
      <c r="E796" s="258" t="s">
        <v>802</v>
      </c>
      <c r="F796" s="258" t="s">
        <v>94</v>
      </c>
      <c r="G796" s="262"/>
      <c r="H796" s="263">
        <v>100</v>
      </c>
      <c r="I796" s="263">
        <v>0</v>
      </c>
      <c r="J796" s="263">
        <f t="shared" si="448"/>
        <v>100</v>
      </c>
      <c r="K796" s="263">
        <v>0</v>
      </c>
      <c r="L796" s="263">
        <v>50</v>
      </c>
      <c r="M796" s="263">
        <v>-40</v>
      </c>
      <c r="N796" s="263">
        <f t="shared" si="450"/>
        <v>10</v>
      </c>
    </row>
    <row r="797" spans="1:14" ht="27" hidden="1" customHeight="1" x14ac:dyDescent="0.2">
      <c r="A797" s="265" t="s">
        <v>466</v>
      </c>
      <c r="B797" s="277">
        <v>801</v>
      </c>
      <c r="C797" s="258" t="s">
        <v>194</v>
      </c>
      <c r="D797" s="258" t="s">
        <v>212</v>
      </c>
      <c r="E797" s="258" t="s">
        <v>876</v>
      </c>
      <c r="F797" s="258" t="s">
        <v>94</v>
      </c>
      <c r="G797" s="262"/>
      <c r="H797" s="263">
        <v>0</v>
      </c>
      <c r="I797" s="263">
        <v>9</v>
      </c>
      <c r="J797" s="263">
        <f t="shared" si="448"/>
        <v>9</v>
      </c>
      <c r="K797" s="263">
        <v>10</v>
      </c>
      <c r="L797" s="263">
        <v>0</v>
      </c>
      <c r="M797" s="263">
        <v>0</v>
      </c>
      <c r="N797" s="263">
        <v>0</v>
      </c>
    </row>
    <row r="798" spans="1:14" ht="30" customHeight="1" x14ac:dyDescent="0.2">
      <c r="A798" s="265" t="s">
        <v>466</v>
      </c>
      <c r="B798" s="277">
        <v>801</v>
      </c>
      <c r="C798" s="258" t="s">
        <v>194</v>
      </c>
      <c r="D798" s="258" t="s">
        <v>212</v>
      </c>
      <c r="E798" s="258" t="s">
        <v>876</v>
      </c>
      <c r="F798" s="258"/>
      <c r="G798" s="262"/>
      <c r="H798" s="263">
        <f>H799</f>
        <v>800</v>
      </c>
      <c r="I798" s="263">
        <f>I799</f>
        <v>-184</v>
      </c>
      <c r="J798" s="263">
        <f t="shared" si="448"/>
        <v>616</v>
      </c>
      <c r="K798" s="263">
        <f>K799</f>
        <v>-216</v>
      </c>
      <c r="L798" s="263">
        <f>L799</f>
        <v>650</v>
      </c>
      <c r="M798" s="263">
        <f t="shared" ref="M798:N798" si="451">M799</f>
        <v>-650</v>
      </c>
      <c r="N798" s="263">
        <f t="shared" si="451"/>
        <v>0</v>
      </c>
    </row>
    <row r="799" spans="1:14" ht="18.75" customHeight="1" x14ac:dyDescent="0.2">
      <c r="A799" s="265" t="s">
        <v>318</v>
      </c>
      <c r="B799" s="277" t="s">
        <v>146</v>
      </c>
      <c r="C799" s="258" t="s">
        <v>194</v>
      </c>
      <c r="D799" s="258" t="s">
        <v>212</v>
      </c>
      <c r="E799" s="258" t="s">
        <v>876</v>
      </c>
      <c r="F799" s="258" t="s">
        <v>319</v>
      </c>
      <c r="G799" s="262"/>
      <c r="H799" s="263">
        <v>800</v>
      </c>
      <c r="I799" s="263">
        <f>-175-9</f>
        <v>-184</v>
      </c>
      <c r="J799" s="263">
        <f t="shared" si="448"/>
        <v>616</v>
      </c>
      <c r="K799" s="263">
        <v>-216</v>
      </c>
      <c r="L799" s="263">
        <v>650</v>
      </c>
      <c r="M799" s="263">
        <v>-650</v>
      </c>
      <c r="N799" s="263">
        <f>L799+M799</f>
        <v>0</v>
      </c>
    </row>
    <row r="800" spans="1:14" ht="18.75" hidden="1" customHeight="1" x14ac:dyDescent="0.2">
      <c r="A800" s="265" t="s">
        <v>352</v>
      </c>
      <c r="B800" s="277">
        <v>801</v>
      </c>
      <c r="C800" s="258" t="s">
        <v>194</v>
      </c>
      <c r="D800" s="258" t="s">
        <v>212</v>
      </c>
      <c r="E800" s="258" t="s">
        <v>877</v>
      </c>
      <c r="F800" s="258"/>
      <c r="G800" s="262"/>
      <c r="H800" s="263"/>
      <c r="I800" s="263"/>
      <c r="J800" s="263"/>
      <c r="K800" s="263">
        <f>K801+K802</f>
        <v>206</v>
      </c>
      <c r="L800" s="263">
        <f>L801+L802</f>
        <v>0</v>
      </c>
      <c r="M800" s="263"/>
      <c r="N800" s="263">
        <f>N801+N802</f>
        <v>0</v>
      </c>
    </row>
    <row r="801" spans="1:14" ht="18.75" hidden="1" customHeight="1" x14ac:dyDescent="0.2">
      <c r="A801" s="265" t="s">
        <v>925</v>
      </c>
      <c r="B801" s="277">
        <v>801</v>
      </c>
      <c r="C801" s="258" t="s">
        <v>194</v>
      </c>
      <c r="D801" s="258" t="s">
        <v>212</v>
      </c>
      <c r="E801" s="258" t="s">
        <v>877</v>
      </c>
      <c r="F801" s="258" t="s">
        <v>102</v>
      </c>
      <c r="G801" s="262"/>
      <c r="H801" s="263"/>
      <c r="I801" s="263"/>
      <c r="J801" s="263"/>
      <c r="K801" s="263">
        <v>106</v>
      </c>
      <c r="L801" s="263">
        <v>0</v>
      </c>
      <c r="M801" s="263"/>
      <c r="N801" s="263">
        <v>0</v>
      </c>
    </row>
    <row r="802" spans="1:14" ht="18.75" hidden="1" customHeight="1" x14ac:dyDescent="0.2">
      <c r="A802" s="265" t="s">
        <v>93</v>
      </c>
      <c r="B802" s="277" t="s">
        <v>146</v>
      </c>
      <c r="C802" s="258" t="s">
        <v>194</v>
      </c>
      <c r="D802" s="258" t="s">
        <v>212</v>
      </c>
      <c r="E802" s="258" t="s">
        <v>877</v>
      </c>
      <c r="F802" s="258" t="s">
        <v>94</v>
      </c>
      <c r="G802" s="262"/>
      <c r="H802" s="263"/>
      <c r="I802" s="263"/>
      <c r="J802" s="263"/>
      <c r="K802" s="263">
        <v>100</v>
      </c>
      <c r="L802" s="263">
        <v>0</v>
      </c>
      <c r="M802" s="263"/>
      <c r="N802" s="263">
        <v>0</v>
      </c>
    </row>
    <row r="803" spans="1:14" ht="25.5" customHeight="1" x14ac:dyDescent="0.2">
      <c r="A803" s="265" t="s">
        <v>898</v>
      </c>
      <c r="B803" s="277" t="s">
        <v>146</v>
      </c>
      <c r="C803" s="258" t="s">
        <v>194</v>
      </c>
      <c r="D803" s="258" t="s">
        <v>212</v>
      </c>
      <c r="E803" s="258" t="s">
        <v>835</v>
      </c>
      <c r="F803" s="258"/>
      <c r="G803" s="386">
        <f>G804+G807+G808+G806</f>
        <v>0</v>
      </c>
      <c r="H803" s="263">
        <f t="shared" ref="H803:K803" si="452">H804+H806+H807+H808+H805</f>
        <v>2206</v>
      </c>
      <c r="I803" s="263">
        <f t="shared" si="452"/>
        <v>153</v>
      </c>
      <c r="J803" s="263">
        <f t="shared" si="452"/>
        <v>2359</v>
      </c>
      <c r="K803" s="263">
        <f t="shared" si="452"/>
        <v>-103</v>
      </c>
      <c r="L803" s="263">
        <f>L804+L806+L807+L808+L805+L809</f>
        <v>2671</v>
      </c>
      <c r="M803" s="263">
        <f t="shared" ref="M803:N803" si="453">M804+M806+M807+M808+M805+M809</f>
        <v>936</v>
      </c>
      <c r="N803" s="263">
        <f t="shared" si="453"/>
        <v>3607</v>
      </c>
    </row>
    <row r="804" spans="1:14" ht="24.75" customHeight="1" x14ac:dyDescent="0.2">
      <c r="A804" s="265" t="s">
        <v>833</v>
      </c>
      <c r="B804" s="277" t="s">
        <v>146</v>
      </c>
      <c r="C804" s="258" t="s">
        <v>194</v>
      </c>
      <c r="D804" s="258" t="s">
        <v>212</v>
      </c>
      <c r="E804" s="258" t="s">
        <v>835</v>
      </c>
      <c r="F804" s="258" t="s">
        <v>834</v>
      </c>
      <c r="G804" s="262"/>
      <c r="H804" s="263">
        <v>2123</v>
      </c>
      <c r="I804" s="263">
        <f>-373+118</f>
        <v>-255</v>
      </c>
      <c r="J804" s="263">
        <f>H804+I804</f>
        <v>1868</v>
      </c>
      <c r="K804" s="263">
        <v>-118</v>
      </c>
      <c r="L804" s="263">
        <v>1960</v>
      </c>
      <c r="M804" s="263">
        <v>745</v>
      </c>
      <c r="N804" s="263">
        <f>L804+M804</f>
        <v>2705</v>
      </c>
    </row>
    <row r="805" spans="1:14" ht="27.75" customHeight="1" x14ac:dyDescent="0.2">
      <c r="A805" s="373" t="s">
        <v>904</v>
      </c>
      <c r="B805" s="277" t="s">
        <v>146</v>
      </c>
      <c r="C805" s="258" t="s">
        <v>194</v>
      </c>
      <c r="D805" s="258" t="s">
        <v>212</v>
      </c>
      <c r="E805" s="258" t="s">
        <v>835</v>
      </c>
      <c r="F805" s="258" t="s">
        <v>903</v>
      </c>
      <c r="G805" s="262"/>
      <c r="H805" s="263">
        <v>0</v>
      </c>
      <c r="I805" s="263">
        <f>373+35</f>
        <v>408</v>
      </c>
      <c r="J805" s="263">
        <f>H805+I805</f>
        <v>408</v>
      </c>
      <c r="K805" s="263">
        <v>15</v>
      </c>
      <c r="L805" s="263">
        <v>590</v>
      </c>
      <c r="M805" s="263">
        <v>227</v>
      </c>
      <c r="N805" s="263">
        <f t="shared" ref="N805:N809" si="454">L805+M805</f>
        <v>817</v>
      </c>
    </row>
    <row r="806" spans="1:14" ht="18.75" customHeight="1" x14ac:dyDescent="0.2">
      <c r="A806" s="265" t="s">
        <v>956</v>
      </c>
      <c r="B806" s="277" t="s">
        <v>146</v>
      </c>
      <c r="C806" s="258" t="s">
        <v>194</v>
      </c>
      <c r="D806" s="258" t="s">
        <v>212</v>
      </c>
      <c r="E806" s="258" t="s">
        <v>835</v>
      </c>
      <c r="F806" s="258" t="s">
        <v>923</v>
      </c>
      <c r="G806" s="262"/>
      <c r="H806" s="263">
        <v>28</v>
      </c>
      <c r="I806" s="263">
        <v>0</v>
      </c>
      <c r="J806" s="263">
        <f>H806+I806</f>
        <v>28</v>
      </c>
      <c r="K806" s="263">
        <v>0</v>
      </c>
      <c r="L806" s="263">
        <v>53</v>
      </c>
      <c r="M806" s="263">
        <v>-53</v>
      </c>
      <c r="N806" s="263">
        <f t="shared" si="454"/>
        <v>0</v>
      </c>
    </row>
    <row r="807" spans="1:14" ht="18.75" customHeight="1" x14ac:dyDescent="0.2">
      <c r="A807" s="265" t="s">
        <v>99</v>
      </c>
      <c r="B807" s="277" t="s">
        <v>146</v>
      </c>
      <c r="C807" s="258" t="s">
        <v>194</v>
      </c>
      <c r="D807" s="258" t="s">
        <v>212</v>
      </c>
      <c r="E807" s="258" t="s">
        <v>835</v>
      </c>
      <c r="F807" s="258" t="s">
        <v>100</v>
      </c>
      <c r="G807" s="262"/>
      <c r="H807" s="263">
        <v>50</v>
      </c>
      <c r="I807" s="263">
        <v>0</v>
      </c>
      <c r="J807" s="263">
        <f>H807+I807</f>
        <v>50</v>
      </c>
      <c r="K807" s="263">
        <v>0</v>
      </c>
      <c r="L807" s="263">
        <v>0</v>
      </c>
      <c r="M807" s="263">
        <v>85</v>
      </c>
      <c r="N807" s="263">
        <f t="shared" si="454"/>
        <v>85</v>
      </c>
    </row>
    <row r="808" spans="1:14" ht="18.75" customHeight="1" x14ac:dyDescent="0.2">
      <c r="A808" s="265" t="s">
        <v>93</v>
      </c>
      <c r="B808" s="277" t="s">
        <v>146</v>
      </c>
      <c r="C808" s="258" t="s">
        <v>194</v>
      </c>
      <c r="D808" s="258" t="s">
        <v>212</v>
      </c>
      <c r="E808" s="258" t="s">
        <v>835</v>
      </c>
      <c r="F808" s="258" t="s">
        <v>94</v>
      </c>
      <c r="G808" s="262"/>
      <c r="H808" s="263">
        <v>5</v>
      </c>
      <c r="I808" s="263">
        <v>0</v>
      </c>
      <c r="J808" s="263">
        <f>H808+I808</f>
        <v>5</v>
      </c>
      <c r="K808" s="263">
        <v>0</v>
      </c>
      <c r="L808" s="263">
        <v>68</v>
      </c>
      <c r="M808" s="263">
        <v>-68</v>
      </c>
      <c r="N808" s="263">
        <f t="shared" si="454"/>
        <v>0</v>
      </c>
    </row>
    <row r="809" spans="1:14" ht="18.75" customHeight="1" x14ac:dyDescent="0.2">
      <c r="A809" s="265" t="s">
        <v>103</v>
      </c>
      <c r="B809" s="277" t="s">
        <v>146</v>
      </c>
      <c r="C809" s="258" t="s">
        <v>194</v>
      </c>
      <c r="D809" s="258" t="s">
        <v>212</v>
      </c>
      <c r="E809" s="258" t="s">
        <v>835</v>
      </c>
      <c r="F809" s="258" t="s">
        <v>104</v>
      </c>
      <c r="G809" s="262"/>
      <c r="H809" s="263"/>
      <c r="I809" s="263"/>
      <c r="J809" s="263"/>
      <c r="K809" s="263"/>
      <c r="L809" s="263">
        <v>0</v>
      </c>
      <c r="M809" s="263">
        <v>0</v>
      </c>
      <c r="N809" s="263">
        <f t="shared" si="454"/>
        <v>0</v>
      </c>
    </row>
    <row r="810" spans="1:14" ht="32.25" customHeight="1" x14ac:dyDescent="0.2">
      <c r="A810" s="410" t="s">
        <v>48</v>
      </c>
      <c r="B810" s="255">
        <v>801</v>
      </c>
      <c r="C810" s="256" t="s">
        <v>194</v>
      </c>
      <c r="D810" s="256" t="s">
        <v>208</v>
      </c>
      <c r="E810" s="256"/>
      <c r="F810" s="256"/>
      <c r="G810" s="270"/>
      <c r="H810" s="281">
        <f t="shared" ref="H810:K810" si="455">H811</f>
        <v>18</v>
      </c>
      <c r="I810" s="281">
        <f t="shared" si="455"/>
        <v>0</v>
      </c>
      <c r="J810" s="281">
        <f t="shared" si="455"/>
        <v>18</v>
      </c>
      <c r="K810" s="281">
        <f t="shared" si="455"/>
        <v>0</v>
      </c>
      <c r="L810" s="281">
        <f>L811+L814+L815</f>
        <v>22.22</v>
      </c>
      <c r="M810" s="281">
        <f t="shared" ref="M810" si="456">M811+M814+M815</f>
        <v>-22.22</v>
      </c>
      <c r="N810" s="281">
        <f>N811+N814+N815</f>
        <v>0</v>
      </c>
    </row>
    <row r="811" spans="1:14" ht="29.25" customHeight="1" x14ac:dyDescent="0.2">
      <c r="A811" s="265" t="s">
        <v>841</v>
      </c>
      <c r="B811" s="277">
        <v>801</v>
      </c>
      <c r="C811" s="258" t="s">
        <v>194</v>
      </c>
      <c r="D811" s="258" t="s">
        <v>208</v>
      </c>
      <c r="E811" s="258" t="s">
        <v>844</v>
      </c>
      <c r="F811" s="258"/>
      <c r="G811" s="263">
        <f>G812+G813</f>
        <v>0</v>
      </c>
      <c r="H811" s="263">
        <f>H812+H813</f>
        <v>18</v>
      </c>
      <c r="I811" s="263">
        <f>I812+I813</f>
        <v>0</v>
      </c>
      <c r="J811" s="263">
        <f>H811+I811</f>
        <v>18</v>
      </c>
      <c r="K811" s="263">
        <f>K812+K813</f>
        <v>0</v>
      </c>
      <c r="L811" s="263">
        <f>L812+L813</f>
        <v>22.22</v>
      </c>
      <c r="M811" s="263">
        <f t="shared" ref="M811:N811" si="457">M812+M813</f>
        <v>-22.22</v>
      </c>
      <c r="N811" s="263">
        <f t="shared" si="457"/>
        <v>0</v>
      </c>
    </row>
    <row r="812" spans="1:14" ht="18.75" customHeight="1" x14ac:dyDescent="0.2">
      <c r="A812" s="265" t="s">
        <v>93</v>
      </c>
      <c r="B812" s="277">
        <v>801</v>
      </c>
      <c r="C812" s="258" t="s">
        <v>194</v>
      </c>
      <c r="D812" s="258" t="s">
        <v>208</v>
      </c>
      <c r="E812" s="258" t="s">
        <v>844</v>
      </c>
      <c r="F812" s="258" t="s">
        <v>94</v>
      </c>
      <c r="G812" s="262"/>
      <c r="H812" s="263">
        <v>16.2</v>
      </c>
      <c r="I812" s="263">
        <v>0</v>
      </c>
      <c r="J812" s="263">
        <f>H812+I812</f>
        <v>16.2</v>
      </c>
      <c r="K812" s="263">
        <v>0</v>
      </c>
      <c r="L812" s="263">
        <v>20</v>
      </c>
      <c r="M812" s="263">
        <v>-20</v>
      </c>
      <c r="N812" s="263">
        <f>L812+M812</f>
        <v>0</v>
      </c>
    </row>
    <row r="813" spans="1:14" ht="29.25" customHeight="1" x14ac:dyDescent="0.2">
      <c r="A813" s="265" t="s">
        <v>842</v>
      </c>
      <c r="B813" s="277">
        <v>801</v>
      </c>
      <c r="C813" s="258" t="s">
        <v>194</v>
      </c>
      <c r="D813" s="258" t="s">
        <v>208</v>
      </c>
      <c r="E813" s="258" t="s">
        <v>843</v>
      </c>
      <c r="F813" s="258" t="s">
        <v>94</v>
      </c>
      <c r="G813" s="262"/>
      <c r="H813" s="263">
        <v>1.8</v>
      </c>
      <c r="I813" s="263">
        <v>0</v>
      </c>
      <c r="J813" s="263">
        <f>H813+I813</f>
        <v>1.8</v>
      </c>
      <c r="K813" s="263">
        <v>0</v>
      </c>
      <c r="L813" s="263">
        <v>2.2200000000000002</v>
      </c>
      <c r="M813" s="263">
        <v>-2.2200000000000002</v>
      </c>
      <c r="N813" s="263">
        <f>L813+M813</f>
        <v>0</v>
      </c>
    </row>
    <row r="814" spans="1:14" ht="29.25" hidden="1" customHeight="1" x14ac:dyDescent="0.2">
      <c r="A814" s="265" t="s">
        <v>514</v>
      </c>
      <c r="B814" s="277">
        <v>801</v>
      </c>
      <c r="C814" s="258" t="s">
        <v>194</v>
      </c>
      <c r="D814" s="258" t="s">
        <v>208</v>
      </c>
      <c r="E814" s="258" t="s">
        <v>802</v>
      </c>
      <c r="F814" s="258" t="s">
        <v>94</v>
      </c>
      <c r="G814" s="262"/>
      <c r="H814" s="263"/>
      <c r="I814" s="263"/>
      <c r="J814" s="263"/>
      <c r="K814" s="263"/>
      <c r="L814" s="263">
        <v>0</v>
      </c>
      <c r="M814" s="263">
        <v>0</v>
      </c>
      <c r="N814" s="263">
        <f t="shared" ref="N814:N815" si="458">L814+M814</f>
        <v>0</v>
      </c>
    </row>
    <row r="815" spans="1:14" ht="27" hidden="1" customHeight="1" x14ac:dyDescent="0.2">
      <c r="A815" s="265" t="s">
        <v>1032</v>
      </c>
      <c r="B815" s="277">
        <v>801</v>
      </c>
      <c r="C815" s="258" t="s">
        <v>194</v>
      </c>
      <c r="D815" s="258" t="s">
        <v>208</v>
      </c>
      <c r="E815" s="258" t="s">
        <v>1033</v>
      </c>
      <c r="F815" s="258" t="s">
        <v>94</v>
      </c>
      <c r="G815" s="262"/>
      <c r="H815" s="263"/>
      <c r="I815" s="263"/>
      <c r="J815" s="263"/>
      <c r="K815" s="263"/>
      <c r="L815" s="263">
        <v>0</v>
      </c>
      <c r="M815" s="263">
        <v>0</v>
      </c>
      <c r="N815" s="263">
        <f t="shared" si="458"/>
        <v>0</v>
      </c>
    </row>
    <row r="816" spans="1:14" s="19" customFormat="1" ht="14.25" x14ac:dyDescent="0.2">
      <c r="A816" s="410" t="s">
        <v>306</v>
      </c>
      <c r="B816" s="255">
        <v>801</v>
      </c>
      <c r="C816" s="256" t="s">
        <v>196</v>
      </c>
      <c r="D816" s="256"/>
      <c r="E816" s="256"/>
      <c r="F816" s="256"/>
      <c r="G816" s="281" t="e">
        <f>G817+G827+G836+G840</f>
        <v>#REF!</v>
      </c>
      <c r="H816" s="281">
        <f>H817+H827+H836+H840</f>
        <v>18217.97</v>
      </c>
      <c r="I816" s="281">
        <f>I817+I827+I836+I840</f>
        <v>-3146.1800000000003</v>
      </c>
      <c r="J816" s="281">
        <f>J817+J827+J836+J840</f>
        <v>15071.789999999999</v>
      </c>
      <c r="K816" s="281">
        <f>K817+K827+K836+K840</f>
        <v>3765.9959999999996</v>
      </c>
      <c r="L816" s="281">
        <f>L817+L836+L840</f>
        <v>14950.08</v>
      </c>
      <c r="M816" s="281">
        <f>M817+M836+M840</f>
        <v>-3706.38</v>
      </c>
      <c r="N816" s="281">
        <f>N817+N836+N840</f>
        <v>11243.7</v>
      </c>
    </row>
    <row r="817" spans="1:14" ht="15" x14ac:dyDescent="0.2">
      <c r="A817" s="410" t="s">
        <v>217</v>
      </c>
      <c r="B817" s="255">
        <v>801</v>
      </c>
      <c r="C817" s="256" t="s">
        <v>196</v>
      </c>
      <c r="D817" s="256" t="s">
        <v>198</v>
      </c>
      <c r="E817" s="256"/>
      <c r="F817" s="256"/>
      <c r="G817" s="263" t="e">
        <f>#REF!+#REF!+G818+G821+G823+G825</f>
        <v>#REF!</v>
      </c>
      <c r="H817" s="281">
        <f>H818+H821+H823+H825</f>
        <v>2737.8</v>
      </c>
      <c r="I817" s="281">
        <f>I818+I821+I823+I825</f>
        <v>0</v>
      </c>
      <c r="J817" s="281">
        <f>J818+J821+J823+J825</f>
        <v>2737.8</v>
      </c>
      <c r="K817" s="281">
        <f>K818+K821+K823+K825</f>
        <v>-563.1</v>
      </c>
      <c r="L817" s="281">
        <f>L818+L821+L823+L825</f>
        <v>2511.4</v>
      </c>
      <c r="M817" s="281">
        <f t="shared" ref="M817:N817" si="459">M818+M821+M823+M825</f>
        <v>-347.9</v>
      </c>
      <c r="N817" s="281">
        <f t="shared" si="459"/>
        <v>2163.5</v>
      </c>
    </row>
    <row r="818" spans="1:14" ht="43.5" customHeight="1" x14ac:dyDescent="0.2">
      <c r="A818" s="265" t="s">
        <v>988</v>
      </c>
      <c r="B818" s="277">
        <v>801</v>
      </c>
      <c r="C818" s="258" t="s">
        <v>196</v>
      </c>
      <c r="D818" s="258" t="s">
        <v>198</v>
      </c>
      <c r="E818" s="258" t="s">
        <v>875</v>
      </c>
      <c r="F818" s="258"/>
      <c r="G818" s="262"/>
      <c r="H818" s="263">
        <f>H819+H820</f>
        <v>1395</v>
      </c>
      <c r="I818" s="263">
        <f>I819+I820</f>
        <v>0</v>
      </c>
      <c r="J818" s="263">
        <f t="shared" ref="J818:J826" si="460">H818+I818</f>
        <v>1395</v>
      </c>
      <c r="K818" s="263">
        <f>K819+K820</f>
        <v>0</v>
      </c>
      <c r="L818" s="263">
        <f>L819+L820</f>
        <v>1705</v>
      </c>
      <c r="M818" s="263">
        <f t="shared" ref="M818" si="461">M819+M820</f>
        <v>26</v>
      </c>
      <c r="N818" s="263">
        <f>N819+N820</f>
        <v>1731</v>
      </c>
    </row>
    <row r="819" spans="1:14" ht="20.25" customHeight="1" x14ac:dyDescent="0.2">
      <c r="A819" s="265" t="s">
        <v>95</v>
      </c>
      <c r="B819" s="277">
        <v>801</v>
      </c>
      <c r="C819" s="258" t="s">
        <v>196</v>
      </c>
      <c r="D819" s="258" t="s">
        <v>198</v>
      </c>
      <c r="E819" s="258" t="s">
        <v>875</v>
      </c>
      <c r="F819" s="258" t="s">
        <v>96</v>
      </c>
      <c r="G819" s="262"/>
      <c r="H819" s="263">
        <v>1395</v>
      </c>
      <c r="I819" s="263">
        <v>-122.1</v>
      </c>
      <c r="J819" s="263">
        <f t="shared" si="460"/>
        <v>1272.9000000000001</v>
      </c>
      <c r="K819" s="263">
        <v>0</v>
      </c>
      <c r="L819" s="263">
        <v>1309</v>
      </c>
      <c r="M819" s="263">
        <v>20</v>
      </c>
      <c r="N819" s="263">
        <f>L819+M819</f>
        <v>1329</v>
      </c>
    </row>
    <row r="820" spans="1:14" ht="35.25" customHeight="1" x14ac:dyDescent="0.2">
      <c r="A820" s="373" t="s">
        <v>902</v>
      </c>
      <c r="B820" s="277">
        <v>801</v>
      </c>
      <c r="C820" s="258" t="s">
        <v>196</v>
      </c>
      <c r="D820" s="258" t="s">
        <v>198</v>
      </c>
      <c r="E820" s="258" t="s">
        <v>875</v>
      </c>
      <c r="F820" s="258" t="s">
        <v>900</v>
      </c>
      <c r="G820" s="262"/>
      <c r="H820" s="263">
        <v>0</v>
      </c>
      <c r="I820" s="263">
        <v>122.1</v>
      </c>
      <c r="J820" s="263">
        <f t="shared" si="460"/>
        <v>122.1</v>
      </c>
      <c r="K820" s="263">
        <v>0</v>
      </c>
      <c r="L820" s="263">
        <v>396</v>
      </c>
      <c r="M820" s="263">
        <v>6</v>
      </c>
      <c r="N820" s="263">
        <f>L820+M820</f>
        <v>402</v>
      </c>
    </row>
    <row r="821" spans="1:14" ht="32.25" customHeight="1" x14ac:dyDescent="0.2">
      <c r="A821" s="265" t="s">
        <v>989</v>
      </c>
      <c r="B821" s="277">
        <v>801</v>
      </c>
      <c r="C821" s="258" t="s">
        <v>196</v>
      </c>
      <c r="D821" s="258" t="s">
        <v>198</v>
      </c>
      <c r="E821" s="258" t="s">
        <v>801</v>
      </c>
      <c r="F821" s="258"/>
      <c r="G821" s="262"/>
      <c r="H821" s="263">
        <f>H822</f>
        <v>300</v>
      </c>
      <c r="I821" s="263">
        <f>I822</f>
        <v>0</v>
      </c>
      <c r="J821" s="263">
        <f t="shared" si="460"/>
        <v>300</v>
      </c>
      <c r="K821" s="263">
        <f>K822</f>
        <v>0</v>
      </c>
      <c r="L821" s="263">
        <f>L822</f>
        <v>240</v>
      </c>
      <c r="M821" s="263">
        <f t="shared" ref="M821:N821" si="462">M822</f>
        <v>-230</v>
      </c>
      <c r="N821" s="263">
        <f t="shared" si="462"/>
        <v>10</v>
      </c>
    </row>
    <row r="822" spans="1:14" ht="20.25" customHeight="1" x14ac:dyDescent="0.2">
      <c r="A822" s="265" t="s">
        <v>723</v>
      </c>
      <c r="B822" s="277">
        <v>801</v>
      </c>
      <c r="C822" s="258" t="s">
        <v>196</v>
      </c>
      <c r="D822" s="258" t="s">
        <v>198</v>
      </c>
      <c r="E822" s="258" t="s">
        <v>801</v>
      </c>
      <c r="F822" s="258" t="s">
        <v>94</v>
      </c>
      <c r="G822" s="262"/>
      <c r="H822" s="263">
        <v>300</v>
      </c>
      <c r="I822" s="263">
        <v>0</v>
      </c>
      <c r="J822" s="263">
        <f t="shared" si="460"/>
        <v>300</v>
      </c>
      <c r="K822" s="263">
        <v>0</v>
      </c>
      <c r="L822" s="263">
        <v>240</v>
      </c>
      <c r="M822" s="263">
        <v>-230</v>
      </c>
      <c r="N822" s="263">
        <f>L822+M822</f>
        <v>10</v>
      </c>
    </row>
    <row r="823" spans="1:14" ht="58.5" customHeight="1" x14ac:dyDescent="0.2">
      <c r="A823" s="265" t="s">
        <v>797</v>
      </c>
      <c r="B823" s="277">
        <v>801</v>
      </c>
      <c r="C823" s="258" t="s">
        <v>196</v>
      </c>
      <c r="D823" s="258" t="s">
        <v>198</v>
      </c>
      <c r="E823" s="258" t="s">
        <v>800</v>
      </c>
      <c r="F823" s="258"/>
      <c r="G823" s="262"/>
      <c r="H823" s="263">
        <f>H824</f>
        <v>909</v>
      </c>
      <c r="I823" s="263">
        <f>I824</f>
        <v>0</v>
      </c>
      <c r="J823" s="263">
        <f t="shared" si="460"/>
        <v>909</v>
      </c>
      <c r="K823" s="263">
        <f>K824</f>
        <v>-563.1</v>
      </c>
      <c r="L823" s="263">
        <f>L824</f>
        <v>363.5</v>
      </c>
      <c r="M823" s="263">
        <f t="shared" ref="M823:N823" si="463">M824</f>
        <v>-133.4</v>
      </c>
      <c r="N823" s="263">
        <f t="shared" si="463"/>
        <v>230.1</v>
      </c>
    </row>
    <row r="824" spans="1:14" ht="20.25" customHeight="1" x14ac:dyDescent="0.2">
      <c r="A824" s="265" t="s">
        <v>1035</v>
      </c>
      <c r="B824" s="277">
        <v>801</v>
      </c>
      <c r="C824" s="258" t="s">
        <v>196</v>
      </c>
      <c r="D824" s="258" t="s">
        <v>198</v>
      </c>
      <c r="E824" s="258" t="s">
        <v>800</v>
      </c>
      <c r="F824" s="258" t="s">
        <v>57</v>
      </c>
      <c r="G824" s="262"/>
      <c r="H824" s="263">
        <v>909</v>
      </c>
      <c r="I824" s="263">
        <v>0</v>
      </c>
      <c r="J824" s="263">
        <f t="shared" si="460"/>
        <v>909</v>
      </c>
      <c r="K824" s="263">
        <v>-563.1</v>
      </c>
      <c r="L824" s="263">
        <v>363.5</v>
      </c>
      <c r="M824" s="263">
        <v>-133.4</v>
      </c>
      <c r="N824" s="263">
        <f>L824+M824</f>
        <v>230.1</v>
      </c>
    </row>
    <row r="825" spans="1:14" ht="27.75" customHeight="1" x14ac:dyDescent="0.2">
      <c r="A825" s="265" t="s">
        <v>798</v>
      </c>
      <c r="B825" s="277">
        <v>801</v>
      </c>
      <c r="C825" s="258" t="s">
        <v>196</v>
      </c>
      <c r="D825" s="258" t="s">
        <v>198</v>
      </c>
      <c r="E825" s="258" t="s">
        <v>799</v>
      </c>
      <c r="F825" s="258"/>
      <c r="G825" s="262"/>
      <c r="H825" s="263">
        <f>H826</f>
        <v>133.80000000000001</v>
      </c>
      <c r="I825" s="263">
        <f>I826</f>
        <v>0</v>
      </c>
      <c r="J825" s="263">
        <f t="shared" si="460"/>
        <v>133.80000000000001</v>
      </c>
      <c r="K825" s="263">
        <f>K826</f>
        <v>0</v>
      </c>
      <c r="L825" s="263">
        <f>L826</f>
        <v>202.9</v>
      </c>
      <c r="M825" s="263">
        <f t="shared" ref="M825:N825" si="464">M826</f>
        <v>-10.5</v>
      </c>
      <c r="N825" s="263">
        <f t="shared" si="464"/>
        <v>192.4</v>
      </c>
    </row>
    <row r="826" spans="1:14" ht="20.25" customHeight="1" x14ac:dyDescent="0.2">
      <c r="A826" s="389" t="s">
        <v>1035</v>
      </c>
      <c r="B826" s="277">
        <v>801</v>
      </c>
      <c r="C826" s="258" t="s">
        <v>196</v>
      </c>
      <c r="D826" s="258" t="s">
        <v>198</v>
      </c>
      <c r="E826" s="258" t="s">
        <v>799</v>
      </c>
      <c r="F826" s="258" t="s">
        <v>57</v>
      </c>
      <c r="G826" s="262"/>
      <c r="H826" s="263">
        <v>133.80000000000001</v>
      </c>
      <c r="I826" s="263">
        <v>0</v>
      </c>
      <c r="J826" s="263">
        <f t="shared" si="460"/>
        <v>133.80000000000001</v>
      </c>
      <c r="K826" s="263">
        <v>0</v>
      </c>
      <c r="L826" s="263">
        <v>202.9</v>
      </c>
      <c r="M826" s="263">
        <v>-10.5</v>
      </c>
      <c r="N826" s="263">
        <f>L826+M826</f>
        <v>192.4</v>
      </c>
    </row>
    <row r="827" spans="1:14" ht="15.75" hidden="1" customHeight="1" x14ac:dyDescent="0.2">
      <c r="A827" s="390" t="s">
        <v>218</v>
      </c>
      <c r="B827" s="255">
        <v>801</v>
      </c>
      <c r="C827" s="256" t="s">
        <v>196</v>
      </c>
      <c r="D827" s="256" t="s">
        <v>200</v>
      </c>
      <c r="E827" s="256"/>
      <c r="F827" s="256"/>
      <c r="G827" s="281">
        <f>G831+G833+G834</f>
        <v>0</v>
      </c>
      <c r="H827" s="281">
        <f>H831+H833+H834+H828</f>
        <v>2750.5699999999997</v>
      </c>
      <c r="I827" s="281">
        <f>I831+I833+I834+I828</f>
        <v>-1901.66</v>
      </c>
      <c r="J827" s="281">
        <f>H827+I827</f>
        <v>848.90999999999963</v>
      </c>
      <c r="K827" s="281">
        <f>K831+K833+K834+K828+K829</f>
        <v>8779.4</v>
      </c>
      <c r="L827" s="281">
        <f>L831+L833+L834+L828+L829</f>
        <v>-2044.5</v>
      </c>
      <c r="M827" s="281"/>
      <c r="N827" s="281">
        <f>N831+N833+N834+N828+N829</f>
        <v>0</v>
      </c>
    </row>
    <row r="828" spans="1:14" ht="19.5" hidden="1" customHeight="1" x14ac:dyDescent="0.2">
      <c r="A828" s="265" t="s">
        <v>521</v>
      </c>
      <c r="B828" s="277">
        <v>801</v>
      </c>
      <c r="C828" s="258" t="s">
        <v>196</v>
      </c>
      <c r="D828" s="258" t="s">
        <v>200</v>
      </c>
      <c r="E828" s="258" t="s">
        <v>823</v>
      </c>
      <c r="F828" s="258" t="s">
        <v>79</v>
      </c>
      <c r="G828" s="378"/>
      <c r="H828" s="281"/>
      <c r="I828" s="263">
        <v>142.84</v>
      </c>
      <c r="J828" s="263">
        <f>H828+I828</f>
        <v>142.84</v>
      </c>
      <c r="K828" s="263">
        <v>0</v>
      </c>
      <c r="L828" s="263">
        <v>0</v>
      </c>
      <c r="M828" s="263"/>
      <c r="N828" s="263">
        <v>0</v>
      </c>
    </row>
    <row r="829" spans="1:14" ht="19.5" hidden="1" customHeight="1" x14ac:dyDescent="0.2">
      <c r="A829" s="265" t="s">
        <v>927</v>
      </c>
      <c r="B829" s="277">
        <v>801</v>
      </c>
      <c r="C829" s="258" t="s">
        <v>196</v>
      </c>
      <c r="D829" s="258" t="s">
        <v>200</v>
      </c>
      <c r="E829" s="258" t="s">
        <v>926</v>
      </c>
      <c r="F829" s="258"/>
      <c r="G829" s="378"/>
      <c r="H829" s="281"/>
      <c r="I829" s="263"/>
      <c r="J829" s="263"/>
      <c r="K829" s="263">
        <f>K830</f>
        <v>9011.1</v>
      </c>
      <c r="L829" s="263">
        <f>L830</f>
        <v>0</v>
      </c>
      <c r="M829" s="263"/>
      <c r="N829" s="263">
        <f>N830</f>
        <v>0</v>
      </c>
    </row>
    <row r="830" spans="1:14" ht="19.5" hidden="1" customHeight="1" x14ac:dyDescent="0.2">
      <c r="A830" s="265" t="s">
        <v>925</v>
      </c>
      <c r="B830" s="277">
        <v>801</v>
      </c>
      <c r="C830" s="258" t="s">
        <v>196</v>
      </c>
      <c r="D830" s="258" t="s">
        <v>200</v>
      </c>
      <c r="E830" s="258" t="s">
        <v>926</v>
      </c>
      <c r="F830" s="258" t="s">
        <v>102</v>
      </c>
      <c r="G830" s="378"/>
      <c r="H830" s="281"/>
      <c r="I830" s="263"/>
      <c r="J830" s="263"/>
      <c r="K830" s="263">
        <v>9011.1</v>
      </c>
      <c r="L830" s="263">
        <v>0</v>
      </c>
      <c r="M830" s="263"/>
      <c r="N830" s="263">
        <v>0</v>
      </c>
    </row>
    <row r="831" spans="1:14" ht="63.75" hidden="1" customHeight="1" x14ac:dyDescent="0.2">
      <c r="A831" s="265" t="s">
        <v>839</v>
      </c>
      <c r="B831" s="277">
        <v>801</v>
      </c>
      <c r="C831" s="258" t="s">
        <v>196</v>
      </c>
      <c r="D831" s="258" t="s">
        <v>200</v>
      </c>
      <c r="E831" s="258" t="s">
        <v>840</v>
      </c>
      <c r="F831" s="258"/>
      <c r="G831" s="262"/>
      <c r="H831" s="263">
        <f>H832</f>
        <v>671.8</v>
      </c>
      <c r="I831" s="263">
        <f>I832</f>
        <v>0</v>
      </c>
      <c r="J831" s="263">
        <f>H831+I831</f>
        <v>671.8</v>
      </c>
      <c r="K831" s="263">
        <f>K832</f>
        <v>-231.7</v>
      </c>
      <c r="L831" s="263">
        <f>L832</f>
        <v>0</v>
      </c>
      <c r="M831" s="263"/>
      <c r="N831" s="263">
        <f>N832</f>
        <v>0</v>
      </c>
    </row>
    <row r="832" spans="1:14" ht="20.25" hidden="1" customHeight="1" x14ac:dyDescent="0.2">
      <c r="A832" s="265" t="s">
        <v>925</v>
      </c>
      <c r="B832" s="277">
        <v>801</v>
      </c>
      <c r="C832" s="258" t="s">
        <v>196</v>
      </c>
      <c r="D832" s="258" t="s">
        <v>200</v>
      </c>
      <c r="E832" s="258" t="s">
        <v>840</v>
      </c>
      <c r="F832" s="258" t="s">
        <v>102</v>
      </c>
      <c r="G832" s="262"/>
      <c r="H832" s="263">
        <v>671.8</v>
      </c>
      <c r="I832" s="263">
        <v>0</v>
      </c>
      <c r="J832" s="263">
        <f>H832+I832</f>
        <v>671.8</v>
      </c>
      <c r="K832" s="263">
        <v>-231.7</v>
      </c>
      <c r="L832" s="263">
        <v>0</v>
      </c>
      <c r="M832" s="263"/>
      <c r="N832" s="263">
        <v>0</v>
      </c>
    </row>
    <row r="833" spans="1:14" ht="26.25" hidden="1" customHeight="1" x14ac:dyDescent="0.2">
      <c r="A833" s="265" t="s">
        <v>925</v>
      </c>
      <c r="B833" s="277">
        <v>801</v>
      </c>
      <c r="C833" s="258" t="s">
        <v>196</v>
      </c>
      <c r="D833" s="258" t="s">
        <v>200</v>
      </c>
      <c r="E833" s="258" t="s">
        <v>863</v>
      </c>
      <c r="F833" s="258" t="s">
        <v>79</v>
      </c>
      <c r="G833" s="262"/>
      <c r="H833" s="263">
        <v>34.270000000000003</v>
      </c>
      <c r="I833" s="263">
        <v>0</v>
      </c>
      <c r="J833" s="263">
        <f>H833+I833</f>
        <v>34.270000000000003</v>
      </c>
      <c r="K833" s="263">
        <v>0</v>
      </c>
      <c r="L833" s="263">
        <v>0</v>
      </c>
      <c r="M833" s="263"/>
      <c r="N833" s="263">
        <v>0</v>
      </c>
    </row>
    <row r="834" spans="1:14" ht="56.25" hidden="1" customHeight="1" x14ac:dyDescent="0.2">
      <c r="A834" s="265" t="s">
        <v>925</v>
      </c>
      <c r="B834" s="277">
        <v>801</v>
      </c>
      <c r="C834" s="258" t="s">
        <v>196</v>
      </c>
      <c r="D834" s="258" t="s">
        <v>200</v>
      </c>
      <c r="E834" s="258" t="s">
        <v>885</v>
      </c>
      <c r="F834" s="258" t="s">
        <v>79</v>
      </c>
      <c r="G834" s="262"/>
      <c r="H834" s="263">
        <v>2044.5</v>
      </c>
      <c r="I834" s="263">
        <v>-2044.5</v>
      </c>
      <c r="J834" s="281">
        <f>H834+I834</f>
        <v>0</v>
      </c>
      <c r="K834" s="263">
        <v>0</v>
      </c>
      <c r="L834" s="281">
        <f>I834+J834</f>
        <v>-2044.5</v>
      </c>
      <c r="M834" s="281"/>
      <c r="N834" s="281">
        <f>J834+K834</f>
        <v>0</v>
      </c>
    </row>
    <row r="835" spans="1:14" ht="56.25" hidden="1" customHeight="1" x14ac:dyDescent="0.2">
      <c r="A835" s="265" t="s">
        <v>925</v>
      </c>
      <c r="B835" s="277">
        <v>801</v>
      </c>
      <c r="C835" s="258" t="s">
        <v>196</v>
      </c>
      <c r="D835" s="258" t="s">
        <v>200</v>
      </c>
      <c r="E835" s="258" t="s">
        <v>840</v>
      </c>
      <c r="F835" s="258" t="s">
        <v>102</v>
      </c>
      <c r="G835" s="262"/>
      <c r="H835" s="263">
        <v>671.8</v>
      </c>
      <c r="I835" s="263">
        <v>0</v>
      </c>
      <c r="J835" s="281">
        <v>0</v>
      </c>
      <c r="K835" s="263">
        <v>0</v>
      </c>
      <c r="L835" s="281">
        <f>I835+J835</f>
        <v>0</v>
      </c>
      <c r="M835" s="281"/>
      <c r="N835" s="281">
        <f>J835+K835</f>
        <v>0</v>
      </c>
    </row>
    <row r="836" spans="1:14" ht="17.25" customHeight="1" x14ac:dyDescent="0.2">
      <c r="A836" s="410" t="s">
        <v>374</v>
      </c>
      <c r="B836" s="256" t="s">
        <v>146</v>
      </c>
      <c r="C836" s="256" t="s">
        <v>196</v>
      </c>
      <c r="D836" s="256" t="s">
        <v>212</v>
      </c>
      <c r="E836" s="256"/>
      <c r="F836" s="256"/>
      <c r="G836" s="263" t="e">
        <f>#REF!+G837</f>
        <v>#REF!</v>
      </c>
      <c r="H836" s="263">
        <f t="shared" ref="H836:N836" si="465">H837</f>
        <v>3319.6</v>
      </c>
      <c r="I836" s="263">
        <f t="shared" si="465"/>
        <v>-495.14</v>
      </c>
      <c r="J836" s="263">
        <f t="shared" si="465"/>
        <v>2824.46</v>
      </c>
      <c r="K836" s="263">
        <f t="shared" si="465"/>
        <v>-955.1640000000001</v>
      </c>
      <c r="L836" s="281">
        <f t="shared" si="465"/>
        <v>5024.79</v>
      </c>
      <c r="M836" s="281">
        <f t="shared" si="465"/>
        <v>-974.59</v>
      </c>
      <c r="N836" s="281">
        <f t="shared" si="465"/>
        <v>4050.2</v>
      </c>
    </row>
    <row r="837" spans="1:14" ht="24" customHeight="1" x14ac:dyDescent="0.2">
      <c r="A837" s="265" t="s">
        <v>724</v>
      </c>
      <c r="B837" s="277">
        <v>801</v>
      </c>
      <c r="C837" s="258" t="s">
        <v>196</v>
      </c>
      <c r="D837" s="258" t="s">
        <v>212</v>
      </c>
      <c r="E837" s="258" t="s">
        <v>851</v>
      </c>
      <c r="F837" s="258"/>
      <c r="G837" s="262"/>
      <c r="H837" s="263">
        <f>H839</f>
        <v>3319.6</v>
      </c>
      <c r="I837" s="263">
        <f>I839</f>
        <v>-495.14</v>
      </c>
      <c r="J837" s="263">
        <f>H837+I837</f>
        <v>2824.46</v>
      </c>
      <c r="K837" s="263">
        <f>K839+K838</f>
        <v>-955.1640000000001</v>
      </c>
      <c r="L837" s="263">
        <f>L839+L838</f>
        <v>5024.79</v>
      </c>
      <c r="M837" s="263">
        <f t="shared" ref="M837:N837" si="466">M839+M838</f>
        <v>-974.59</v>
      </c>
      <c r="N837" s="263">
        <f t="shared" si="466"/>
        <v>4050.2</v>
      </c>
    </row>
    <row r="838" spans="1:14" ht="24" customHeight="1" x14ac:dyDescent="0.2">
      <c r="A838" s="265" t="s">
        <v>93</v>
      </c>
      <c r="B838" s="277">
        <v>801</v>
      </c>
      <c r="C838" s="258" t="s">
        <v>196</v>
      </c>
      <c r="D838" s="258" t="s">
        <v>212</v>
      </c>
      <c r="E838" s="258" t="s">
        <v>851</v>
      </c>
      <c r="F838" s="258" t="s">
        <v>94</v>
      </c>
      <c r="G838" s="262"/>
      <c r="H838" s="263"/>
      <c r="I838" s="263"/>
      <c r="J838" s="263"/>
      <c r="K838" s="263">
        <v>328.71600000000001</v>
      </c>
      <c r="L838" s="263">
        <v>5024.79</v>
      </c>
      <c r="M838" s="263">
        <v>-974.59</v>
      </c>
      <c r="N838" s="263">
        <f>L838+M838</f>
        <v>4050.2</v>
      </c>
    </row>
    <row r="839" spans="1:14" ht="17.25" hidden="1" customHeight="1" x14ac:dyDescent="0.2">
      <c r="A839" s="265" t="s">
        <v>78</v>
      </c>
      <c r="B839" s="277">
        <v>801</v>
      </c>
      <c r="C839" s="258" t="s">
        <v>196</v>
      </c>
      <c r="D839" s="258" t="s">
        <v>212</v>
      </c>
      <c r="E839" s="258" t="s">
        <v>851</v>
      </c>
      <c r="F839" s="258" t="s">
        <v>79</v>
      </c>
      <c r="G839" s="262"/>
      <c r="H839" s="263">
        <v>3319.6</v>
      </c>
      <c r="I839" s="263">
        <v>-495.14</v>
      </c>
      <c r="J839" s="263">
        <f>H839+I839</f>
        <v>2824.46</v>
      </c>
      <c r="K839" s="263">
        <v>-1283.8800000000001</v>
      </c>
      <c r="L839" s="263">
        <v>0</v>
      </c>
      <c r="M839" s="263"/>
      <c r="N839" s="263">
        <v>0</v>
      </c>
    </row>
    <row r="840" spans="1:14" ht="18.75" customHeight="1" x14ac:dyDescent="0.2">
      <c r="A840" s="410" t="s">
        <v>220</v>
      </c>
      <c r="B840" s="256" t="s">
        <v>146</v>
      </c>
      <c r="C840" s="256" t="s">
        <v>196</v>
      </c>
      <c r="D840" s="256">
        <v>12</v>
      </c>
      <c r="E840" s="256"/>
      <c r="F840" s="256"/>
      <c r="G840" s="263" t="e">
        <f>#REF!+#REF!+#REF!+#REF!+#REF!+G841+G845+G848</f>
        <v>#REF!</v>
      </c>
      <c r="H840" s="263">
        <f>H841+H845+H848</f>
        <v>9410</v>
      </c>
      <c r="I840" s="263">
        <f>I841+I845+I848</f>
        <v>-749.37999999999988</v>
      </c>
      <c r="J840" s="263">
        <f>J841+J845+J848</f>
        <v>8660.619999999999</v>
      </c>
      <c r="K840" s="263">
        <f>K841+K845+K848</f>
        <v>-3495.14</v>
      </c>
      <c r="L840" s="281">
        <f>L841+L845+L848+L847</f>
        <v>7413.8899999999994</v>
      </c>
      <c r="M840" s="281">
        <f t="shared" ref="M840:N840" si="467">M841+M845+M848+M847</f>
        <v>-2383.8900000000003</v>
      </c>
      <c r="N840" s="281">
        <f t="shared" si="467"/>
        <v>5030</v>
      </c>
    </row>
    <row r="841" spans="1:14" s="20" customFormat="1" ht="43.5" customHeight="1" x14ac:dyDescent="0.2">
      <c r="A841" s="265" t="s">
        <v>1012</v>
      </c>
      <c r="B841" s="258" t="s">
        <v>146</v>
      </c>
      <c r="C841" s="258" t="s">
        <v>196</v>
      </c>
      <c r="D841" s="258" t="s">
        <v>205</v>
      </c>
      <c r="E841" s="258" t="s">
        <v>826</v>
      </c>
      <c r="F841" s="258"/>
      <c r="G841" s="262"/>
      <c r="H841" s="263">
        <f>H842+H843+H844</f>
        <v>6550</v>
      </c>
      <c r="I841" s="263">
        <f>I842+I843+I844</f>
        <v>-1212.8399999999999</v>
      </c>
      <c r="J841" s="263">
        <f>H841+I841</f>
        <v>5337.16</v>
      </c>
      <c r="K841" s="263">
        <f>K842+K843+K844</f>
        <v>-3495.14</v>
      </c>
      <c r="L841" s="263">
        <f>L842+L843+L844</f>
        <v>3381.89</v>
      </c>
      <c r="M841" s="263">
        <f t="shared" ref="M841:N841" si="468">M842+M843+M844</f>
        <v>-2361.8900000000003</v>
      </c>
      <c r="N841" s="263">
        <f t="shared" si="468"/>
        <v>1019.9999999999998</v>
      </c>
    </row>
    <row r="842" spans="1:14" s="20" customFormat="1" ht="20.25" customHeight="1" x14ac:dyDescent="0.2">
      <c r="A842" s="265" t="s">
        <v>519</v>
      </c>
      <c r="B842" s="258" t="s">
        <v>146</v>
      </c>
      <c r="C842" s="258" t="s">
        <v>196</v>
      </c>
      <c r="D842" s="258" t="s">
        <v>205</v>
      </c>
      <c r="E842" s="258" t="s">
        <v>825</v>
      </c>
      <c r="F842" s="258" t="s">
        <v>94</v>
      </c>
      <c r="G842" s="262"/>
      <c r="H842" s="263">
        <v>250</v>
      </c>
      <c r="I842" s="263">
        <v>0</v>
      </c>
      <c r="J842" s="263">
        <f t="shared" ref="J842:J849" si="469">H842+I842</f>
        <v>250</v>
      </c>
      <c r="K842" s="263">
        <v>0</v>
      </c>
      <c r="L842" s="263">
        <v>200</v>
      </c>
      <c r="M842" s="263">
        <v>-190</v>
      </c>
      <c r="N842" s="263">
        <f>L842+M842</f>
        <v>10</v>
      </c>
    </row>
    <row r="843" spans="1:14" s="20" customFormat="1" ht="18.75" customHeight="1" x14ac:dyDescent="0.2">
      <c r="A843" s="265" t="s">
        <v>520</v>
      </c>
      <c r="B843" s="258" t="s">
        <v>146</v>
      </c>
      <c r="C843" s="258" t="s">
        <v>196</v>
      </c>
      <c r="D843" s="258" t="s">
        <v>205</v>
      </c>
      <c r="E843" s="258" t="s">
        <v>824</v>
      </c>
      <c r="F843" s="258" t="s">
        <v>79</v>
      </c>
      <c r="G843" s="262"/>
      <c r="H843" s="263">
        <v>300</v>
      </c>
      <c r="I843" s="263">
        <v>0</v>
      </c>
      <c r="J843" s="263">
        <f t="shared" si="469"/>
        <v>300</v>
      </c>
      <c r="K843" s="263">
        <v>0</v>
      </c>
      <c r="L843" s="263">
        <v>240</v>
      </c>
      <c r="M843" s="263">
        <v>-230</v>
      </c>
      <c r="N843" s="263">
        <f t="shared" ref="N843:N844" si="470">L843+M843</f>
        <v>10</v>
      </c>
    </row>
    <row r="844" spans="1:14" s="20" customFormat="1" ht="27.75" customHeight="1" x14ac:dyDescent="0.2">
      <c r="A844" s="265" t="s">
        <v>521</v>
      </c>
      <c r="B844" s="258" t="s">
        <v>146</v>
      </c>
      <c r="C844" s="258" t="s">
        <v>196</v>
      </c>
      <c r="D844" s="258" t="s">
        <v>205</v>
      </c>
      <c r="E844" s="258" t="s">
        <v>823</v>
      </c>
      <c r="F844" s="258" t="s">
        <v>79</v>
      </c>
      <c r="G844" s="262"/>
      <c r="H844" s="263">
        <v>6000</v>
      </c>
      <c r="I844" s="263">
        <f>-1000-20-50-142.84</f>
        <v>-1212.8399999999999</v>
      </c>
      <c r="J844" s="263">
        <f t="shared" si="469"/>
        <v>4787.16</v>
      </c>
      <c r="K844" s="263">
        <v>-3495.14</v>
      </c>
      <c r="L844" s="263">
        <v>2941.89</v>
      </c>
      <c r="M844" s="263">
        <v>-1941.89</v>
      </c>
      <c r="N844" s="263">
        <f t="shared" si="470"/>
        <v>999.99999999999977</v>
      </c>
    </row>
    <row r="845" spans="1:14" s="20" customFormat="1" ht="27.75" customHeight="1" x14ac:dyDescent="0.2">
      <c r="A845" s="265" t="s">
        <v>725</v>
      </c>
      <c r="B845" s="258" t="s">
        <v>146</v>
      </c>
      <c r="C845" s="258" t="s">
        <v>196</v>
      </c>
      <c r="D845" s="258" t="s">
        <v>205</v>
      </c>
      <c r="E845" s="258" t="s">
        <v>822</v>
      </c>
      <c r="F845" s="258"/>
      <c r="G845" s="262"/>
      <c r="H845" s="263">
        <f>H846</f>
        <v>100</v>
      </c>
      <c r="I845" s="263">
        <f>I846</f>
        <v>0</v>
      </c>
      <c r="J845" s="263">
        <f t="shared" si="469"/>
        <v>100</v>
      </c>
      <c r="K845" s="263">
        <f>K846</f>
        <v>0</v>
      </c>
      <c r="L845" s="263">
        <f>L846</f>
        <v>50</v>
      </c>
      <c r="M845" s="263">
        <f t="shared" ref="M845:N845" si="471">M846</f>
        <v>-40</v>
      </c>
      <c r="N845" s="263">
        <f t="shared" si="471"/>
        <v>10</v>
      </c>
    </row>
    <row r="846" spans="1:14" s="20" customFormat="1" ht="18" customHeight="1" x14ac:dyDescent="0.2">
      <c r="A846" s="265" t="s">
        <v>93</v>
      </c>
      <c r="B846" s="258" t="s">
        <v>146</v>
      </c>
      <c r="C846" s="258" t="s">
        <v>196</v>
      </c>
      <c r="D846" s="258" t="s">
        <v>205</v>
      </c>
      <c r="E846" s="258" t="s">
        <v>822</v>
      </c>
      <c r="F846" s="258" t="s">
        <v>94</v>
      </c>
      <c r="G846" s="262"/>
      <c r="H846" s="263">
        <v>100</v>
      </c>
      <c r="I846" s="263">
        <v>0</v>
      </c>
      <c r="J846" s="263">
        <f t="shared" si="469"/>
        <v>100</v>
      </c>
      <c r="K846" s="263">
        <v>0</v>
      </c>
      <c r="L846" s="263">
        <v>50</v>
      </c>
      <c r="M846" s="263">
        <v>-40</v>
      </c>
      <c r="N846" s="263">
        <f>L846+M846</f>
        <v>10</v>
      </c>
    </row>
    <row r="847" spans="1:14" s="20" customFormat="1" ht="39" customHeight="1" x14ac:dyDescent="0.2">
      <c r="A847" s="265" t="s">
        <v>1023</v>
      </c>
      <c r="B847" s="258" t="s">
        <v>146</v>
      </c>
      <c r="C847" s="258" t="s">
        <v>196</v>
      </c>
      <c r="D847" s="258" t="s">
        <v>205</v>
      </c>
      <c r="E847" s="258" t="s">
        <v>1016</v>
      </c>
      <c r="F847" s="258" t="s">
        <v>94</v>
      </c>
      <c r="G847" s="262"/>
      <c r="H847" s="263"/>
      <c r="I847" s="263"/>
      <c r="J847" s="263"/>
      <c r="K847" s="263"/>
      <c r="L847" s="263">
        <v>700</v>
      </c>
      <c r="M847" s="263">
        <v>0</v>
      </c>
      <c r="N847" s="263">
        <f>L847+M847</f>
        <v>700</v>
      </c>
    </row>
    <row r="848" spans="1:14" s="20" customFormat="1" ht="30.75" customHeight="1" x14ac:dyDescent="0.2">
      <c r="A848" s="265" t="s">
        <v>521</v>
      </c>
      <c r="B848" s="258" t="s">
        <v>146</v>
      </c>
      <c r="C848" s="258" t="s">
        <v>196</v>
      </c>
      <c r="D848" s="258" t="s">
        <v>205</v>
      </c>
      <c r="E848" s="258" t="s">
        <v>821</v>
      </c>
      <c r="F848" s="258"/>
      <c r="G848" s="262"/>
      <c r="H848" s="263">
        <f>H849</f>
        <v>2760</v>
      </c>
      <c r="I848" s="263">
        <f>I849</f>
        <v>463.46</v>
      </c>
      <c r="J848" s="263">
        <f t="shared" si="469"/>
        <v>3223.46</v>
      </c>
      <c r="K848" s="263">
        <f>K849</f>
        <v>0</v>
      </c>
      <c r="L848" s="263">
        <f>L849</f>
        <v>3282</v>
      </c>
      <c r="M848" s="263">
        <f t="shared" ref="M848:N848" si="472">M849</f>
        <v>18</v>
      </c>
      <c r="N848" s="263">
        <f t="shared" si="472"/>
        <v>3300</v>
      </c>
    </row>
    <row r="849" spans="1:14" s="20" customFormat="1" ht="31.5" customHeight="1" x14ac:dyDescent="0.2">
      <c r="A849" s="265" t="s">
        <v>76</v>
      </c>
      <c r="B849" s="258" t="s">
        <v>146</v>
      </c>
      <c r="C849" s="258" t="s">
        <v>196</v>
      </c>
      <c r="D849" s="258" t="s">
        <v>205</v>
      </c>
      <c r="E849" s="258" t="s">
        <v>821</v>
      </c>
      <c r="F849" s="258" t="s">
        <v>77</v>
      </c>
      <c r="G849" s="262"/>
      <c r="H849" s="263">
        <v>2760</v>
      </c>
      <c r="I849" s="263">
        <v>463.46</v>
      </c>
      <c r="J849" s="263">
        <f t="shared" si="469"/>
        <v>3223.46</v>
      </c>
      <c r="K849" s="263">
        <v>0</v>
      </c>
      <c r="L849" s="263">
        <v>3282</v>
      </c>
      <c r="M849" s="263">
        <v>18</v>
      </c>
      <c r="N849" s="263">
        <f>L849+M849</f>
        <v>3300</v>
      </c>
    </row>
    <row r="850" spans="1:14" s="19" customFormat="1" ht="14.25" x14ac:dyDescent="0.2">
      <c r="A850" s="410" t="s">
        <v>367</v>
      </c>
      <c r="B850" s="256" t="s">
        <v>146</v>
      </c>
      <c r="C850" s="256" t="s">
        <v>198</v>
      </c>
      <c r="D850" s="256"/>
      <c r="E850" s="256"/>
      <c r="F850" s="256"/>
      <c r="G850" s="270"/>
      <c r="H850" s="281">
        <f>H851+H858</f>
        <v>19347.54</v>
      </c>
      <c r="I850" s="281">
        <f>I858+I851</f>
        <v>15945.16</v>
      </c>
      <c r="J850" s="281">
        <f>J858+J851</f>
        <v>35292.699999999997</v>
      </c>
      <c r="K850" s="281">
        <f>K858+K851</f>
        <v>22489.670000000002</v>
      </c>
      <c r="L850" s="281">
        <f>L858+L936</f>
        <v>2347.6999999999998</v>
      </c>
      <c r="M850" s="281">
        <f>M858+M936+M851</f>
        <v>-653.10000000000014</v>
      </c>
      <c r="N850" s="281">
        <f>N858+N936+N851</f>
        <v>1694.6</v>
      </c>
    </row>
    <row r="851" spans="1:14" s="19" customFormat="1" ht="14.25" hidden="1" x14ac:dyDescent="0.2">
      <c r="A851" s="410" t="s">
        <v>222</v>
      </c>
      <c r="B851" s="256" t="s">
        <v>146</v>
      </c>
      <c r="C851" s="256" t="s">
        <v>198</v>
      </c>
      <c r="D851" s="256" t="s">
        <v>190</v>
      </c>
      <c r="E851" s="256"/>
      <c r="F851" s="256"/>
      <c r="G851" s="270">
        <v>0</v>
      </c>
      <c r="H851" s="281">
        <f>H854+H856</f>
        <v>12242.54</v>
      </c>
      <c r="I851" s="281">
        <f>I854+I856</f>
        <v>2798.58</v>
      </c>
      <c r="J851" s="281">
        <f>J854+J856</f>
        <v>15041.119999999999</v>
      </c>
      <c r="K851" s="281">
        <f>K854+K856+K852</f>
        <v>4416.32</v>
      </c>
      <c r="L851" s="281">
        <f>L854+L856+L852</f>
        <v>0</v>
      </c>
      <c r="M851" s="281">
        <f t="shared" ref="M851:N851" si="473">M854+M856+M852</f>
        <v>0</v>
      </c>
      <c r="N851" s="281">
        <f t="shared" si="473"/>
        <v>0</v>
      </c>
    </row>
    <row r="852" spans="1:14" s="20" customFormat="1" ht="30" hidden="1" x14ac:dyDescent="0.2">
      <c r="A852" s="265" t="s">
        <v>937</v>
      </c>
      <c r="B852" s="258" t="s">
        <v>146</v>
      </c>
      <c r="C852" s="258" t="s">
        <v>198</v>
      </c>
      <c r="D852" s="258" t="s">
        <v>190</v>
      </c>
      <c r="E852" s="258" t="s">
        <v>928</v>
      </c>
      <c r="F852" s="258"/>
      <c r="G852" s="262"/>
      <c r="H852" s="263"/>
      <c r="I852" s="263"/>
      <c r="J852" s="263"/>
      <c r="K852" s="263">
        <f>K853</f>
        <v>8101.4</v>
      </c>
      <c r="L852" s="263">
        <f>L853</f>
        <v>0</v>
      </c>
      <c r="M852" s="263">
        <f t="shared" ref="M852:N852" si="474">M853</f>
        <v>0</v>
      </c>
      <c r="N852" s="263">
        <f t="shared" si="474"/>
        <v>0</v>
      </c>
    </row>
    <row r="853" spans="1:14" s="20" customFormat="1" ht="30" hidden="1" x14ac:dyDescent="0.2">
      <c r="A853" s="265" t="s">
        <v>888</v>
      </c>
      <c r="B853" s="258" t="s">
        <v>146</v>
      </c>
      <c r="C853" s="258" t="s">
        <v>198</v>
      </c>
      <c r="D853" s="258" t="s">
        <v>190</v>
      </c>
      <c r="E853" s="258" t="s">
        <v>928</v>
      </c>
      <c r="F853" s="258" t="s">
        <v>889</v>
      </c>
      <c r="G853" s="262"/>
      <c r="H853" s="263"/>
      <c r="I853" s="263"/>
      <c r="J853" s="263"/>
      <c r="K853" s="263">
        <v>8101.4</v>
      </c>
      <c r="L853" s="263">
        <v>0</v>
      </c>
      <c r="M853" s="263">
        <v>0</v>
      </c>
      <c r="N853" s="263">
        <f>L853+M853</f>
        <v>0</v>
      </c>
    </row>
    <row r="854" spans="1:14" s="19" customFormat="1" ht="48" hidden="1" customHeight="1" x14ac:dyDescent="0.2">
      <c r="A854" s="265" t="s">
        <v>893</v>
      </c>
      <c r="B854" s="258" t="s">
        <v>146</v>
      </c>
      <c r="C854" s="258" t="s">
        <v>198</v>
      </c>
      <c r="D854" s="258" t="s">
        <v>190</v>
      </c>
      <c r="E854" s="258" t="s">
        <v>1037</v>
      </c>
      <c r="F854" s="258"/>
      <c r="G854" s="262"/>
      <c r="H854" s="263">
        <f>H855</f>
        <v>134.54</v>
      </c>
      <c r="I854" s="263">
        <f>I855</f>
        <v>517.09</v>
      </c>
      <c r="J854" s="263">
        <f>H854+I854</f>
        <v>651.63</v>
      </c>
      <c r="K854" s="263">
        <f>K855</f>
        <v>0</v>
      </c>
      <c r="L854" s="263">
        <f>L855</f>
        <v>0</v>
      </c>
      <c r="M854" s="263">
        <f t="shared" ref="M854:N854" si="475">M855</f>
        <v>0</v>
      </c>
      <c r="N854" s="263">
        <f t="shared" si="475"/>
        <v>0</v>
      </c>
    </row>
    <row r="855" spans="1:14" s="19" customFormat="1" ht="30" hidden="1" x14ac:dyDescent="0.2">
      <c r="A855" s="265" t="s">
        <v>888</v>
      </c>
      <c r="B855" s="258" t="s">
        <v>146</v>
      </c>
      <c r="C855" s="258" t="s">
        <v>198</v>
      </c>
      <c r="D855" s="258" t="s">
        <v>190</v>
      </c>
      <c r="E855" s="258" t="s">
        <v>1037</v>
      </c>
      <c r="F855" s="258" t="s">
        <v>889</v>
      </c>
      <c r="G855" s="262"/>
      <c r="H855" s="263">
        <v>134.54</v>
      </c>
      <c r="I855" s="263">
        <v>517.09</v>
      </c>
      <c r="J855" s="263">
        <f>H855+I855</f>
        <v>651.63</v>
      </c>
      <c r="K855" s="263">
        <v>0</v>
      </c>
      <c r="L855" s="263">
        <v>0</v>
      </c>
      <c r="M855" s="263">
        <v>0</v>
      </c>
      <c r="N855" s="263">
        <f t="shared" ref="N855:N857" si="476">L855+M855</f>
        <v>0</v>
      </c>
    </row>
    <row r="856" spans="1:14" s="19" customFormat="1" ht="60" hidden="1" x14ac:dyDescent="0.2">
      <c r="A856" s="265" t="s">
        <v>895</v>
      </c>
      <c r="B856" s="258" t="s">
        <v>146</v>
      </c>
      <c r="C856" s="258" t="s">
        <v>198</v>
      </c>
      <c r="D856" s="258" t="s">
        <v>190</v>
      </c>
      <c r="E856" s="258" t="s">
        <v>894</v>
      </c>
      <c r="F856" s="258"/>
      <c r="G856" s="262"/>
      <c r="H856" s="263">
        <f t="shared" ref="H856:N856" si="477">H857</f>
        <v>12108</v>
      </c>
      <c r="I856" s="263">
        <f t="shared" si="477"/>
        <v>2281.4899999999998</v>
      </c>
      <c r="J856" s="263">
        <f t="shared" si="477"/>
        <v>14389.49</v>
      </c>
      <c r="K856" s="263">
        <f t="shared" si="477"/>
        <v>-3685.08</v>
      </c>
      <c r="L856" s="263">
        <f t="shared" si="477"/>
        <v>0</v>
      </c>
      <c r="M856" s="263">
        <f t="shared" si="477"/>
        <v>0</v>
      </c>
      <c r="N856" s="263">
        <f t="shared" si="477"/>
        <v>0</v>
      </c>
    </row>
    <row r="857" spans="1:14" s="19" customFormat="1" ht="30" hidden="1" x14ac:dyDescent="0.2">
      <c r="A857" s="265" t="s">
        <v>888</v>
      </c>
      <c r="B857" s="258" t="s">
        <v>146</v>
      </c>
      <c r="C857" s="258" t="s">
        <v>198</v>
      </c>
      <c r="D857" s="258" t="s">
        <v>190</v>
      </c>
      <c r="E857" s="258" t="s">
        <v>894</v>
      </c>
      <c r="F857" s="258" t="s">
        <v>889</v>
      </c>
      <c r="G857" s="262"/>
      <c r="H857" s="262">
        <v>12108</v>
      </c>
      <c r="I857" s="263">
        <v>2281.4899999999998</v>
      </c>
      <c r="J857" s="263">
        <f>H857+I857</f>
        <v>14389.49</v>
      </c>
      <c r="K857" s="263">
        <v>-3685.08</v>
      </c>
      <c r="L857" s="263">
        <v>0</v>
      </c>
      <c r="M857" s="263">
        <v>0</v>
      </c>
      <c r="N857" s="263">
        <f t="shared" si="476"/>
        <v>0</v>
      </c>
    </row>
    <row r="858" spans="1:14" ht="15" x14ac:dyDescent="0.2">
      <c r="A858" s="410" t="s">
        <v>223</v>
      </c>
      <c r="B858" s="256" t="s">
        <v>146</v>
      </c>
      <c r="C858" s="256" t="s">
        <v>198</v>
      </c>
      <c r="D858" s="256" t="s">
        <v>192</v>
      </c>
      <c r="E858" s="256"/>
      <c r="F858" s="256"/>
      <c r="G858" s="263">
        <f>G859+G861+G914+G932</f>
        <v>0</v>
      </c>
      <c r="H858" s="281">
        <f t="shared" ref="H858:K858" si="478">H914</f>
        <v>7105</v>
      </c>
      <c r="I858" s="281">
        <f t="shared" si="478"/>
        <v>13146.58</v>
      </c>
      <c r="J858" s="281">
        <f t="shared" si="478"/>
        <v>20251.580000000002</v>
      </c>
      <c r="K858" s="281">
        <f t="shared" si="478"/>
        <v>18073.350000000002</v>
      </c>
      <c r="L858" s="281">
        <f>L914</f>
        <v>2200</v>
      </c>
      <c r="M858" s="281">
        <f t="shared" ref="M858:N858" si="479">M914</f>
        <v>-505.40000000000009</v>
      </c>
      <c r="N858" s="281">
        <f t="shared" si="479"/>
        <v>1694.6</v>
      </c>
    </row>
    <row r="859" spans="1:14" ht="25.5" hidden="1" customHeight="1" x14ac:dyDescent="0.2">
      <c r="A859" s="265" t="s">
        <v>523</v>
      </c>
      <c r="B859" s="258" t="s">
        <v>146</v>
      </c>
      <c r="C859" s="258" t="s">
        <v>198</v>
      </c>
      <c r="D859" s="258" t="s">
        <v>192</v>
      </c>
      <c r="E859" s="258" t="s">
        <v>745</v>
      </c>
      <c r="F859" s="258"/>
      <c r="G859" s="262"/>
      <c r="H859" s="262"/>
      <c r="I859" s="263">
        <f>I860</f>
        <v>-2200</v>
      </c>
      <c r="J859" s="263" t="e">
        <f>J860</f>
        <v>#REF!</v>
      </c>
      <c r="K859" s="263">
        <f>K860</f>
        <v>-2200</v>
      </c>
      <c r="L859" s="263" t="e">
        <f>L860</f>
        <v>#REF!</v>
      </c>
      <c r="M859" s="263" t="e">
        <f t="shared" ref="M859:N859" si="480">M860</f>
        <v>#REF!</v>
      </c>
      <c r="N859" s="263" t="e">
        <f t="shared" si="480"/>
        <v>#REF!</v>
      </c>
    </row>
    <row r="860" spans="1:14" ht="24" hidden="1" customHeight="1" x14ac:dyDescent="0.2">
      <c r="A860" s="265" t="s">
        <v>76</v>
      </c>
      <c r="B860" s="258" t="s">
        <v>146</v>
      </c>
      <c r="C860" s="258" t="s">
        <v>198</v>
      </c>
      <c r="D860" s="258" t="s">
        <v>192</v>
      </c>
      <c r="E860" s="258" t="s">
        <v>745</v>
      </c>
      <c r="F860" s="258" t="s">
        <v>77</v>
      </c>
      <c r="G860" s="262"/>
      <c r="H860" s="262"/>
      <c r="I860" s="263">
        <v>-2200</v>
      </c>
      <c r="J860" s="263" t="e">
        <f>#REF!+I860</f>
        <v>#REF!</v>
      </c>
      <c r="K860" s="263">
        <v>-2200</v>
      </c>
      <c r="L860" s="263" t="e">
        <f>#REF!+J860</f>
        <v>#REF!</v>
      </c>
      <c r="M860" s="263" t="e">
        <f>#REF!+K860</f>
        <v>#REF!</v>
      </c>
      <c r="N860" s="263" t="e">
        <f>#REF!+L860</f>
        <v>#REF!</v>
      </c>
    </row>
    <row r="861" spans="1:14" ht="55.5" hidden="1" customHeight="1" x14ac:dyDescent="0.2">
      <c r="A861" s="265" t="s">
        <v>990</v>
      </c>
      <c r="B861" s="258" t="s">
        <v>146</v>
      </c>
      <c r="C861" s="258" t="s">
        <v>198</v>
      </c>
      <c r="D861" s="258" t="s">
        <v>192</v>
      </c>
      <c r="E861" s="258" t="s">
        <v>457</v>
      </c>
      <c r="F861" s="256"/>
      <c r="G861" s="262"/>
      <c r="H861" s="262"/>
      <c r="I861" s="263">
        <f>I862+I864+I872</f>
        <v>-3650</v>
      </c>
      <c r="J861" s="263" t="e">
        <f>J862+J864+J872</f>
        <v>#REF!</v>
      </c>
      <c r="K861" s="263">
        <f>K862+K864+K872</f>
        <v>-3650</v>
      </c>
      <c r="L861" s="263" t="e">
        <f>L862+L864+L872</f>
        <v>#REF!</v>
      </c>
      <c r="M861" s="263" t="e">
        <f t="shared" ref="M861:N861" si="481">M862+M864+M872</f>
        <v>#REF!</v>
      </c>
      <c r="N861" s="263" t="e">
        <f t="shared" si="481"/>
        <v>#REF!</v>
      </c>
    </row>
    <row r="862" spans="1:14" s="20" customFormat="1" ht="15" hidden="1" x14ac:dyDescent="0.2">
      <c r="A862" s="265" t="s">
        <v>522</v>
      </c>
      <c r="B862" s="258" t="s">
        <v>146</v>
      </c>
      <c r="C862" s="258" t="s">
        <v>198</v>
      </c>
      <c r="D862" s="258" t="s">
        <v>192</v>
      </c>
      <c r="E862" s="258" t="s">
        <v>480</v>
      </c>
      <c r="F862" s="258"/>
      <c r="G862" s="262"/>
      <c r="H862" s="262"/>
      <c r="I862" s="263">
        <f>I863</f>
        <v>-550</v>
      </c>
      <c r="J862" s="263" t="e">
        <f>J863</f>
        <v>#REF!</v>
      </c>
      <c r="K862" s="263">
        <f>K863</f>
        <v>-550</v>
      </c>
      <c r="L862" s="263" t="e">
        <f>L863</f>
        <v>#REF!</v>
      </c>
      <c r="M862" s="263" t="e">
        <f t="shared" ref="M862:N862" si="482">M863</f>
        <v>#REF!</v>
      </c>
      <c r="N862" s="263" t="e">
        <f t="shared" si="482"/>
        <v>#REF!</v>
      </c>
    </row>
    <row r="863" spans="1:14" ht="24.75" hidden="1" customHeight="1" x14ac:dyDescent="0.2">
      <c r="A863" s="265" t="s">
        <v>93</v>
      </c>
      <c r="B863" s="258" t="s">
        <v>146</v>
      </c>
      <c r="C863" s="258" t="s">
        <v>198</v>
      </c>
      <c r="D863" s="258" t="s">
        <v>192</v>
      </c>
      <c r="E863" s="258" t="s">
        <v>480</v>
      </c>
      <c r="F863" s="258" t="s">
        <v>94</v>
      </c>
      <c r="G863" s="262"/>
      <c r="H863" s="262"/>
      <c r="I863" s="263">
        <v>-550</v>
      </c>
      <c r="J863" s="263" t="e">
        <f>#REF!+I863</f>
        <v>#REF!</v>
      </c>
      <c r="K863" s="263">
        <v>-550</v>
      </c>
      <c r="L863" s="263" t="e">
        <f>#REF!+J863</f>
        <v>#REF!</v>
      </c>
      <c r="M863" s="263" t="e">
        <f>#REF!+K863</f>
        <v>#REF!</v>
      </c>
      <c r="N863" s="263" t="e">
        <f>#REF!+L863</f>
        <v>#REF!</v>
      </c>
    </row>
    <row r="864" spans="1:14" ht="24.75" hidden="1" customHeight="1" x14ac:dyDescent="0.2">
      <c r="A864" s="265" t="s">
        <v>523</v>
      </c>
      <c r="B864" s="258" t="s">
        <v>146</v>
      </c>
      <c r="C864" s="258" t="s">
        <v>198</v>
      </c>
      <c r="D864" s="258" t="s">
        <v>192</v>
      </c>
      <c r="E864" s="258" t="s">
        <v>469</v>
      </c>
      <c r="F864" s="258"/>
      <c r="G864" s="262"/>
      <c r="H864" s="262"/>
      <c r="I864" s="263">
        <f>I865</f>
        <v>-1500</v>
      </c>
      <c r="J864" s="263" t="e">
        <f>J865</f>
        <v>#REF!</v>
      </c>
      <c r="K864" s="263">
        <f>K865</f>
        <v>-1500</v>
      </c>
      <c r="L864" s="263" t="e">
        <f>L865</f>
        <v>#REF!</v>
      </c>
      <c r="M864" s="263" t="e">
        <f t="shared" ref="M864:N864" si="483">M865</f>
        <v>#REF!</v>
      </c>
      <c r="N864" s="263" t="e">
        <f t="shared" si="483"/>
        <v>#REF!</v>
      </c>
    </row>
    <row r="865" spans="1:14" ht="24.75" hidden="1" customHeight="1" x14ac:dyDescent="0.2">
      <c r="A865" s="265" t="s">
        <v>93</v>
      </c>
      <c r="B865" s="258" t="s">
        <v>146</v>
      </c>
      <c r="C865" s="258" t="s">
        <v>198</v>
      </c>
      <c r="D865" s="258" t="s">
        <v>192</v>
      </c>
      <c r="E865" s="258" t="s">
        <v>469</v>
      </c>
      <c r="F865" s="258" t="s">
        <v>94</v>
      </c>
      <c r="G865" s="262"/>
      <c r="H865" s="262"/>
      <c r="I865" s="263">
        <v>-1500</v>
      </c>
      <c r="J865" s="263" t="e">
        <f>#REF!+I865</f>
        <v>#REF!</v>
      </c>
      <c r="K865" s="263">
        <v>-1500</v>
      </c>
      <c r="L865" s="263" t="e">
        <f>#REF!+J865</f>
        <v>#REF!</v>
      </c>
      <c r="M865" s="263" t="e">
        <f>#REF!+K865</f>
        <v>#REF!</v>
      </c>
      <c r="N865" s="263" t="e">
        <f>#REF!+L865</f>
        <v>#REF!</v>
      </c>
    </row>
    <row r="866" spans="1:14" ht="24.75" hidden="1" customHeight="1" x14ac:dyDescent="0.2">
      <c r="A866" s="265" t="s">
        <v>530</v>
      </c>
      <c r="B866" s="258" t="s">
        <v>146</v>
      </c>
      <c r="C866" s="258" t="s">
        <v>198</v>
      </c>
      <c r="D866" s="258" t="s">
        <v>192</v>
      </c>
      <c r="E866" s="258" t="s">
        <v>529</v>
      </c>
      <c r="F866" s="258"/>
      <c r="G866" s="262"/>
      <c r="H866" s="262"/>
      <c r="I866" s="263">
        <f>I867</f>
        <v>0</v>
      </c>
      <c r="J866" s="263">
        <f>J867</f>
        <v>0</v>
      </c>
      <c r="K866" s="263">
        <f>K867</f>
        <v>0</v>
      </c>
      <c r="L866" s="263">
        <f>L867</f>
        <v>0</v>
      </c>
      <c r="M866" s="263">
        <f t="shared" ref="M866:N866" si="484">M867</f>
        <v>0</v>
      </c>
      <c r="N866" s="263">
        <f t="shared" si="484"/>
        <v>0</v>
      </c>
    </row>
    <row r="867" spans="1:14" ht="24.75" hidden="1" customHeight="1" x14ac:dyDescent="0.2">
      <c r="A867" s="265" t="s">
        <v>93</v>
      </c>
      <c r="B867" s="258" t="s">
        <v>146</v>
      </c>
      <c r="C867" s="258" t="s">
        <v>198</v>
      </c>
      <c r="D867" s="258" t="s">
        <v>192</v>
      </c>
      <c r="E867" s="258" t="s">
        <v>529</v>
      </c>
      <c r="F867" s="258" t="s">
        <v>94</v>
      </c>
      <c r="G867" s="262"/>
      <c r="H867" s="262"/>
      <c r="I867" s="263">
        <v>0</v>
      </c>
      <c r="J867" s="263">
        <f>G867+I867</f>
        <v>0</v>
      </c>
      <c r="K867" s="263">
        <v>0</v>
      </c>
      <c r="L867" s="263">
        <f>H867+J867</f>
        <v>0</v>
      </c>
      <c r="M867" s="263">
        <f t="shared" ref="M867:N867" si="485">I867+K867</f>
        <v>0</v>
      </c>
      <c r="N867" s="263">
        <f t="shared" si="485"/>
        <v>0</v>
      </c>
    </row>
    <row r="868" spans="1:14" ht="24.75" hidden="1" customHeight="1" x14ac:dyDescent="0.2">
      <c r="A868" s="265" t="s">
        <v>1</v>
      </c>
      <c r="B868" s="258" t="s">
        <v>146</v>
      </c>
      <c r="C868" s="258" t="s">
        <v>198</v>
      </c>
      <c r="D868" s="258" t="s">
        <v>192</v>
      </c>
      <c r="E868" s="258" t="s">
        <v>2</v>
      </c>
      <c r="F868" s="258"/>
      <c r="G868" s="262"/>
      <c r="H868" s="262"/>
      <c r="I868" s="263">
        <f>I869</f>
        <v>0</v>
      </c>
      <c r="J868" s="263">
        <f>J869</f>
        <v>0</v>
      </c>
      <c r="K868" s="263">
        <f>K869</f>
        <v>0</v>
      </c>
      <c r="L868" s="263">
        <f>L869</f>
        <v>0</v>
      </c>
      <c r="M868" s="263">
        <f t="shared" ref="M868:N868" si="486">M869</f>
        <v>0</v>
      </c>
      <c r="N868" s="263">
        <f t="shared" si="486"/>
        <v>0</v>
      </c>
    </row>
    <row r="869" spans="1:14" ht="24.75" hidden="1" customHeight="1" x14ac:dyDescent="0.2">
      <c r="A869" s="265" t="s">
        <v>3</v>
      </c>
      <c r="B869" s="258" t="s">
        <v>146</v>
      </c>
      <c r="C869" s="258" t="s">
        <v>198</v>
      </c>
      <c r="D869" s="258" t="s">
        <v>192</v>
      </c>
      <c r="E869" s="258" t="s">
        <v>4</v>
      </c>
      <c r="F869" s="258"/>
      <c r="G869" s="262"/>
      <c r="H869" s="262"/>
      <c r="I869" s="263">
        <f>I870+I871</f>
        <v>0</v>
      </c>
      <c r="J869" s="263">
        <f>J870+J871</f>
        <v>0</v>
      </c>
      <c r="K869" s="263">
        <f>K870+K871</f>
        <v>0</v>
      </c>
      <c r="L869" s="263">
        <f>L870+L871</f>
        <v>0</v>
      </c>
      <c r="M869" s="263">
        <f t="shared" ref="M869:N869" si="487">M870+M871</f>
        <v>0</v>
      </c>
      <c r="N869" s="263">
        <f t="shared" si="487"/>
        <v>0</v>
      </c>
    </row>
    <row r="870" spans="1:14" ht="24.75" hidden="1" customHeight="1" x14ac:dyDescent="0.2">
      <c r="A870" s="265" t="s">
        <v>63</v>
      </c>
      <c r="B870" s="258" t="s">
        <v>146</v>
      </c>
      <c r="C870" s="258" t="s">
        <v>198</v>
      </c>
      <c r="D870" s="258" t="s">
        <v>192</v>
      </c>
      <c r="E870" s="258" t="s">
        <v>4</v>
      </c>
      <c r="F870" s="258" t="s">
        <v>64</v>
      </c>
      <c r="G870" s="262"/>
      <c r="H870" s="262"/>
      <c r="I870" s="263"/>
      <c r="J870" s="263">
        <f>G870+I870</f>
        <v>0</v>
      </c>
      <c r="K870" s="263"/>
      <c r="L870" s="263">
        <f>H870+J870</f>
        <v>0</v>
      </c>
      <c r="M870" s="263">
        <f t="shared" ref="M870:N871" si="488">I870+K870</f>
        <v>0</v>
      </c>
      <c r="N870" s="263">
        <f t="shared" si="488"/>
        <v>0</v>
      </c>
    </row>
    <row r="871" spans="1:14" ht="24.75" hidden="1" customHeight="1" x14ac:dyDescent="0.2">
      <c r="A871" s="265" t="s">
        <v>76</v>
      </c>
      <c r="B871" s="277">
        <v>801</v>
      </c>
      <c r="C871" s="258" t="s">
        <v>198</v>
      </c>
      <c r="D871" s="258" t="s">
        <v>192</v>
      </c>
      <c r="E871" s="258" t="s">
        <v>4</v>
      </c>
      <c r="F871" s="258" t="s">
        <v>77</v>
      </c>
      <c r="G871" s="262"/>
      <c r="H871" s="262"/>
      <c r="I871" s="263">
        <v>0</v>
      </c>
      <c r="J871" s="263">
        <f>G871+I871</f>
        <v>0</v>
      </c>
      <c r="K871" s="263">
        <v>0</v>
      </c>
      <c r="L871" s="263">
        <f>H871+J871</f>
        <v>0</v>
      </c>
      <c r="M871" s="263">
        <f t="shared" si="488"/>
        <v>0</v>
      </c>
      <c r="N871" s="263">
        <f t="shared" si="488"/>
        <v>0</v>
      </c>
    </row>
    <row r="872" spans="1:14" ht="24.75" hidden="1" customHeight="1" x14ac:dyDescent="0.2">
      <c r="A872" s="265" t="s">
        <v>530</v>
      </c>
      <c r="B872" s="258" t="s">
        <v>146</v>
      </c>
      <c r="C872" s="258" t="s">
        <v>198</v>
      </c>
      <c r="D872" s="258" t="s">
        <v>192</v>
      </c>
      <c r="E872" s="258" t="s">
        <v>529</v>
      </c>
      <c r="F872" s="258"/>
      <c r="G872" s="262"/>
      <c r="H872" s="262"/>
      <c r="I872" s="263">
        <f>I873</f>
        <v>-1600</v>
      </c>
      <c r="J872" s="263" t="e">
        <f>J873</f>
        <v>#REF!</v>
      </c>
      <c r="K872" s="263">
        <f>K873</f>
        <v>-1600</v>
      </c>
      <c r="L872" s="263" t="e">
        <f>L873</f>
        <v>#REF!</v>
      </c>
      <c r="M872" s="263" t="e">
        <f t="shared" ref="M872:N872" si="489">M873</f>
        <v>#REF!</v>
      </c>
      <c r="N872" s="263" t="e">
        <f t="shared" si="489"/>
        <v>#REF!</v>
      </c>
    </row>
    <row r="873" spans="1:14" ht="24.75" hidden="1" customHeight="1" x14ac:dyDescent="0.2">
      <c r="A873" s="265" t="s">
        <v>93</v>
      </c>
      <c r="B873" s="258" t="s">
        <v>146</v>
      </c>
      <c r="C873" s="258" t="s">
        <v>198</v>
      </c>
      <c r="D873" s="258" t="s">
        <v>192</v>
      </c>
      <c r="E873" s="258" t="s">
        <v>529</v>
      </c>
      <c r="F873" s="258" t="s">
        <v>94</v>
      </c>
      <c r="G873" s="262"/>
      <c r="H873" s="262"/>
      <c r="I873" s="263">
        <v>-1600</v>
      </c>
      <c r="J873" s="263" t="e">
        <f>#REF!+I873</f>
        <v>#REF!</v>
      </c>
      <c r="K873" s="263">
        <v>-1600</v>
      </c>
      <c r="L873" s="263" t="e">
        <f>#REF!+J873</f>
        <v>#REF!</v>
      </c>
      <c r="M873" s="263" t="e">
        <f>#REF!+K873</f>
        <v>#REF!</v>
      </c>
      <c r="N873" s="263" t="e">
        <f>#REF!+L873</f>
        <v>#REF!</v>
      </c>
    </row>
    <row r="874" spans="1:14" ht="17.25" hidden="1" customHeight="1" x14ac:dyDescent="0.2">
      <c r="A874" s="265" t="s">
        <v>404</v>
      </c>
      <c r="B874" s="277">
        <v>801</v>
      </c>
      <c r="C874" s="258" t="s">
        <v>198</v>
      </c>
      <c r="D874" s="258" t="s">
        <v>192</v>
      </c>
      <c r="E874" s="258" t="s">
        <v>62</v>
      </c>
      <c r="F874" s="258"/>
      <c r="G874" s="262"/>
      <c r="H874" s="262"/>
      <c r="I874" s="263">
        <f>I875+I877+I880+I883+I885+I887</f>
        <v>-1650</v>
      </c>
      <c r="J874" s="263">
        <f>J875+J877+J880+J883+J885+J887</f>
        <v>-1650</v>
      </c>
      <c r="K874" s="263">
        <f>K875+K877+K880+K883+K885+K887</f>
        <v>-1650</v>
      </c>
      <c r="L874" s="263">
        <f>L875+L877+L880+L883+L885+L887</f>
        <v>-1650</v>
      </c>
      <c r="M874" s="263">
        <f t="shared" ref="M874:N874" si="490">M875+M877+M880+M883+M885+M887</f>
        <v>-3300</v>
      </c>
      <c r="N874" s="263">
        <f t="shared" si="490"/>
        <v>-3300</v>
      </c>
    </row>
    <row r="875" spans="1:14" ht="30" hidden="1" x14ac:dyDescent="0.2">
      <c r="A875" s="265" t="s">
        <v>542</v>
      </c>
      <c r="B875" s="277">
        <v>801</v>
      </c>
      <c r="C875" s="258" t="s">
        <v>198</v>
      </c>
      <c r="D875" s="258" t="s">
        <v>192</v>
      </c>
      <c r="E875" s="258" t="s">
        <v>175</v>
      </c>
      <c r="F875" s="258"/>
      <c r="G875" s="262"/>
      <c r="H875" s="262"/>
      <c r="I875" s="263"/>
      <c r="J875" s="263">
        <f>J876</f>
        <v>0</v>
      </c>
      <c r="K875" s="263"/>
      <c r="L875" s="263">
        <f>L876</f>
        <v>0</v>
      </c>
      <c r="M875" s="263">
        <f t="shared" ref="M875:N875" si="491">M876</f>
        <v>0</v>
      </c>
      <c r="N875" s="263">
        <f t="shared" si="491"/>
        <v>0</v>
      </c>
    </row>
    <row r="876" spans="1:14" ht="15" hidden="1" x14ac:dyDescent="0.2">
      <c r="A876" s="265" t="s">
        <v>93</v>
      </c>
      <c r="B876" s="277">
        <v>801</v>
      </c>
      <c r="C876" s="258" t="s">
        <v>198</v>
      </c>
      <c r="D876" s="258" t="s">
        <v>192</v>
      </c>
      <c r="E876" s="258" t="s">
        <v>175</v>
      </c>
      <c r="F876" s="258" t="s">
        <v>94</v>
      </c>
      <c r="G876" s="262"/>
      <c r="H876" s="262"/>
      <c r="I876" s="263"/>
      <c r="J876" s="263">
        <f>G876+I876</f>
        <v>0</v>
      </c>
      <c r="K876" s="263"/>
      <c r="L876" s="263">
        <f>H876+J876</f>
        <v>0</v>
      </c>
      <c r="M876" s="263">
        <f t="shared" ref="M876:N876" si="492">I876+K876</f>
        <v>0</v>
      </c>
      <c r="N876" s="263">
        <f t="shared" si="492"/>
        <v>0</v>
      </c>
    </row>
    <row r="877" spans="1:14" ht="15" hidden="1" x14ac:dyDescent="0.2">
      <c r="A877" s="265" t="s">
        <v>543</v>
      </c>
      <c r="B877" s="277">
        <v>801</v>
      </c>
      <c r="C877" s="258" t="s">
        <v>198</v>
      </c>
      <c r="D877" s="258" t="s">
        <v>192</v>
      </c>
      <c r="E877" s="258" t="s">
        <v>179</v>
      </c>
      <c r="F877" s="258"/>
      <c r="G877" s="262"/>
      <c r="H877" s="262"/>
      <c r="I877" s="263"/>
      <c r="J877" s="263">
        <f>J879+J878</f>
        <v>0</v>
      </c>
      <c r="K877" s="263"/>
      <c r="L877" s="263">
        <f>L879+L878</f>
        <v>0</v>
      </c>
      <c r="M877" s="263">
        <f t="shared" ref="M877:N877" si="493">M879+M878</f>
        <v>0</v>
      </c>
      <c r="N877" s="263">
        <f t="shared" si="493"/>
        <v>0</v>
      </c>
    </row>
    <row r="878" spans="1:14" ht="15" hidden="1" x14ac:dyDescent="0.2">
      <c r="A878" s="265" t="s">
        <v>93</v>
      </c>
      <c r="B878" s="277">
        <v>801</v>
      </c>
      <c r="C878" s="258" t="s">
        <v>198</v>
      </c>
      <c r="D878" s="258" t="s">
        <v>192</v>
      </c>
      <c r="E878" s="258" t="s">
        <v>179</v>
      </c>
      <c r="F878" s="258" t="s">
        <v>94</v>
      </c>
      <c r="G878" s="262"/>
      <c r="H878" s="262"/>
      <c r="I878" s="263"/>
      <c r="J878" s="263">
        <f>G878+I878</f>
        <v>0</v>
      </c>
      <c r="K878" s="263"/>
      <c r="L878" s="263">
        <f>H878+J878</f>
        <v>0</v>
      </c>
      <c r="M878" s="263">
        <f t="shared" ref="M878:N879" si="494">I878+K878</f>
        <v>0</v>
      </c>
      <c r="N878" s="263">
        <f t="shared" si="494"/>
        <v>0</v>
      </c>
    </row>
    <row r="879" spans="1:14" ht="12.75" hidden="1" customHeight="1" x14ac:dyDescent="0.2">
      <c r="A879" s="265" t="s">
        <v>543</v>
      </c>
      <c r="B879" s="277">
        <v>801</v>
      </c>
      <c r="C879" s="258" t="s">
        <v>198</v>
      </c>
      <c r="D879" s="258" t="s">
        <v>192</v>
      </c>
      <c r="E879" s="258" t="s">
        <v>179</v>
      </c>
      <c r="F879" s="258" t="s">
        <v>64</v>
      </c>
      <c r="G879" s="262"/>
      <c r="H879" s="262"/>
      <c r="I879" s="263"/>
      <c r="J879" s="263">
        <f>G879+I879</f>
        <v>0</v>
      </c>
      <c r="K879" s="263"/>
      <c r="L879" s="263">
        <f>H879+J879</f>
        <v>0</v>
      </c>
      <c r="M879" s="263">
        <f t="shared" si="494"/>
        <v>0</v>
      </c>
      <c r="N879" s="263">
        <f t="shared" si="494"/>
        <v>0</v>
      </c>
    </row>
    <row r="880" spans="1:14" ht="15" hidden="1" x14ac:dyDescent="0.2">
      <c r="A880" s="265" t="s">
        <v>544</v>
      </c>
      <c r="B880" s="277">
        <v>801</v>
      </c>
      <c r="C880" s="258" t="s">
        <v>198</v>
      </c>
      <c r="D880" s="258" t="s">
        <v>192</v>
      </c>
      <c r="E880" s="258" t="s">
        <v>180</v>
      </c>
      <c r="F880" s="258"/>
      <c r="G880" s="262"/>
      <c r="H880" s="262"/>
      <c r="I880" s="263"/>
      <c r="J880" s="263">
        <f>J882+J881</f>
        <v>0</v>
      </c>
      <c r="K880" s="263"/>
      <c r="L880" s="263">
        <f>L882+L881</f>
        <v>0</v>
      </c>
      <c r="M880" s="263">
        <f t="shared" ref="M880:N880" si="495">M882+M881</f>
        <v>0</v>
      </c>
      <c r="N880" s="263">
        <f t="shared" si="495"/>
        <v>0</v>
      </c>
    </row>
    <row r="881" spans="1:14" ht="15" hidden="1" x14ac:dyDescent="0.2">
      <c r="A881" s="265" t="s">
        <v>93</v>
      </c>
      <c r="B881" s="277">
        <v>801</v>
      </c>
      <c r="C881" s="258" t="s">
        <v>198</v>
      </c>
      <c r="D881" s="258" t="s">
        <v>192</v>
      </c>
      <c r="E881" s="258" t="s">
        <v>180</v>
      </c>
      <c r="F881" s="258" t="s">
        <v>94</v>
      </c>
      <c r="G881" s="262"/>
      <c r="H881" s="262"/>
      <c r="I881" s="263"/>
      <c r="J881" s="263">
        <f>G881+I881</f>
        <v>0</v>
      </c>
      <c r="K881" s="263"/>
      <c r="L881" s="263">
        <f>H881+J881</f>
        <v>0</v>
      </c>
      <c r="M881" s="263">
        <f t="shared" ref="M881:N882" si="496">I881+K881</f>
        <v>0</v>
      </c>
      <c r="N881" s="263">
        <f t="shared" si="496"/>
        <v>0</v>
      </c>
    </row>
    <row r="882" spans="1:14" ht="12.75" hidden="1" customHeight="1" x14ac:dyDescent="0.2">
      <c r="A882" s="265" t="s">
        <v>63</v>
      </c>
      <c r="B882" s="277">
        <v>801</v>
      </c>
      <c r="C882" s="258" t="s">
        <v>198</v>
      </c>
      <c r="D882" s="258" t="s">
        <v>192</v>
      </c>
      <c r="E882" s="258" t="s">
        <v>180</v>
      </c>
      <c r="F882" s="258" t="s">
        <v>64</v>
      </c>
      <c r="G882" s="262"/>
      <c r="H882" s="262"/>
      <c r="I882" s="263"/>
      <c r="J882" s="263">
        <f>G882+I882</f>
        <v>0</v>
      </c>
      <c r="K882" s="263"/>
      <c r="L882" s="263">
        <f>H882+J882</f>
        <v>0</v>
      </c>
      <c r="M882" s="263">
        <f t="shared" si="496"/>
        <v>0</v>
      </c>
      <c r="N882" s="263">
        <f t="shared" si="496"/>
        <v>0</v>
      </c>
    </row>
    <row r="883" spans="1:14" ht="15" hidden="1" x14ac:dyDescent="0.2">
      <c r="A883" s="265" t="s">
        <v>545</v>
      </c>
      <c r="B883" s="277">
        <v>801</v>
      </c>
      <c r="C883" s="258" t="s">
        <v>198</v>
      </c>
      <c r="D883" s="258" t="s">
        <v>192</v>
      </c>
      <c r="E883" s="258" t="s">
        <v>186</v>
      </c>
      <c r="F883" s="258"/>
      <c r="G883" s="262"/>
      <c r="H883" s="262"/>
      <c r="I883" s="263"/>
      <c r="J883" s="263">
        <f>J884</f>
        <v>0</v>
      </c>
      <c r="K883" s="263"/>
      <c r="L883" s="263">
        <f>L884</f>
        <v>0</v>
      </c>
      <c r="M883" s="263">
        <f t="shared" ref="M883:N883" si="497">M884</f>
        <v>0</v>
      </c>
      <c r="N883" s="263">
        <f t="shared" si="497"/>
        <v>0</v>
      </c>
    </row>
    <row r="884" spans="1:14" ht="15" hidden="1" x14ac:dyDescent="0.2">
      <c r="A884" s="265" t="s">
        <v>93</v>
      </c>
      <c r="B884" s="277">
        <v>801</v>
      </c>
      <c r="C884" s="258" t="s">
        <v>198</v>
      </c>
      <c r="D884" s="258" t="s">
        <v>192</v>
      </c>
      <c r="E884" s="258" t="s">
        <v>186</v>
      </c>
      <c r="F884" s="258" t="s">
        <v>94</v>
      </c>
      <c r="G884" s="262"/>
      <c r="H884" s="262"/>
      <c r="I884" s="263"/>
      <c r="J884" s="263">
        <f>G884+I884</f>
        <v>0</v>
      </c>
      <c r="K884" s="263"/>
      <c r="L884" s="263">
        <f>H884+J884</f>
        <v>0</v>
      </c>
      <c r="M884" s="263">
        <f t="shared" ref="M884:N884" si="498">I884+K884</f>
        <v>0</v>
      </c>
      <c r="N884" s="263">
        <f t="shared" si="498"/>
        <v>0</v>
      </c>
    </row>
    <row r="885" spans="1:14" ht="29.25" hidden="1" customHeight="1" x14ac:dyDescent="0.2">
      <c r="A885" s="265" t="s">
        <v>1009</v>
      </c>
      <c r="B885" s="277">
        <v>801</v>
      </c>
      <c r="C885" s="258" t="s">
        <v>198</v>
      </c>
      <c r="D885" s="258" t="s">
        <v>192</v>
      </c>
      <c r="E885" s="258" t="s">
        <v>435</v>
      </c>
      <c r="F885" s="258"/>
      <c r="G885" s="262"/>
      <c r="H885" s="262"/>
      <c r="I885" s="263">
        <f>I886</f>
        <v>-1500</v>
      </c>
      <c r="J885" s="263">
        <f>J886</f>
        <v>-1500</v>
      </c>
      <c r="K885" s="263">
        <f>K886</f>
        <v>-1500</v>
      </c>
      <c r="L885" s="263">
        <f>L886</f>
        <v>-1500</v>
      </c>
      <c r="M885" s="263">
        <f t="shared" ref="M885:N885" si="499">M886</f>
        <v>-3000</v>
      </c>
      <c r="N885" s="263">
        <f t="shared" si="499"/>
        <v>-3000</v>
      </c>
    </row>
    <row r="886" spans="1:14" ht="15.75" hidden="1" customHeight="1" x14ac:dyDescent="0.2">
      <c r="A886" s="265" t="s">
        <v>93</v>
      </c>
      <c r="B886" s="277">
        <v>801</v>
      </c>
      <c r="C886" s="258" t="s">
        <v>198</v>
      </c>
      <c r="D886" s="258" t="s">
        <v>192</v>
      </c>
      <c r="E886" s="258" t="s">
        <v>435</v>
      </c>
      <c r="F886" s="258" t="s">
        <v>94</v>
      </c>
      <c r="G886" s="262"/>
      <c r="H886" s="262"/>
      <c r="I886" s="263">
        <v>-1500</v>
      </c>
      <c r="J886" s="263">
        <f>G886+I886</f>
        <v>-1500</v>
      </c>
      <c r="K886" s="263">
        <v>-1500</v>
      </c>
      <c r="L886" s="263">
        <f>H886+J886</f>
        <v>-1500</v>
      </c>
      <c r="M886" s="263">
        <f t="shared" ref="M886:N886" si="500">I886+K886</f>
        <v>-3000</v>
      </c>
      <c r="N886" s="263">
        <f t="shared" si="500"/>
        <v>-3000</v>
      </c>
    </row>
    <row r="887" spans="1:14" ht="15.75" hidden="1" customHeight="1" x14ac:dyDescent="0.2">
      <c r="A887" s="265" t="s">
        <v>427</v>
      </c>
      <c r="B887" s="277">
        <v>801</v>
      </c>
      <c r="C887" s="258" t="s">
        <v>198</v>
      </c>
      <c r="D887" s="258" t="s">
        <v>192</v>
      </c>
      <c r="E887" s="258" t="s">
        <v>436</v>
      </c>
      <c r="F887" s="258"/>
      <c r="G887" s="262"/>
      <c r="H887" s="262"/>
      <c r="I887" s="263">
        <f>I888</f>
        <v>-150</v>
      </c>
      <c r="J887" s="263">
        <f>J888</f>
        <v>-150</v>
      </c>
      <c r="K887" s="263">
        <f>K888</f>
        <v>-150</v>
      </c>
      <c r="L887" s="263">
        <f>L888</f>
        <v>-150</v>
      </c>
      <c r="M887" s="263">
        <f t="shared" ref="M887:N887" si="501">M888</f>
        <v>-300</v>
      </c>
      <c r="N887" s="263">
        <f t="shared" si="501"/>
        <v>-300</v>
      </c>
    </row>
    <row r="888" spans="1:14" ht="18" hidden="1" customHeight="1" x14ac:dyDescent="0.2">
      <c r="A888" s="265" t="s">
        <v>93</v>
      </c>
      <c r="B888" s="277">
        <v>801</v>
      </c>
      <c r="C888" s="258" t="s">
        <v>198</v>
      </c>
      <c r="D888" s="258" t="s">
        <v>192</v>
      </c>
      <c r="E888" s="258" t="s">
        <v>436</v>
      </c>
      <c r="F888" s="258" t="s">
        <v>94</v>
      </c>
      <c r="G888" s="262"/>
      <c r="H888" s="262"/>
      <c r="I888" s="263">
        <v>-150</v>
      </c>
      <c r="J888" s="263">
        <f>G888+I888</f>
        <v>-150</v>
      </c>
      <c r="K888" s="263">
        <v>-150</v>
      </c>
      <c r="L888" s="263">
        <f>H888+J888</f>
        <v>-150</v>
      </c>
      <c r="M888" s="263">
        <f t="shared" ref="M888:N888" si="502">I888+K888</f>
        <v>-300</v>
      </c>
      <c r="N888" s="263">
        <f t="shared" si="502"/>
        <v>-300</v>
      </c>
    </row>
    <row r="889" spans="1:14" ht="15" hidden="1" x14ac:dyDescent="0.2">
      <c r="A889" s="265" t="s">
        <v>532</v>
      </c>
      <c r="B889" s="277">
        <v>801</v>
      </c>
      <c r="C889" s="258" t="s">
        <v>198</v>
      </c>
      <c r="D889" s="258" t="s">
        <v>192</v>
      </c>
      <c r="E889" s="258" t="s">
        <v>531</v>
      </c>
      <c r="F889" s="258"/>
      <c r="G889" s="262"/>
      <c r="H889" s="262"/>
      <c r="I889" s="263">
        <f>I890</f>
        <v>2200</v>
      </c>
      <c r="J889" s="263">
        <f>J890</f>
        <v>0</v>
      </c>
      <c r="K889" s="263">
        <f>K890</f>
        <v>2200</v>
      </c>
      <c r="L889" s="263">
        <f>L890</f>
        <v>0</v>
      </c>
      <c r="M889" s="263">
        <f t="shared" ref="M889:N889" si="503">M890</f>
        <v>1</v>
      </c>
      <c r="N889" s="263">
        <f t="shared" si="503"/>
        <v>2</v>
      </c>
    </row>
    <row r="890" spans="1:14" ht="30" hidden="1" x14ac:dyDescent="0.2">
      <c r="A890" s="265" t="s">
        <v>76</v>
      </c>
      <c r="B890" s="277">
        <v>801</v>
      </c>
      <c r="C890" s="258" t="s">
        <v>198</v>
      </c>
      <c r="D890" s="258" t="s">
        <v>192</v>
      </c>
      <c r="E890" s="258" t="s">
        <v>531</v>
      </c>
      <c r="F890" s="258" t="s">
        <v>77</v>
      </c>
      <c r="G890" s="262"/>
      <c r="H890" s="262"/>
      <c r="I890" s="263">
        <v>2200</v>
      </c>
      <c r="J890" s="263">
        <v>0</v>
      </c>
      <c r="K890" s="263">
        <v>2200</v>
      </c>
      <c r="L890" s="263">
        <v>0</v>
      </c>
      <c r="M890" s="263">
        <v>1</v>
      </c>
      <c r="N890" s="263">
        <v>2</v>
      </c>
    </row>
    <row r="891" spans="1:14" ht="15" hidden="1" x14ac:dyDescent="0.2">
      <c r="A891" s="410" t="s">
        <v>224</v>
      </c>
      <c r="B891" s="256" t="s">
        <v>146</v>
      </c>
      <c r="C891" s="256" t="s">
        <v>198</v>
      </c>
      <c r="D891" s="256" t="s">
        <v>194</v>
      </c>
      <c r="E891" s="256"/>
      <c r="F891" s="256"/>
      <c r="G891" s="262"/>
      <c r="H891" s="262"/>
      <c r="I891" s="263"/>
      <c r="J891" s="263">
        <f>J892</f>
        <v>-3309.56</v>
      </c>
      <c r="K891" s="263"/>
      <c r="L891" s="263">
        <f>L892</f>
        <v>-3309.56</v>
      </c>
      <c r="M891" s="263">
        <f t="shared" ref="M891:N891" si="504">M892</f>
        <v>-6618.12</v>
      </c>
      <c r="N891" s="263">
        <f t="shared" si="504"/>
        <v>-6617.12</v>
      </c>
    </row>
    <row r="892" spans="1:14" ht="15" hidden="1" x14ac:dyDescent="0.2">
      <c r="A892" s="265" t="s">
        <v>404</v>
      </c>
      <c r="B892" s="258" t="s">
        <v>146</v>
      </c>
      <c r="C892" s="258" t="s">
        <v>198</v>
      </c>
      <c r="D892" s="258" t="s">
        <v>194</v>
      </c>
      <c r="E892" s="258" t="s">
        <v>62</v>
      </c>
      <c r="F892" s="258"/>
      <c r="G892" s="262"/>
      <c r="H892" s="262"/>
      <c r="I892" s="263"/>
      <c r="J892" s="263">
        <f>J893+J905</f>
        <v>-3309.56</v>
      </c>
      <c r="K892" s="263"/>
      <c r="L892" s="263">
        <f>L893+L905</f>
        <v>-3309.56</v>
      </c>
      <c r="M892" s="263">
        <f t="shared" ref="M892:N892" si="505">M893+M905</f>
        <v>-6618.12</v>
      </c>
      <c r="N892" s="263">
        <f t="shared" si="505"/>
        <v>-6617.12</v>
      </c>
    </row>
    <row r="893" spans="1:14" ht="15" hidden="1" x14ac:dyDescent="0.2">
      <c r="A893" s="265" t="s">
        <v>546</v>
      </c>
      <c r="B893" s="258" t="s">
        <v>146</v>
      </c>
      <c r="C893" s="258" t="s">
        <v>198</v>
      </c>
      <c r="D893" s="258" t="s">
        <v>194</v>
      </c>
      <c r="E893" s="258" t="s">
        <v>181</v>
      </c>
      <c r="F893" s="258"/>
      <c r="G893" s="262"/>
      <c r="H893" s="262"/>
      <c r="I893" s="263"/>
      <c r="J893" s="263">
        <f>J894+J900</f>
        <v>0</v>
      </c>
      <c r="K893" s="263"/>
      <c r="L893" s="263">
        <f>L894+L900</f>
        <v>0</v>
      </c>
      <c r="M893" s="263">
        <f t="shared" ref="M893:N893" si="506">M894+M900</f>
        <v>0</v>
      </c>
      <c r="N893" s="263">
        <f t="shared" si="506"/>
        <v>0</v>
      </c>
    </row>
    <row r="894" spans="1:14" ht="12.75" hidden="1" customHeight="1" x14ac:dyDescent="0.2">
      <c r="A894" s="265" t="s">
        <v>63</v>
      </c>
      <c r="B894" s="258" t="s">
        <v>146</v>
      </c>
      <c r="C894" s="258" t="s">
        <v>198</v>
      </c>
      <c r="D894" s="258" t="s">
        <v>194</v>
      </c>
      <c r="E894" s="258" t="s">
        <v>181</v>
      </c>
      <c r="F894" s="258" t="s">
        <v>64</v>
      </c>
      <c r="G894" s="262"/>
      <c r="H894" s="262"/>
      <c r="I894" s="263"/>
      <c r="J894" s="263">
        <f>G894+I894</f>
        <v>0</v>
      </c>
      <c r="K894" s="263"/>
      <c r="L894" s="263">
        <f>H894+J894</f>
        <v>0</v>
      </c>
      <c r="M894" s="263">
        <f t="shared" ref="M894:N894" si="507">I894+K894</f>
        <v>0</v>
      </c>
      <c r="N894" s="263">
        <f t="shared" si="507"/>
        <v>0</v>
      </c>
    </row>
    <row r="895" spans="1:14" ht="12.75" hidden="1" customHeight="1" x14ac:dyDescent="0.2">
      <c r="A895" s="410" t="s">
        <v>298</v>
      </c>
      <c r="B895" s="255">
        <v>801</v>
      </c>
      <c r="C895" s="256" t="s">
        <v>202</v>
      </c>
      <c r="D895" s="256"/>
      <c r="E895" s="256"/>
      <c r="F895" s="256"/>
      <c r="G895" s="262"/>
      <c r="H895" s="262"/>
      <c r="I895" s="263"/>
      <c r="J895" s="263" t="e">
        <f>J896</f>
        <v>#REF!</v>
      </c>
      <c r="K895" s="263"/>
      <c r="L895" s="263" t="e">
        <f t="shared" ref="L895:N898" si="508">L896</f>
        <v>#REF!</v>
      </c>
      <c r="M895" s="263">
        <f t="shared" si="508"/>
        <v>0</v>
      </c>
      <c r="N895" s="263" t="e">
        <f t="shared" si="508"/>
        <v>#REF!</v>
      </c>
    </row>
    <row r="896" spans="1:14" ht="25.5" hidden="1" customHeight="1" x14ac:dyDescent="0.2">
      <c r="A896" s="410" t="s">
        <v>229</v>
      </c>
      <c r="B896" s="255">
        <v>801</v>
      </c>
      <c r="C896" s="256" t="s">
        <v>202</v>
      </c>
      <c r="D896" s="256" t="s">
        <v>198</v>
      </c>
      <c r="E896" s="256"/>
      <c r="F896" s="256"/>
      <c r="G896" s="262"/>
      <c r="H896" s="262"/>
      <c r="I896" s="263"/>
      <c r="J896" s="263" t="e">
        <f>J897</f>
        <v>#REF!</v>
      </c>
      <c r="K896" s="263"/>
      <c r="L896" s="263" t="e">
        <f t="shared" si="508"/>
        <v>#REF!</v>
      </c>
      <c r="M896" s="263">
        <f t="shared" si="508"/>
        <v>0</v>
      </c>
      <c r="N896" s="263" t="e">
        <f t="shared" si="508"/>
        <v>#REF!</v>
      </c>
    </row>
    <row r="897" spans="1:14" ht="12.75" hidden="1" customHeight="1" x14ac:dyDescent="0.2">
      <c r="A897" s="265" t="s">
        <v>358</v>
      </c>
      <c r="B897" s="277">
        <v>801</v>
      </c>
      <c r="C897" s="258" t="s">
        <v>202</v>
      </c>
      <c r="D897" s="258" t="s">
        <v>198</v>
      </c>
      <c r="E897" s="258" t="s">
        <v>359</v>
      </c>
      <c r="F897" s="258"/>
      <c r="G897" s="262"/>
      <c r="H897" s="262"/>
      <c r="I897" s="263"/>
      <c r="J897" s="263" t="e">
        <f>J898</f>
        <v>#REF!</v>
      </c>
      <c r="K897" s="263"/>
      <c r="L897" s="263" t="e">
        <f t="shared" si="508"/>
        <v>#REF!</v>
      </c>
      <c r="M897" s="263">
        <f t="shared" si="508"/>
        <v>0</v>
      </c>
      <c r="N897" s="263" t="e">
        <f t="shared" si="508"/>
        <v>#REF!</v>
      </c>
    </row>
    <row r="898" spans="1:14" ht="12.75" hidden="1" customHeight="1" x14ac:dyDescent="0.2">
      <c r="A898" s="265" t="s">
        <v>360</v>
      </c>
      <c r="B898" s="277">
        <v>801</v>
      </c>
      <c r="C898" s="258" t="s">
        <v>202</v>
      </c>
      <c r="D898" s="258" t="s">
        <v>198</v>
      </c>
      <c r="E898" s="258" t="s">
        <v>361</v>
      </c>
      <c r="F898" s="258"/>
      <c r="G898" s="262"/>
      <c r="H898" s="262"/>
      <c r="I898" s="263"/>
      <c r="J898" s="263" t="e">
        <f>J899</f>
        <v>#REF!</v>
      </c>
      <c r="K898" s="263"/>
      <c r="L898" s="263" t="e">
        <f t="shared" si="508"/>
        <v>#REF!</v>
      </c>
      <c r="M898" s="263">
        <f t="shared" si="508"/>
        <v>0</v>
      </c>
      <c r="N898" s="263" t="e">
        <f t="shared" si="508"/>
        <v>#REF!</v>
      </c>
    </row>
    <row r="899" spans="1:14" ht="12.75" hidden="1" customHeight="1" x14ac:dyDescent="0.2">
      <c r="A899" s="265" t="s">
        <v>320</v>
      </c>
      <c r="B899" s="277">
        <v>801</v>
      </c>
      <c r="C899" s="258" t="s">
        <v>202</v>
      </c>
      <c r="D899" s="258" t="s">
        <v>198</v>
      </c>
      <c r="E899" s="258" t="s">
        <v>361</v>
      </c>
      <c r="F899" s="258" t="s">
        <v>321</v>
      </c>
      <c r="G899" s="262"/>
      <c r="H899" s="262"/>
      <c r="I899" s="263"/>
      <c r="J899" s="263" t="e">
        <f>#REF!+I899</f>
        <v>#REF!</v>
      </c>
      <c r="K899" s="263"/>
      <c r="L899" s="263" t="e">
        <f>F899+J899</f>
        <v>#REF!</v>
      </c>
      <c r="M899" s="263">
        <f t="shared" ref="M899:N899" si="509">G899+K899</f>
        <v>0</v>
      </c>
      <c r="N899" s="263" t="e">
        <f t="shared" si="509"/>
        <v>#REF!</v>
      </c>
    </row>
    <row r="900" spans="1:14" ht="36" hidden="1" customHeight="1" x14ac:dyDescent="0.2">
      <c r="A900" s="265" t="s">
        <v>159</v>
      </c>
      <c r="B900" s="277">
        <v>801</v>
      </c>
      <c r="C900" s="258" t="s">
        <v>198</v>
      </c>
      <c r="D900" s="258" t="s">
        <v>194</v>
      </c>
      <c r="E900" s="258" t="s">
        <v>181</v>
      </c>
      <c r="F900" s="258" t="s">
        <v>160</v>
      </c>
      <c r="G900" s="262"/>
      <c r="H900" s="262"/>
      <c r="I900" s="263"/>
      <c r="J900" s="263">
        <f>G900+I900</f>
        <v>0</v>
      </c>
      <c r="K900" s="263"/>
      <c r="L900" s="263">
        <f>H900+J900</f>
        <v>0</v>
      </c>
      <c r="M900" s="263">
        <f t="shared" ref="M900:N900" si="510">I900+K900</f>
        <v>0</v>
      </c>
      <c r="N900" s="263">
        <f t="shared" si="510"/>
        <v>0</v>
      </c>
    </row>
    <row r="901" spans="1:14" s="19" customFormat="1" ht="12.75" hidden="1" customHeight="1" x14ac:dyDescent="0.2">
      <c r="A901" s="410" t="s">
        <v>298</v>
      </c>
      <c r="B901" s="255">
        <v>801</v>
      </c>
      <c r="C901" s="256" t="s">
        <v>202</v>
      </c>
      <c r="D901" s="256"/>
      <c r="E901" s="256"/>
      <c r="F901" s="256"/>
      <c r="G901" s="270"/>
      <c r="H901" s="270"/>
      <c r="I901" s="281"/>
      <c r="J901" s="281">
        <f>J905+J902</f>
        <v>-3309.56</v>
      </c>
      <c r="K901" s="281"/>
      <c r="L901" s="281">
        <f>L905+L902</f>
        <v>-3309.56</v>
      </c>
      <c r="M901" s="281">
        <f t="shared" ref="M901:N901" si="511">M905+M902</f>
        <v>-6618.12</v>
      </c>
      <c r="N901" s="281">
        <f t="shared" si="511"/>
        <v>-6617.12</v>
      </c>
    </row>
    <row r="902" spans="1:14" ht="12.75" hidden="1" customHeight="1" x14ac:dyDescent="0.2">
      <c r="A902" s="410" t="s">
        <v>227</v>
      </c>
      <c r="B902" s="255">
        <v>801</v>
      </c>
      <c r="C902" s="256" t="s">
        <v>202</v>
      </c>
      <c r="D902" s="256" t="s">
        <v>190</v>
      </c>
      <c r="E902" s="256"/>
      <c r="F902" s="256"/>
      <c r="G902" s="262"/>
      <c r="H902" s="262"/>
      <c r="I902" s="263"/>
      <c r="J902" s="263">
        <f>J903</f>
        <v>0</v>
      </c>
      <c r="K902" s="263"/>
      <c r="L902" s="263">
        <f>L903</f>
        <v>0</v>
      </c>
      <c r="M902" s="263">
        <f t="shared" ref="M902:N903" si="512">M903</f>
        <v>0</v>
      </c>
      <c r="N902" s="263">
        <f t="shared" si="512"/>
        <v>0</v>
      </c>
    </row>
    <row r="903" spans="1:14" ht="25.5" hidden="1" customHeight="1" x14ac:dyDescent="0.2">
      <c r="A903" s="265" t="s">
        <v>414</v>
      </c>
      <c r="B903" s="255">
        <v>801</v>
      </c>
      <c r="C903" s="256" t="s">
        <v>202</v>
      </c>
      <c r="D903" s="258" t="s">
        <v>190</v>
      </c>
      <c r="E903" s="258" t="s">
        <v>415</v>
      </c>
      <c r="F903" s="258"/>
      <c r="G903" s="262"/>
      <c r="H903" s="262"/>
      <c r="I903" s="263"/>
      <c r="J903" s="263">
        <f>J904</f>
        <v>0</v>
      </c>
      <c r="K903" s="263"/>
      <c r="L903" s="263">
        <f>L904</f>
        <v>0</v>
      </c>
      <c r="M903" s="263">
        <f t="shared" si="512"/>
        <v>0</v>
      </c>
      <c r="N903" s="263">
        <f t="shared" si="512"/>
        <v>0</v>
      </c>
    </row>
    <row r="904" spans="1:14" ht="12.75" hidden="1" customHeight="1" x14ac:dyDescent="0.2">
      <c r="A904" s="279" t="s">
        <v>416</v>
      </c>
      <c r="B904" s="277">
        <v>801</v>
      </c>
      <c r="C904" s="258" t="s">
        <v>202</v>
      </c>
      <c r="D904" s="258" t="s">
        <v>190</v>
      </c>
      <c r="E904" s="258" t="s">
        <v>415</v>
      </c>
      <c r="F904" s="258" t="s">
        <v>417</v>
      </c>
      <c r="G904" s="262"/>
      <c r="H904" s="262"/>
      <c r="I904" s="263"/>
      <c r="J904" s="263">
        <f>I904</f>
        <v>0</v>
      </c>
      <c r="K904" s="263"/>
      <c r="L904" s="263">
        <f>J904</f>
        <v>0</v>
      </c>
      <c r="M904" s="263">
        <f t="shared" ref="M904:N904" si="513">K904</f>
        <v>0</v>
      </c>
      <c r="N904" s="263">
        <f t="shared" si="513"/>
        <v>0</v>
      </c>
    </row>
    <row r="905" spans="1:14" ht="19.5" hidden="1" customHeight="1" x14ac:dyDescent="0.2">
      <c r="A905" s="410" t="s">
        <v>228</v>
      </c>
      <c r="B905" s="255">
        <v>801</v>
      </c>
      <c r="C905" s="256" t="s">
        <v>202</v>
      </c>
      <c r="D905" s="256" t="s">
        <v>192</v>
      </c>
      <c r="E905" s="256"/>
      <c r="F905" s="256"/>
      <c r="G905" s="262"/>
      <c r="H905" s="262"/>
      <c r="I905" s="263"/>
      <c r="J905" s="263">
        <f>J906+J908</f>
        <v>-3309.56</v>
      </c>
      <c r="K905" s="263"/>
      <c r="L905" s="263">
        <f>L906+L908</f>
        <v>-3309.56</v>
      </c>
      <c r="M905" s="263">
        <f t="shared" ref="M905:N905" si="514">M906+M908</f>
        <v>-6618.12</v>
      </c>
      <c r="N905" s="263">
        <f t="shared" si="514"/>
        <v>-6617.12</v>
      </c>
    </row>
    <row r="906" spans="1:14" ht="41.25" hidden="1" customHeight="1" x14ac:dyDescent="0.2">
      <c r="A906" s="265" t="s">
        <v>418</v>
      </c>
      <c r="B906" s="258" t="s">
        <v>146</v>
      </c>
      <c r="C906" s="258" t="s">
        <v>202</v>
      </c>
      <c r="D906" s="258" t="s">
        <v>192</v>
      </c>
      <c r="E906" s="257" t="s">
        <v>419</v>
      </c>
      <c r="F906" s="258"/>
      <c r="G906" s="262"/>
      <c r="H906" s="262"/>
      <c r="I906" s="263"/>
      <c r="J906" s="263">
        <f>J907</f>
        <v>0</v>
      </c>
      <c r="K906" s="263"/>
      <c r="L906" s="263">
        <f>L907</f>
        <v>0</v>
      </c>
      <c r="M906" s="263">
        <f t="shared" ref="M906:N906" si="515">M907</f>
        <v>0</v>
      </c>
      <c r="N906" s="263">
        <f t="shared" si="515"/>
        <v>0</v>
      </c>
    </row>
    <row r="907" spans="1:14" ht="34.5" hidden="1" customHeight="1" x14ac:dyDescent="0.2">
      <c r="A907" s="279" t="s">
        <v>416</v>
      </c>
      <c r="B907" s="258" t="s">
        <v>146</v>
      </c>
      <c r="C907" s="258" t="s">
        <v>202</v>
      </c>
      <c r="D907" s="258" t="s">
        <v>192</v>
      </c>
      <c r="E907" s="257" t="s">
        <v>419</v>
      </c>
      <c r="F907" s="258" t="s">
        <v>417</v>
      </c>
      <c r="G907" s="262"/>
      <c r="H907" s="262"/>
      <c r="I907" s="263"/>
      <c r="J907" s="263">
        <f>G907+I907</f>
        <v>0</v>
      </c>
      <c r="K907" s="263"/>
      <c r="L907" s="263">
        <f>H907+J907</f>
        <v>0</v>
      </c>
      <c r="M907" s="263">
        <f t="shared" ref="M907:N907" si="516">I907+K907</f>
        <v>0</v>
      </c>
      <c r="N907" s="263">
        <f t="shared" si="516"/>
        <v>0</v>
      </c>
    </row>
    <row r="908" spans="1:14" ht="14.25" hidden="1" customHeight="1" x14ac:dyDescent="0.2">
      <c r="A908" s="410" t="s">
        <v>80</v>
      </c>
      <c r="B908" s="255">
        <v>801</v>
      </c>
      <c r="C908" s="256" t="s">
        <v>233</v>
      </c>
      <c r="D908" s="256"/>
      <c r="E908" s="256"/>
      <c r="F908" s="256"/>
      <c r="G908" s="262"/>
      <c r="H908" s="262"/>
      <c r="I908" s="263">
        <f>I909</f>
        <v>-3309.56</v>
      </c>
      <c r="J908" s="263">
        <f>J909</f>
        <v>-3309.56</v>
      </c>
      <c r="K908" s="263">
        <f>K909</f>
        <v>-3309.56</v>
      </c>
      <c r="L908" s="263">
        <f>L909</f>
        <v>-3309.56</v>
      </c>
      <c r="M908" s="263">
        <f t="shared" ref="M908:N908" si="517">M909</f>
        <v>-6618.12</v>
      </c>
      <c r="N908" s="263">
        <f t="shared" si="517"/>
        <v>-6617.12</v>
      </c>
    </row>
    <row r="909" spans="1:14" s="19" customFormat="1" ht="14.25" hidden="1" customHeight="1" x14ac:dyDescent="0.2">
      <c r="A909" s="410" t="s">
        <v>81</v>
      </c>
      <c r="B909" s="255">
        <v>801</v>
      </c>
      <c r="C909" s="256" t="s">
        <v>233</v>
      </c>
      <c r="D909" s="256" t="s">
        <v>190</v>
      </c>
      <c r="E909" s="256"/>
      <c r="F909" s="256"/>
      <c r="G909" s="270"/>
      <c r="H909" s="270"/>
      <c r="I909" s="281">
        <f>I910+I912</f>
        <v>-3309.56</v>
      </c>
      <c r="J909" s="281">
        <f>J910+J912</f>
        <v>-3309.56</v>
      </c>
      <c r="K909" s="281">
        <f>K910+K912</f>
        <v>-3309.56</v>
      </c>
      <c r="L909" s="281">
        <f>L910+L912</f>
        <v>-3309.56</v>
      </c>
      <c r="M909" s="281">
        <f t="shared" ref="M909:N909" si="518">M910+M912</f>
        <v>-6618.12</v>
      </c>
      <c r="N909" s="281">
        <f t="shared" si="518"/>
        <v>-6617.12</v>
      </c>
    </row>
    <row r="910" spans="1:14" s="19" customFormat="1" ht="15.75" hidden="1" customHeight="1" x14ac:dyDescent="0.2">
      <c r="A910" s="265" t="s">
        <v>535</v>
      </c>
      <c r="B910" s="277">
        <v>801</v>
      </c>
      <c r="C910" s="258" t="s">
        <v>233</v>
      </c>
      <c r="D910" s="258" t="s">
        <v>192</v>
      </c>
      <c r="E910" s="258" t="s">
        <v>449</v>
      </c>
      <c r="F910" s="258"/>
      <c r="G910" s="270"/>
      <c r="H910" s="270"/>
      <c r="I910" s="281">
        <f>I911</f>
        <v>0</v>
      </c>
      <c r="J910" s="281">
        <f>J911</f>
        <v>0</v>
      </c>
      <c r="K910" s="281">
        <f>K911</f>
        <v>0</v>
      </c>
      <c r="L910" s="281">
        <f>L911</f>
        <v>0</v>
      </c>
      <c r="M910" s="281">
        <f t="shared" ref="M910:N910" si="519">M911</f>
        <v>1</v>
      </c>
      <c r="N910" s="281">
        <f t="shared" si="519"/>
        <v>2</v>
      </c>
    </row>
    <row r="911" spans="1:14" s="19" customFormat="1" ht="18.75" hidden="1" customHeight="1" x14ac:dyDescent="0.2">
      <c r="A911" s="265" t="s">
        <v>338</v>
      </c>
      <c r="B911" s="277">
        <v>801</v>
      </c>
      <c r="C911" s="258" t="s">
        <v>233</v>
      </c>
      <c r="D911" s="258" t="s">
        <v>192</v>
      </c>
      <c r="E911" s="258" t="s">
        <v>449</v>
      </c>
      <c r="F911" s="258" t="s">
        <v>79</v>
      </c>
      <c r="G911" s="270"/>
      <c r="H911" s="270"/>
      <c r="I911" s="281">
        <v>0</v>
      </c>
      <c r="J911" s="281">
        <v>0</v>
      </c>
      <c r="K911" s="281">
        <v>0</v>
      </c>
      <c r="L911" s="281">
        <v>0</v>
      </c>
      <c r="M911" s="281">
        <v>1</v>
      </c>
      <c r="N911" s="281">
        <v>2</v>
      </c>
    </row>
    <row r="912" spans="1:14" ht="30.75" hidden="1" customHeight="1" x14ac:dyDescent="0.2">
      <c r="A912" s="265" t="s">
        <v>1010</v>
      </c>
      <c r="B912" s="277">
        <v>801</v>
      </c>
      <c r="C912" s="258" t="s">
        <v>233</v>
      </c>
      <c r="D912" s="258" t="s">
        <v>190</v>
      </c>
      <c r="E912" s="258" t="s">
        <v>437</v>
      </c>
      <c r="F912" s="258"/>
      <c r="G912" s="262"/>
      <c r="H912" s="262"/>
      <c r="I912" s="263">
        <f>I913</f>
        <v>-3309.56</v>
      </c>
      <c r="J912" s="263">
        <f>J913</f>
        <v>-3309.56</v>
      </c>
      <c r="K912" s="263">
        <f>K913</f>
        <v>-3309.56</v>
      </c>
      <c r="L912" s="263">
        <f>L913</f>
        <v>-3309.56</v>
      </c>
      <c r="M912" s="263">
        <f t="shared" ref="M912:N912" si="520">M913</f>
        <v>-6619.12</v>
      </c>
      <c r="N912" s="263">
        <f t="shared" si="520"/>
        <v>-6619.12</v>
      </c>
    </row>
    <row r="913" spans="1:14" ht="31.5" hidden="1" customHeight="1" x14ac:dyDescent="0.2">
      <c r="A913" s="279" t="s">
        <v>416</v>
      </c>
      <c r="B913" s="277">
        <v>801</v>
      </c>
      <c r="C913" s="258" t="s">
        <v>233</v>
      </c>
      <c r="D913" s="258" t="s">
        <v>190</v>
      </c>
      <c r="E913" s="258" t="s">
        <v>437</v>
      </c>
      <c r="F913" s="258" t="s">
        <v>417</v>
      </c>
      <c r="G913" s="262"/>
      <c r="H913" s="262"/>
      <c r="I913" s="263">
        <v>-3309.56</v>
      </c>
      <c r="J913" s="263">
        <f>G913+I913</f>
        <v>-3309.56</v>
      </c>
      <c r="K913" s="263">
        <v>-3309.56</v>
      </c>
      <c r="L913" s="263">
        <f>H913+J913</f>
        <v>-3309.56</v>
      </c>
      <c r="M913" s="263">
        <f t="shared" ref="M913:N913" si="521">I913+K913</f>
        <v>-6619.12</v>
      </c>
      <c r="N913" s="263">
        <f t="shared" si="521"/>
        <v>-6619.12</v>
      </c>
    </row>
    <row r="914" spans="1:14" ht="52.5" customHeight="1" x14ac:dyDescent="0.2">
      <c r="A914" s="265" t="s">
        <v>990</v>
      </c>
      <c r="B914" s="258" t="s">
        <v>146</v>
      </c>
      <c r="C914" s="258" t="s">
        <v>198</v>
      </c>
      <c r="D914" s="258" t="s">
        <v>192</v>
      </c>
      <c r="E914" s="258" t="s">
        <v>818</v>
      </c>
      <c r="F914" s="256"/>
      <c r="G914" s="263">
        <f>G915+G919+G922</f>
        <v>0</v>
      </c>
      <c r="H914" s="263">
        <f>H915+H919+H934</f>
        <v>7105</v>
      </c>
      <c r="I914" s="263">
        <f>I915+I919+I934</f>
        <v>13146.58</v>
      </c>
      <c r="J914" s="263">
        <f>J915+J919+J934</f>
        <v>20251.580000000002</v>
      </c>
      <c r="K914" s="263">
        <f>K915+K919+K934+K917</f>
        <v>18073.350000000002</v>
      </c>
      <c r="L914" s="263">
        <f>L915+L925+L935+L919</f>
        <v>2200</v>
      </c>
      <c r="M914" s="263">
        <f t="shared" ref="M914" si="522">M915+M925+M935+M919</f>
        <v>-505.40000000000009</v>
      </c>
      <c r="N914" s="263">
        <f>N915+N925+N935+N919</f>
        <v>1694.6</v>
      </c>
    </row>
    <row r="915" spans="1:14" ht="18" customHeight="1" x14ac:dyDescent="0.2">
      <c r="A915" s="265" t="s">
        <v>522</v>
      </c>
      <c r="B915" s="258" t="s">
        <v>146</v>
      </c>
      <c r="C915" s="258" t="s">
        <v>198</v>
      </c>
      <c r="D915" s="258" t="s">
        <v>192</v>
      </c>
      <c r="E915" s="258" t="s">
        <v>817</v>
      </c>
      <c r="F915" s="258"/>
      <c r="G915" s="263">
        <f>G916+G918</f>
        <v>0</v>
      </c>
      <c r="H915" s="263">
        <f>H916+H918</f>
        <v>994.4</v>
      </c>
      <c r="I915" s="263">
        <f>I916+I918</f>
        <v>0</v>
      </c>
      <c r="J915" s="263">
        <f>H915+I915</f>
        <v>994.4</v>
      </c>
      <c r="K915" s="263">
        <f>K916+K918</f>
        <v>0</v>
      </c>
      <c r="L915" s="263">
        <f>L916</f>
        <v>200</v>
      </c>
      <c r="M915" s="263">
        <f t="shared" ref="M915:N915" si="523">M916</f>
        <v>-150</v>
      </c>
      <c r="N915" s="263">
        <f t="shared" si="523"/>
        <v>50</v>
      </c>
    </row>
    <row r="916" spans="1:14" ht="18" customHeight="1" x14ac:dyDescent="0.2">
      <c r="A916" s="265" t="s">
        <v>93</v>
      </c>
      <c r="B916" s="258" t="s">
        <v>146</v>
      </c>
      <c r="C916" s="258" t="s">
        <v>198</v>
      </c>
      <c r="D916" s="258" t="s">
        <v>192</v>
      </c>
      <c r="E916" s="258" t="s">
        <v>817</v>
      </c>
      <c r="F916" s="258" t="s">
        <v>94</v>
      </c>
      <c r="G916" s="262"/>
      <c r="H916" s="263">
        <v>354.4</v>
      </c>
      <c r="I916" s="263">
        <v>0</v>
      </c>
      <c r="J916" s="263">
        <f>H916+I916</f>
        <v>354.4</v>
      </c>
      <c r="K916" s="263">
        <v>0</v>
      </c>
      <c r="L916" s="263">
        <v>200</v>
      </c>
      <c r="M916" s="263">
        <v>-150</v>
      </c>
      <c r="N916" s="263">
        <f>L916+M916</f>
        <v>50</v>
      </c>
    </row>
    <row r="917" spans="1:14" ht="54" hidden="1" customHeight="1" x14ac:dyDescent="0.2">
      <c r="A917" s="265" t="s">
        <v>1036</v>
      </c>
      <c r="B917" s="258" t="s">
        <v>146</v>
      </c>
      <c r="C917" s="258" t="s">
        <v>198</v>
      </c>
      <c r="D917" s="258" t="s">
        <v>192</v>
      </c>
      <c r="E917" s="258" t="s">
        <v>929</v>
      </c>
      <c r="F917" s="258" t="s">
        <v>94</v>
      </c>
      <c r="G917" s="262"/>
      <c r="H917" s="263"/>
      <c r="I917" s="263"/>
      <c r="J917" s="263"/>
      <c r="K917" s="263">
        <v>2377.9</v>
      </c>
      <c r="L917" s="263">
        <v>0</v>
      </c>
      <c r="M917" s="263">
        <v>0</v>
      </c>
      <c r="N917" s="263">
        <f t="shared" ref="N917:N925" si="524">L917+M917</f>
        <v>0</v>
      </c>
    </row>
    <row r="918" spans="1:14" ht="46.5" hidden="1" customHeight="1" x14ac:dyDescent="0.2">
      <c r="A918" s="265" t="s">
        <v>859</v>
      </c>
      <c r="B918" s="258" t="s">
        <v>146</v>
      </c>
      <c r="C918" s="258" t="s">
        <v>198</v>
      </c>
      <c r="D918" s="258" t="s">
        <v>192</v>
      </c>
      <c r="E918" s="258" t="s">
        <v>860</v>
      </c>
      <c r="F918" s="258" t="s">
        <v>94</v>
      </c>
      <c r="G918" s="262"/>
      <c r="H918" s="263">
        <v>640</v>
      </c>
      <c r="I918" s="263">
        <v>0</v>
      </c>
      <c r="J918" s="263">
        <f>H918+I918</f>
        <v>640</v>
      </c>
      <c r="K918" s="263">
        <v>0</v>
      </c>
      <c r="L918" s="263">
        <v>0</v>
      </c>
      <c r="M918" s="263">
        <v>0</v>
      </c>
      <c r="N918" s="263">
        <f t="shared" si="524"/>
        <v>0</v>
      </c>
    </row>
    <row r="919" spans="1:14" ht="17.25" customHeight="1" x14ac:dyDescent="0.2">
      <c r="A919" s="265" t="s">
        <v>523</v>
      </c>
      <c r="B919" s="258" t="s">
        <v>146</v>
      </c>
      <c r="C919" s="258" t="s">
        <v>198</v>
      </c>
      <c r="D919" s="258" t="s">
        <v>192</v>
      </c>
      <c r="E919" s="258" t="s">
        <v>816</v>
      </c>
      <c r="F919" s="258"/>
      <c r="G919" s="262"/>
      <c r="H919" s="263">
        <f>H920+H922+H924+H930+H931+H923</f>
        <v>6110.6</v>
      </c>
      <c r="I919" s="263">
        <f>I920+I922+I924+I930+I931+I923</f>
        <v>12146.58</v>
      </c>
      <c r="J919" s="263">
        <f>H919+I919</f>
        <v>18257.18</v>
      </c>
      <c r="K919" s="263">
        <f>K920+K922+K924+K930+K931+K923+K921+K925+K926+K927+K928+K929</f>
        <v>15695.45</v>
      </c>
      <c r="L919" s="263">
        <f>L920+L922+L924</f>
        <v>0</v>
      </c>
      <c r="M919" s="263">
        <f t="shared" ref="M919:N919" si="525">M920+M922+M924</f>
        <v>200</v>
      </c>
      <c r="N919" s="263">
        <f t="shared" si="525"/>
        <v>200</v>
      </c>
    </row>
    <row r="920" spans="1:14" ht="17.25" customHeight="1" x14ac:dyDescent="0.2">
      <c r="A920" s="265" t="s">
        <v>93</v>
      </c>
      <c r="B920" s="258" t="s">
        <v>146</v>
      </c>
      <c r="C920" s="258" t="s">
        <v>198</v>
      </c>
      <c r="D920" s="258" t="s">
        <v>192</v>
      </c>
      <c r="E920" s="258" t="s">
        <v>861</v>
      </c>
      <c r="F920" s="258" t="s">
        <v>94</v>
      </c>
      <c r="G920" s="262"/>
      <c r="H920" s="263">
        <v>800</v>
      </c>
      <c r="I920" s="263">
        <v>0</v>
      </c>
      <c r="J920" s="263">
        <f>H920+I920</f>
        <v>800</v>
      </c>
      <c r="K920" s="263">
        <v>-716.25</v>
      </c>
      <c r="L920" s="263">
        <v>0</v>
      </c>
      <c r="M920" s="263">
        <v>100</v>
      </c>
      <c r="N920" s="263">
        <f t="shared" si="524"/>
        <v>100</v>
      </c>
    </row>
    <row r="921" spans="1:14" ht="17.25" hidden="1" customHeight="1" x14ac:dyDescent="0.2">
      <c r="A921" s="265" t="s">
        <v>93</v>
      </c>
      <c r="B921" s="258" t="s">
        <v>146</v>
      </c>
      <c r="C921" s="258" t="s">
        <v>198</v>
      </c>
      <c r="D921" s="258" t="s">
        <v>192</v>
      </c>
      <c r="E921" s="258" t="s">
        <v>861</v>
      </c>
      <c r="F921" s="258" t="s">
        <v>0</v>
      </c>
      <c r="G921" s="262"/>
      <c r="H921" s="263"/>
      <c r="I921" s="263"/>
      <c r="J921" s="263"/>
      <c r="K921" s="263">
        <v>110</v>
      </c>
      <c r="L921" s="263">
        <v>0</v>
      </c>
      <c r="M921" s="263">
        <v>0</v>
      </c>
      <c r="N921" s="263">
        <f t="shared" si="524"/>
        <v>0</v>
      </c>
    </row>
    <row r="922" spans="1:14" ht="17.25" customHeight="1" x14ac:dyDescent="0.2">
      <c r="A922" s="265" t="s">
        <v>93</v>
      </c>
      <c r="B922" s="258" t="s">
        <v>146</v>
      </c>
      <c r="C922" s="258" t="s">
        <v>198</v>
      </c>
      <c r="D922" s="258" t="s">
        <v>192</v>
      </c>
      <c r="E922" s="258" t="s">
        <v>862</v>
      </c>
      <c r="F922" s="258" t="s">
        <v>94</v>
      </c>
      <c r="G922" s="262"/>
      <c r="H922" s="263">
        <v>1000</v>
      </c>
      <c r="I922" s="263">
        <v>0</v>
      </c>
      <c r="J922" s="263">
        <f t="shared" ref="J922:J939" si="526">H922+I922</f>
        <v>1000</v>
      </c>
      <c r="K922" s="263">
        <v>0</v>
      </c>
      <c r="L922" s="263">
        <v>0</v>
      </c>
      <c r="M922" s="263">
        <v>100</v>
      </c>
      <c r="N922" s="263">
        <f t="shared" si="524"/>
        <v>100</v>
      </c>
    </row>
    <row r="923" spans="1:14" ht="17.25" hidden="1" customHeight="1" x14ac:dyDescent="0.2">
      <c r="A923" s="265" t="s">
        <v>78</v>
      </c>
      <c r="B923" s="258" t="s">
        <v>146</v>
      </c>
      <c r="C923" s="258" t="s">
        <v>198</v>
      </c>
      <c r="D923" s="258" t="s">
        <v>192</v>
      </c>
      <c r="E923" s="258" t="s">
        <v>862</v>
      </c>
      <c r="F923" s="258" t="s">
        <v>79</v>
      </c>
      <c r="G923" s="262"/>
      <c r="H923" s="263"/>
      <c r="I923" s="263">
        <f>50+276.58+220</f>
        <v>546.57999999999993</v>
      </c>
      <c r="J923" s="263">
        <f>H923+I923</f>
        <v>546.57999999999993</v>
      </c>
      <c r="K923" s="263">
        <v>0</v>
      </c>
      <c r="L923" s="263">
        <v>0</v>
      </c>
      <c r="M923" s="263">
        <v>0</v>
      </c>
      <c r="N923" s="263">
        <f t="shared" si="524"/>
        <v>0</v>
      </c>
    </row>
    <row r="924" spans="1:14" ht="17.25" hidden="1" customHeight="1" x14ac:dyDescent="0.2">
      <c r="A924" s="265" t="s">
        <v>1035</v>
      </c>
      <c r="B924" s="258" t="s">
        <v>146</v>
      </c>
      <c r="C924" s="258" t="s">
        <v>198</v>
      </c>
      <c r="D924" s="258" t="s">
        <v>192</v>
      </c>
      <c r="E924" s="258" t="s">
        <v>816</v>
      </c>
      <c r="F924" s="258" t="s">
        <v>57</v>
      </c>
      <c r="G924" s="262"/>
      <c r="H924" s="263">
        <v>2000</v>
      </c>
      <c r="I924" s="263">
        <f>4000+3000+1000+1100+2500</f>
        <v>11600</v>
      </c>
      <c r="J924" s="263">
        <f t="shared" si="526"/>
        <v>13600</v>
      </c>
      <c r="K924" s="263">
        <v>1900</v>
      </c>
      <c r="L924" s="263">
        <v>0</v>
      </c>
      <c r="M924" s="263">
        <v>0</v>
      </c>
      <c r="N924" s="263">
        <f t="shared" si="524"/>
        <v>0</v>
      </c>
    </row>
    <row r="925" spans="1:14" ht="42.75" customHeight="1" x14ac:dyDescent="0.2">
      <c r="A925" s="265" t="s">
        <v>941</v>
      </c>
      <c r="B925" s="258" t="s">
        <v>146</v>
      </c>
      <c r="C925" s="258" t="s">
        <v>198</v>
      </c>
      <c r="D925" s="258" t="s">
        <v>192</v>
      </c>
      <c r="E925" s="258" t="s">
        <v>931</v>
      </c>
      <c r="F925" s="258" t="s">
        <v>57</v>
      </c>
      <c r="G925" s="262"/>
      <c r="H925" s="263">
        <v>2000</v>
      </c>
      <c r="I925" s="263">
        <f>4000+3000+1000+1100+2500</f>
        <v>11600</v>
      </c>
      <c r="J925" s="263">
        <v>0</v>
      </c>
      <c r="K925" s="263">
        <f>7000-5000</f>
        <v>2000</v>
      </c>
      <c r="L925" s="263">
        <v>2000</v>
      </c>
      <c r="M925" s="263">
        <v>-2000</v>
      </c>
      <c r="N925" s="263">
        <f t="shared" si="524"/>
        <v>0</v>
      </c>
    </row>
    <row r="926" spans="1:14" ht="17.25" hidden="1" customHeight="1" x14ac:dyDescent="0.2">
      <c r="A926" s="265" t="s">
        <v>940</v>
      </c>
      <c r="B926" s="258" t="s">
        <v>146</v>
      </c>
      <c r="C926" s="258" t="s">
        <v>198</v>
      </c>
      <c r="D926" s="258" t="s">
        <v>192</v>
      </c>
      <c r="E926" s="258" t="s">
        <v>932</v>
      </c>
      <c r="F926" s="258" t="s">
        <v>930</v>
      </c>
      <c r="G926" s="262"/>
      <c r="H926" s="263"/>
      <c r="I926" s="263"/>
      <c r="J926" s="263"/>
      <c r="K926" s="263">
        <v>1910.6</v>
      </c>
      <c r="L926" s="263">
        <v>0</v>
      </c>
      <c r="M926" s="263"/>
      <c r="N926" s="263">
        <v>0</v>
      </c>
    </row>
    <row r="927" spans="1:14" ht="17.25" hidden="1" customHeight="1" x14ac:dyDescent="0.2">
      <c r="A927" s="265" t="s">
        <v>938</v>
      </c>
      <c r="B927" s="258" t="s">
        <v>146</v>
      </c>
      <c r="C927" s="258" t="s">
        <v>198</v>
      </c>
      <c r="D927" s="258" t="s">
        <v>192</v>
      </c>
      <c r="E927" s="258" t="s">
        <v>932</v>
      </c>
      <c r="F927" s="258" t="s">
        <v>0</v>
      </c>
      <c r="G927" s="262"/>
      <c r="H927" s="263"/>
      <c r="I927" s="263"/>
      <c r="J927" s="263"/>
      <c r="K927" s="263">
        <v>5000</v>
      </c>
      <c r="L927" s="263">
        <v>0</v>
      </c>
      <c r="M927" s="263"/>
      <c r="N927" s="263">
        <v>0</v>
      </c>
    </row>
    <row r="928" spans="1:14" ht="17.25" hidden="1" customHeight="1" x14ac:dyDescent="0.2">
      <c r="A928" s="265" t="s">
        <v>881</v>
      </c>
      <c r="B928" s="258" t="s">
        <v>146</v>
      </c>
      <c r="C928" s="258" t="s">
        <v>198</v>
      </c>
      <c r="D928" s="258" t="s">
        <v>192</v>
      </c>
      <c r="E928" s="258" t="s">
        <v>883</v>
      </c>
      <c r="F928" s="258" t="s">
        <v>930</v>
      </c>
      <c r="G928" s="262"/>
      <c r="H928" s="263"/>
      <c r="I928" s="263"/>
      <c r="J928" s="263"/>
      <c r="K928" s="263">
        <v>1500</v>
      </c>
      <c r="L928" s="263">
        <v>0</v>
      </c>
      <c r="M928" s="263"/>
      <c r="N928" s="263">
        <v>0</v>
      </c>
    </row>
    <row r="929" spans="1:14" ht="17.25" hidden="1" customHeight="1" x14ac:dyDescent="0.2">
      <c r="A929" s="265" t="s">
        <v>939</v>
      </c>
      <c r="B929" s="258" t="s">
        <v>146</v>
      </c>
      <c r="C929" s="258" t="s">
        <v>198</v>
      </c>
      <c r="D929" s="258" t="s">
        <v>192</v>
      </c>
      <c r="E929" s="258" t="s">
        <v>933</v>
      </c>
      <c r="F929" s="258" t="s">
        <v>930</v>
      </c>
      <c r="G929" s="262"/>
      <c r="H929" s="263"/>
      <c r="I929" s="263"/>
      <c r="J929" s="263"/>
      <c r="K929" s="263">
        <v>6301.7</v>
      </c>
      <c r="L929" s="263">
        <v>0</v>
      </c>
      <c r="M929" s="263"/>
      <c r="N929" s="263">
        <v>0</v>
      </c>
    </row>
    <row r="930" spans="1:14" ht="53.25" hidden="1" customHeight="1" x14ac:dyDescent="0.2">
      <c r="A930" s="265" t="s">
        <v>881</v>
      </c>
      <c r="B930" s="258" t="s">
        <v>146</v>
      </c>
      <c r="C930" s="258" t="s">
        <v>198</v>
      </c>
      <c r="D930" s="258" t="s">
        <v>192</v>
      </c>
      <c r="E930" s="258" t="s">
        <v>884</v>
      </c>
      <c r="F930" s="258" t="s">
        <v>79</v>
      </c>
      <c r="G930" s="262"/>
      <c r="H930" s="263">
        <v>1410.6</v>
      </c>
      <c r="I930" s="263">
        <v>0</v>
      </c>
      <c r="J930" s="263">
        <f t="shared" si="526"/>
        <v>1410.6</v>
      </c>
      <c r="K930" s="263">
        <v>-1410.6</v>
      </c>
      <c r="L930" s="263">
        <f t="shared" ref="L930:L933" si="527">I930+J930</f>
        <v>1410.6</v>
      </c>
      <c r="M930" s="263"/>
      <c r="N930" s="263">
        <f>J930+K930</f>
        <v>0</v>
      </c>
    </row>
    <row r="931" spans="1:14" ht="54.75" hidden="1" customHeight="1" x14ac:dyDescent="0.2">
      <c r="A931" s="265" t="s">
        <v>881</v>
      </c>
      <c r="B931" s="258" t="s">
        <v>146</v>
      </c>
      <c r="C931" s="258" t="s">
        <v>198</v>
      </c>
      <c r="D931" s="258" t="s">
        <v>192</v>
      </c>
      <c r="E931" s="258" t="s">
        <v>883</v>
      </c>
      <c r="F931" s="258" t="s">
        <v>79</v>
      </c>
      <c r="G931" s="262"/>
      <c r="H931" s="263">
        <v>900</v>
      </c>
      <c r="I931" s="263">
        <v>0</v>
      </c>
      <c r="J931" s="263">
        <f t="shared" si="526"/>
        <v>900</v>
      </c>
      <c r="K931" s="263">
        <v>-900</v>
      </c>
      <c r="L931" s="263">
        <f t="shared" si="527"/>
        <v>900</v>
      </c>
      <c r="M931" s="263"/>
      <c r="N931" s="263">
        <f>J931+K931</f>
        <v>0</v>
      </c>
    </row>
    <row r="932" spans="1:14" ht="60" hidden="1" customHeight="1" x14ac:dyDescent="0.2">
      <c r="A932" s="279" t="s">
        <v>814</v>
      </c>
      <c r="B932" s="277" t="s">
        <v>146</v>
      </c>
      <c r="C932" s="258" t="s">
        <v>198</v>
      </c>
      <c r="D932" s="258" t="s">
        <v>192</v>
      </c>
      <c r="E932" s="258" t="s">
        <v>815</v>
      </c>
      <c r="F932" s="258"/>
      <c r="G932" s="262"/>
      <c r="H932" s="262"/>
      <c r="I932" s="263">
        <f>I933</f>
        <v>0</v>
      </c>
      <c r="J932" s="263">
        <f t="shared" si="526"/>
        <v>0</v>
      </c>
      <c r="K932" s="263">
        <f>K933</f>
        <v>0</v>
      </c>
      <c r="L932" s="263">
        <f t="shared" si="527"/>
        <v>0</v>
      </c>
      <c r="M932" s="263"/>
      <c r="N932" s="263">
        <f>J932+K932</f>
        <v>0</v>
      </c>
    </row>
    <row r="933" spans="1:14" ht="30.75" hidden="1" customHeight="1" x14ac:dyDescent="0.2">
      <c r="A933" s="279" t="s">
        <v>93</v>
      </c>
      <c r="B933" s="277" t="s">
        <v>146</v>
      </c>
      <c r="C933" s="258" t="s">
        <v>198</v>
      </c>
      <c r="D933" s="258" t="s">
        <v>192</v>
      </c>
      <c r="E933" s="258" t="s">
        <v>815</v>
      </c>
      <c r="F933" s="258" t="s">
        <v>94</v>
      </c>
      <c r="G933" s="262"/>
      <c r="H933" s="262"/>
      <c r="I933" s="263">
        <v>0</v>
      </c>
      <c r="J933" s="263">
        <f t="shared" si="526"/>
        <v>0</v>
      </c>
      <c r="K933" s="263">
        <v>0</v>
      </c>
      <c r="L933" s="263">
        <f t="shared" si="527"/>
        <v>0</v>
      </c>
      <c r="M933" s="263"/>
      <c r="N933" s="263">
        <f>J933+K933</f>
        <v>0</v>
      </c>
    </row>
    <row r="934" spans="1:14" ht="22.5" hidden="1" customHeight="1" x14ac:dyDescent="0.2">
      <c r="A934" s="265" t="s">
        <v>521</v>
      </c>
      <c r="B934" s="277">
        <v>801</v>
      </c>
      <c r="C934" s="258" t="s">
        <v>198</v>
      </c>
      <c r="D934" s="258" t="s">
        <v>192</v>
      </c>
      <c r="E934" s="258" t="s">
        <v>823</v>
      </c>
      <c r="F934" s="258" t="s">
        <v>79</v>
      </c>
      <c r="G934" s="262"/>
      <c r="H934" s="263">
        <v>0</v>
      </c>
      <c r="I934" s="263">
        <v>1000</v>
      </c>
      <c r="J934" s="263">
        <f t="shared" si="526"/>
        <v>1000</v>
      </c>
      <c r="K934" s="263">
        <v>0</v>
      </c>
      <c r="L934" s="263">
        <v>0</v>
      </c>
      <c r="M934" s="263"/>
      <c r="N934" s="263">
        <v>0</v>
      </c>
    </row>
    <row r="935" spans="1:14" ht="50.25" customHeight="1" x14ac:dyDescent="0.2">
      <c r="A935" s="265" t="s">
        <v>1021</v>
      </c>
      <c r="B935" s="277">
        <v>801</v>
      </c>
      <c r="C935" s="258" t="s">
        <v>198</v>
      </c>
      <c r="D935" s="258" t="s">
        <v>192</v>
      </c>
      <c r="E935" s="258" t="s">
        <v>1022</v>
      </c>
      <c r="F935" s="258" t="s">
        <v>57</v>
      </c>
      <c r="G935" s="262"/>
      <c r="H935" s="263"/>
      <c r="I935" s="263"/>
      <c r="J935" s="263"/>
      <c r="K935" s="263"/>
      <c r="L935" s="263">
        <v>0</v>
      </c>
      <c r="M935" s="263">
        <v>1444.6</v>
      </c>
      <c r="N935" s="263">
        <f>L935+M935</f>
        <v>1444.6</v>
      </c>
    </row>
    <row r="936" spans="1:14" s="19" customFormat="1" ht="22.5" hidden="1" customHeight="1" x14ac:dyDescent="0.2">
      <c r="A936" s="410" t="s">
        <v>224</v>
      </c>
      <c r="B936" s="255">
        <v>801</v>
      </c>
      <c r="C936" s="256" t="s">
        <v>198</v>
      </c>
      <c r="D936" s="256" t="s">
        <v>194</v>
      </c>
      <c r="E936" s="256"/>
      <c r="F936" s="256"/>
      <c r="G936" s="270"/>
      <c r="H936" s="281"/>
      <c r="I936" s="281"/>
      <c r="J936" s="281"/>
      <c r="K936" s="281"/>
      <c r="L936" s="281">
        <f>L937</f>
        <v>147.69999999999999</v>
      </c>
      <c r="M936" s="281">
        <f t="shared" ref="M936:N937" si="528">M937</f>
        <v>-147.69999999999999</v>
      </c>
      <c r="N936" s="281">
        <f t="shared" si="528"/>
        <v>0</v>
      </c>
    </row>
    <row r="937" spans="1:14" ht="59.25" hidden="1" customHeight="1" x14ac:dyDescent="0.2">
      <c r="A937" s="265" t="s">
        <v>949</v>
      </c>
      <c r="B937" s="277">
        <v>801</v>
      </c>
      <c r="C937" s="258" t="s">
        <v>198</v>
      </c>
      <c r="D937" s="258" t="s">
        <v>194</v>
      </c>
      <c r="E937" s="258" t="s">
        <v>948</v>
      </c>
      <c r="F937" s="258"/>
      <c r="G937" s="262"/>
      <c r="H937" s="263"/>
      <c r="I937" s="263"/>
      <c r="J937" s="263"/>
      <c r="K937" s="263"/>
      <c r="L937" s="263">
        <f>L938</f>
        <v>147.69999999999999</v>
      </c>
      <c r="M937" s="263">
        <f t="shared" si="528"/>
        <v>-147.69999999999999</v>
      </c>
      <c r="N937" s="263">
        <f t="shared" si="528"/>
        <v>0</v>
      </c>
    </row>
    <row r="938" spans="1:14" ht="22.5" hidden="1" customHeight="1" x14ac:dyDescent="0.2">
      <c r="A938" s="265" t="s">
        <v>93</v>
      </c>
      <c r="B938" s="277">
        <v>801</v>
      </c>
      <c r="C938" s="258" t="s">
        <v>198</v>
      </c>
      <c r="D938" s="258" t="s">
        <v>194</v>
      </c>
      <c r="E938" s="258" t="s">
        <v>948</v>
      </c>
      <c r="F938" s="258" t="s">
        <v>94</v>
      </c>
      <c r="G938" s="262"/>
      <c r="H938" s="263"/>
      <c r="I938" s="263"/>
      <c r="J938" s="263"/>
      <c r="K938" s="263"/>
      <c r="L938" s="263">
        <v>147.69999999999999</v>
      </c>
      <c r="M938" s="263">
        <v>-147.69999999999999</v>
      </c>
      <c r="N938" s="263">
        <f>L938+M938</f>
        <v>0</v>
      </c>
    </row>
    <row r="939" spans="1:14" ht="15" customHeight="1" x14ac:dyDescent="0.2">
      <c r="A939" s="274" t="s">
        <v>914</v>
      </c>
      <c r="B939" s="255">
        <v>801</v>
      </c>
      <c r="C939" s="256" t="s">
        <v>202</v>
      </c>
      <c r="D939" s="258"/>
      <c r="E939" s="258"/>
      <c r="F939" s="258"/>
      <c r="G939" s="262"/>
      <c r="H939" s="281">
        <f>H940+H942</f>
        <v>830</v>
      </c>
      <c r="I939" s="281">
        <f>I940+I942</f>
        <v>20</v>
      </c>
      <c r="J939" s="263">
        <f t="shared" si="526"/>
        <v>850</v>
      </c>
      <c r="K939" s="281">
        <f>K940+K942</f>
        <v>0</v>
      </c>
      <c r="L939" s="263">
        <f>L940+L942</f>
        <v>830</v>
      </c>
      <c r="M939" s="263">
        <f>M940+M942</f>
        <v>30</v>
      </c>
      <c r="N939" s="263">
        <f t="shared" ref="N939" si="529">N940+N942</f>
        <v>860</v>
      </c>
    </row>
    <row r="940" spans="1:14" ht="18.75" hidden="1" customHeight="1" x14ac:dyDescent="0.2">
      <c r="A940" s="274" t="s">
        <v>227</v>
      </c>
      <c r="B940" s="255">
        <v>801</v>
      </c>
      <c r="C940" s="256" t="s">
        <v>202</v>
      </c>
      <c r="D940" s="256" t="s">
        <v>190</v>
      </c>
      <c r="E940" s="258"/>
      <c r="F940" s="258"/>
      <c r="G940" s="262"/>
      <c r="H940" s="281">
        <f>H941</f>
        <v>0</v>
      </c>
      <c r="I940" s="281">
        <f>I941</f>
        <v>20</v>
      </c>
      <c r="J940" s="281">
        <f>H940+I940</f>
        <v>20</v>
      </c>
      <c r="K940" s="281">
        <f>K941</f>
        <v>0</v>
      </c>
      <c r="L940" s="281">
        <f>L941</f>
        <v>0</v>
      </c>
      <c r="M940" s="281">
        <f t="shared" ref="M940:N940" si="530">M941</f>
        <v>0</v>
      </c>
      <c r="N940" s="281">
        <f t="shared" si="530"/>
        <v>0</v>
      </c>
    </row>
    <row r="941" spans="1:14" ht="18.75" hidden="1" customHeight="1" x14ac:dyDescent="0.2">
      <c r="A941" s="265" t="s">
        <v>78</v>
      </c>
      <c r="B941" s="277">
        <v>801</v>
      </c>
      <c r="C941" s="258" t="s">
        <v>202</v>
      </c>
      <c r="D941" s="258" t="s">
        <v>190</v>
      </c>
      <c r="E941" s="258" t="s">
        <v>913</v>
      </c>
      <c r="F941" s="258" t="s">
        <v>79</v>
      </c>
      <c r="G941" s="262"/>
      <c r="H941" s="263">
        <v>0</v>
      </c>
      <c r="I941" s="263">
        <v>20</v>
      </c>
      <c r="J941" s="263">
        <f>H941+I941</f>
        <v>20</v>
      </c>
      <c r="K941" s="263">
        <v>0</v>
      </c>
      <c r="L941" s="263">
        <v>0</v>
      </c>
      <c r="M941" s="263">
        <v>0</v>
      </c>
      <c r="N941" s="263">
        <f>L941+M941</f>
        <v>0</v>
      </c>
    </row>
    <row r="942" spans="1:14" s="19" customFormat="1" ht="15.75" customHeight="1" x14ac:dyDescent="0.2">
      <c r="A942" s="391" t="s">
        <v>228</v>
      </c>
      <c r="B942" s="255">
        <v>801</v>
      </c>
      <c r="C942" s="256" t="s">
        <v>202</v>
      </c>
      <c r="D942" s="256" t="s">
        <v>192</v>
      </c>
      <c r="E942" s="256"/>
      <c r="F942" s="256"/>
      <c r="G942" s="270"/>
      <c r="H942" s="281">
        <f t="shared" ref="H942:N942" si="531">H943</f>
        <v>830</v>
      </c>
      <c r="I942" s="281">
        <f t="shared" si="531"/>
        <v>0</v>
      </c>
      <c r="J942" s="281">
        <f t="shared" si="531"/>
        <v>830</v>
      </c>
      <c r="K942" s="281">
        <f t="shared" si="531"/>
        <v>0</v>
      </c>
      <c r="L942" s="281">
        <f t="shared" si="531"/>
        <v>830</v>
      </c>
      <c r="M942" s="281">
        <f t="shared" si="531"/>
        <v>30</v>
      </c>
      <c r="N942" s="281">
        <f t="shared" si="531"/>
        <v>860</v>
      </c>
    </row>
    <row r="943" spans="1:14" ht="30.75" customHeight="1" x14ac:dyDescent="0.2">
      <c r="A943" s="279" t="s">
        <v>982</v>
      </c>
      <c r="B943" s="277" t="s">
        <v>146</v>
      </c>
      <c r="C943" s="258" t="s">
        <v>202</v>
      </c>
      <c r="D943" s="258" t="s">
        <v>192</v>
      </c>
      <c r="E943" s="258" t="s">
        <v>786</v>
      </c>
      <c r="F943" s="258" t="s">
        <v>94</v>
      </c>
      <c r="G943" s="262"/>
      <c r="H943" s="263">
        <v>830</v>
      </c>
      <c r="I943" s="263">
        <v>0</v>
      </c>
      <c r="J943" s="263">
        <f>H943+I943</f>
        <v>830</v>
      </c>
      <c r="K943" s="263">
        <v>0</v>
      </c>
      <c r="L943" s="263">
        <v>830</v>
      </c>
      <c r="M943" s="263">
        <v>30</v>
      </c>
      <c r="N943" s="263">
        <f>L943+M943</f>
        <v>860</v>
      </c>
    </row>
    <row r="944" spans="1:14" s="19" customFormat="1" ht="16.5" customHeight="1" x14ac:dyDescent="0.2">
      <c r="A944" s="391" t="s">
        <v>81</v>
      </c>
      <c r="B944" s="255">
        <v>801</v>
      </c>
      <c r="C944" s="256" t="s">
        <v>233</v>
      </c>
      <c r="D944" s="256" t="s">
        <v>190</v>
      </c>
      <c r="E944" s="256"/>
      <c r="F944" s="256"/>
      <c r="G944" s="281">
        <f>G946+G945</f>
        <v>0</v>
      </c>
      <c r="H944" s="281">
        <f t="shared" ref="H944:L944" si="532">H945+H946</f>
        <v>1161.3</v>
      </c>
      <c r="I944" s="281">
        <f t="shared" si="532"/>
        <v>0</v>
      </c>
      <c r="J944" s="281">
        <f t="shared" si="532"/>
        <v>1161.3</v>
      </c>
      <c r="K944" s="281">
        <f t="shared" si="532"/>
        <v>-1161.3</v>
      </c>
      <c r="L944" s="281">
        <f t="shared" si="532"/>
        <v>1500</v>
      </c>
      <c r="M944" s="281">
        <f>M945+M946</f>
        <v>-1229</v>
      </c>
      <c r="N944" s="281">
        <f t="shared" ref="N944" si="533">N945+N946</f>
        <v>271</v>
      </c>
    </row>
    <row r="945" spans="1:14" s="20" customFormat="1" ht="51" hidden="1" customHeight="1" x14ac:dyDescent="0.2">
      <c r="A945" s="279" t="s">
        <v>1019</v>
      </c>
      <c r="B945" s="277">
        <v>801</v>
      </c>
      <c r="C945" s="258" t="s">
        <v>233</v>
      </c>
      <c r="D945" s="258" t="s">
        <v>190</v>
      </c>
      <c r="E945" s="258" t="s">
        <v>880</v>
      </c>
      <c r="F945" s="258" t="s">
        <v>79</v>
      </c>
      <c r="G945" s="262"/>
      <c r="H945" s="263">
        <v>361.3</v>
      </c>
      <c r="I945" s="263">
        <v>0</v>
      </c>
      <c r="J945" s="263">
        <f>H945+I945</f>
        <v>361.3</v>
      </c>
      <c r="K945" s="263">
        <v>-361.3</v>
      </c>
      <c r="L945" s="263">
        <v>0</v>
      </c>
      <c r="M945" s="263">
        <v>0</v>
      </c>
      <c r="N945" s="263">
        <f>L945+M945</f>
        <v>0</v>
      </c>
    </row>
    <row r="946" spans="1:14" ht="32.25" customHeight="1" x14ac:dyDescent="0.2">
      <c r="A946" s="279" t="s">
        <v>535</v>
      </c>
      <c r="B946" s="277">
        <v>801</v>
      </c>
      <c r="C946" s="258" t="s">
        <v>233</v>
      </c>
      <c r="D946" s="258" t="s">
        <v>190</v>
      </c>
      <c r="E946" s="258" t="s">
        <v>1046</v>
      </c>
      <c r="F946" s="258"/>
      <c r="G946" s="262"/>
      <c r="H946" s="263">
        <f>H947</f>
        <v>800</v>
      </c>
      <c r="I946" s="263">
        <f>I947</f>
        <v>0</v>
      </c>
      <c r="J946" s="263">
        <f>H946+I946</f>
        <v>800</v>
      </c>
      <c r="K946" s="263">
        <f>K947</f>
        <v>-800</v>
      </c>
      <c r="L946" s="263">
        <f>L947</f>
        <v>1500</v>
      </c>
      <c r="M946" s="263">
        <f t="shared" ref="M946:N946" si="534">M947</f>
        <v>-1229</v>
      </c>
      <c r="N946" s="263">
        <f t="shared" si="534"/>
        <v>271</v>
      </c>
    </row>
    <row r="947" spans="1:14" ht="17.25" customHeight="1" x14ac:dyDescent="0.2">
      <c r="A947" s="279" t="s">
        <v>78</v>
      </c>
      <c r="B947" s="277">
        <v>801</v>
      </c>
      <c r="C947" s="258" t="s">
        <v>233</v>
      </c>
      <c r="D947" s="258" t="s">
        <v>190</v>
      </c>
      <c r="E947" s="258" t="s">
        <v>1046</v>
      </c>
      <c r="F947" s="258" t="s">
        <v>79</v>
      </c>
      <c r="G947" s="262"/>
      <c r="H947" s="263">
        <v>800</v>
      </c>
      <c r="I947" s="263">
        <v>0</v>
      </c>
      <c r="J947" s="263">
        <f>H947+I947</f>
        <v>800</v>
      </c>
      <c r="K947" s="263">
        <v>-800</v>
      </c>
      <c r="L947" s="263">
        <v>1500</v>
      </c>
      <c r="M947" s="263">
        <v>-1229</v>
      </c>
      <c r="N947" s="263">
        <f>L947+M947</f>
        <v>271</v>
      </c>
    </row>
    <row r="948" spans="1:14" s="19" customFormat="1" ht="14.25" x14ac:dyDescent="0.2">
      <c r="A948" s="410" t="s">
        <v>65</v>
      </c>
      <c r="B948" s="255">
        <v>801</v>
      </c>
      <c r="C948" s="256">
        <v>10</v>
      </c>
      <c r="D948" s="256"/>
      <c r="E948" s="256"/>
      <c r="F948" s="256"/>
      <c r="G948" s="270"/>
      <c r="H948" s="281" t="e">
        <f>H949+H952+H965</f>
        <v>#REF!</v>
      </c>
      <c r="I948" s="281" t="e">
        <f>I949+I952+I965</f>
        <v>#REF!</v>
      </c>
      <c r="J948" s="281" t="e">
        <f>J949+J952+J965</f>
        <v>#REF!</v>
      </c>
      <c r="K948" s="281" t="e">
        <f>K949+K952+K965</f>
        <v>#REF!</v>
      </c>
      <c r="L948" s="281">
        <f>L949+L952</f>
        <v>2469.4500000000003</v>
      </c>
      <c r="M948" s="281">
        <f t="shared" ref="M948:N948" si="535">M949+M952</f>
        <v>1237.6500000000001</v>
      </c>
      <c r="N948" s="281">
        <f t="shared" si="535"/>
        <v>3707.1000000000004</v>
      </c>
    </row>
    <row r="949" spans="1:14" ht="13.5" customHeight="1" x14ac:dyDescent="0.2">
      <c r="A949" s="410" t="s">
        <v>275</v>
      </c>
      <c r="B949" s="255">
        <v>801</v>
      </c>
      <c r="C949" s="256">
        <v>10</v>
      </c>
      <c r="D949" s="256" t="s">
        <v>190</v>
      </c>
      <c r="E949" s="256"/>
      <c r="F949" s="256"/>
      <c r="G949" s="263" t="e">
        <f>#REF!+G950</f>
        <v>#REF!</v>
      </c>
      <c r="H949" s="263">
        <f>H950</f>
        <v>303.05</v>
      </c>
      <c r="I949" s="263">
        <f>I950</f>
        <v>0</v>
      </c>
      <c r="J949" s="263">
        <f>H949+I949</f>
        <v>303.05</v>
      </c>
      <c r="K949" s="263">
        <f t="shared" ref="K949:N950" si="536">K950</f>
        <v>0</v>
      </c>
      <c r="L949" s="281">
        <f t="shared" si="536"/>
        <v>303.05</v>
      </c>
      <c r="M949" s="281">
        <f t="shared" si="536"/>
        <v>57.95</v>
      </c>
      <c r="N949" s="281">
        <f t="shared" si="536"/>
        <v>361</v>
      </c>
    </row>
    <row r="950" spans="1:14" ht="45" x14ac:dyDescent="0.2">
      <c r="A950" s="265" t="s">
        <v>1002</v>
      </c>
      <c r="B950" s="277">
        <v>801</v>
      </c>
      <c r="C950" s="258">
        <v>10</v>
      </c>
      <c r="D950" s="258" t="s">
        <v>190</v>
      </c>
      <c r="E950" s="257" t="s">
        <v>867</v>
      </c>
      <c r="F950" s="258"/>
      <c r="G950" s="262"/>
      <c r="H950" s="263">
        <f>H951</f>
        <v>303.05</v>
      </c>
      <c r="I950" s="263">
        <f>I951</f>
        <v>0</v>
      </c>
      <c r="J950" s="263">
        <f>H950+I950</f>
        <v>303.05</v>
      </c>
      <c r="K950" s="263">
        <f t="shared" si="536"/>
        <v>0</v>
      </c>
      <c r="L950" s="263">
        <f t="shared" si="536"/>
        <v>303.05</v>
      </c>
      <c r="M950" s="263">
        <f t="shared" si="536"/>
        <v>57.95</v>
      </c>
      <c r="N950" s="263">
        <f t="shared" si="536"/>
        <v>361</v>
      </c>
    </row>
    <row r="951" spans="1:14" ht="15" x14ac:dyDescent="0.2">
      <c r="A951" s="265" t="s">
        <v>341</v>
      </c>
      <c r="B951" s="277">
        <v>801</v>
      </c>
      <c r="C951" s="258">
        <v>10</v>
      </c>
      <c r="D951" s="258" t="s">
        <v>190</v>
      </c>
      <c r="E951" s="257" t="s">
        <v>867</v>
      </c>
      <c r="F951" s="258" t="s">
        <v>342</v>
      </c>
      <c r="G951" s="262"/>
      <c r="H951" s="263">
        <v>303.05</v>
      </c>
      <c r="I951" s="263">
        <v>0</v>
      </c>
      <c r="J951" s="263">
        <f>H951+I951</f>
        <v>303.05</v>
      </c>
      <c r="K951" s="263">
        <v>0</v>
      </c>
      <c r="L951" s="263">
        <v>303.05</v>
      </c>
      <c r="M951" s="263">
        <v>57.95</v>
      </c>
      <c r="N951" s="263">
        <f>L951+M951</f>
        <v>361</v>
      </c>
    </row>
    <row r="952" spans="1:14" ht="15" x14ac:dyDescent="0.2">
      <c r="A952" s="410" t="s">
        <v>277</v>
      </c>
      <c r="B952" s="255">
        <v>801</v>
      </c>
      <c r="C952" s="256">
        <v>10</v>
      </c>
      <c r="D952" s="256" t="s">
        <v>194</v>
      </c>
      <c r="E952" s="256"/>
      <c r="F952" s="256"/>
      <c r="G952" s="263" t="e">
        <f>#REF!+#REF!+G953+G963</f>
        <v>#REF!</v>
      </c>
      <c r="H952" s="281" t="e">
        <f>H953</f>
        <v>#REF!</v>
      </c>
      <c r="I952" s="281" t="e">
        <f>I953</f>
        <v>#REF!</v>
      </c>
      <c r="J952" s="281" t="e">
        <f>J953</f>
        <v>#REF!</v>
      </c>
      <c r="K952" s="281" t="e">
        <f>K953+K974</f>
        <v>#REF!</v>
      </c>
      <c r="L952" s="281">
        <f>L953+L974</f>
        <v>2166.4</v>
      </c>
      <c r="M952" s="281">
        <f>M953+M974</f>
        <v>1179.7</v>
      </c>
      <c r="N952" s="281">
        <f>N953+N974</f>
        <v>3346.1000000000004</v>
      </c>
    </row>
    <row r="953" spans="1:14" ht="31.5" customHeight="1" x14ac:dyDescent="0.2">
      <c r="A953" s="265" t="s">
        <v>1002</v>
      </c>
      <c r="B953" s="277">
        <v>801</v>
      </c>
      <c r="C953" s="258" t="s">
        <v>214</v>
      </c>
      <c r="D953" s="258" t="s">
        <v>194</v>
      </c>
      <c r="E953" s="258" t="s">
        <v>867</v>
      </c>
      <c r="F953" s="258"/>
      <c r="G953" s="263" t="e">
        <f>#REF!+G956+G959+G961</f>
        <v>#REF!</v>
      </c>
      <c r="H953" s="263" t="e">
        <f>#REF!+H956+H959+H961+H963</f>
        <v>#REF!</v>
      </c>
      <c r="I953" s="263" t="e">
        <f>#REF!+I956+I959+I961+I963</f>
        <v>#REF!</v>
      </c>
      <c r="J953" s="263" t="e">
        <f>#REF!+J956+J959+J961+J963</f>
        <v>#REF!</v>
      </c>
      <c r="K953" s="263" t="e">
        <f>#REF!+K956+K959+K961+K963+K957</f>
        <v>#REF!</v>
      </c>
      <c r="L953" s="263">
        <f>L955+L956+L959+L963+L972</f>
        <v>2166.4</v>
      </c>
      <c r="M953" s="263">
        <f>M955+M956+M959+M963+M972+M961</f>
        <v>1179.7</v>
      </c>
      <c r="N953" s="263">
        <f t="shared" ref="N953" si="537">N955+N956+N959+N963+N972</f>
        <v>3346.1000000000004</v>
      </c>
    </row>
    <row r="954" spans="1:14" ht="17.25" hidden="1" customHeight="1" x14ac:dyDescent="0.2">
      <c r="A954" s="265" t="s">
        <v>726</v>
      </c>
      <c r="B954" s="277">
        <v>801</v>
      </c>
      <c r="C954" s="258" t="s">
        <v>494</v>
      </c>
      <c r="D954" s="258" t="s">
        <v>194</v>
      </c>
      <c r="E954" s="258" t="s">
        <v>795</v>
      </c>
      <c r="F954" s="258" t="s">
        <v>94</v>
      </c>
      <c r="G954" s="262"/>
      <c r="H954" s="263">
        <v>400</v>
      </c>
      <c r="I954" s="263">
        <v>-363.1</v>
      </c>
      <c r="J954" s="263">
        <f t="shared" ref="J954:J964" si="538">H954+I954</f>
        <v>36.899999999999977</v>
      </c>
      <c r="K954" s="263">
        <v>0</v>
      </c>
      <c r="L954" s="263">
        <v>0</v>
      </c>
      <c r="M954" s="263"/>
      <c r="N954" s="263">
        <v>0</v>
      </c>
    </row>
    <row r="955" spans="1:14" ht="29.25" customHeight="1" x14ac:dyDescent="0.2">
      <c r="A955" s="265" t="s">
        <v>726</v>
      </c>
      <c r="B955" s="277">
        <v>801</v>
      </c>
      <c r="C955" s="258" t="s">
        <v>494</v>
      </c>
      <c r="D955" s="258" t="s">
        <v>194</v>
      </c>
      <c r="E955" s="258" t="s">
        <v>795</v>
      </c>
      <c r="F955" s="258" t="s">
        <v>137</v>
      </c>
      <c r="G955" s="262"/>
      <c r="H955" s="263">
        <v>0</v>
      </c>
      <c r="I955" s="263">
        <v>363.1</v>
      </c>
      <c r="J955" s="263">
        <f t="shared" si="538"/>
        <v>363.1</v>
      </c>
      <c r="K955" s="263">
        <v>0</v>
      </c>
      <c r="L955" s="263">
        <v>400</v>
      </c>
      <c r="M955" s="263">
        <v>-200</v>
      </c>
      <c r="N955" s="263">
        <f>L955+M955</f>
        <v>200</v>
      </c>
    </row>
    <row r="956" spans="1:14" ht="17.25" customHeight="1" x14ac:dyDescent="0.2">
      <c r="A956" s="265" t="s">
        <v>740</v>
      </c>
      <c r="B956" s="277">
        <v>801</v>
      </c>
      <c r="C956" s="258" t="s">
        <v>494</v>
      </c>
      <c r="D956" s="258" t="s">
        <v>194</v>
      </c>
      <c r="E956" s="258" t="s">
        <v>794</v>
      </c>
      <c r="F956" s="258" t="s">
        <v>94</v>
      </c>
      <c r="G956" s="262"/>
      <c r="H956" s="263">
        <v>100</v>
      </c>
      <c r="I956" s="263">
        <v>0</v>
      </c>
      <c r="J956" s="263">
        <f t="shared" si="538"/>
        <v>100</v>
      </c>
      <c r="K956" s="263">
        <v>0</v>
      </c>
      <c r="L956" s="263">
        <v>100</v>
      </c>
      <c r="M956" s="263">
        <v>-90</v>
      </c>
      <c r="N956" s="263">
        <f t="shared" ref="N956:N958" si="539">L956+M956</f>
        <v>10</v>
      </c>
    </row>
    <row r="957" spans="1:14" ht="17.25" hidden="1" customHeight="1" x14ac:dyDescent="0.2">
      <c r="A957" s="265" t="s">
        <v>935</v>
      </c>
      <c r="B957" s="277">
        <v>801</v>
      </c>
      <c r="C957" s="258">
        <v>10</v>
      </c>
      <c r="D957" s="258" t="s">
        <v>194</v>
      </c>
      <c r="E957" s="258" t="s">
        <v>934</v>
      </c>
      <c r="F957" s="258"/>
      <c r="G957" s="262"/>
      <c r="H957" s="263">
        <f>H958</f>
        <v>780.7</v>
      </c>
      <c r="I957" s="263">
        <f>I958</f>
        <v>0</v>
      </c>
      <c r="J957" s="263">
        <v>0</v>
      </c>
      <c r="K957" s="263">
        <f>K958</f>
        <v>1516.768</v>
      </c>
      <c r="L957" s="263">
        <f>L958</f>
        <v>0</v>
      </c>
      <c r="M957" s="263"/>
      <c r="N957" s="263">
        <f t="shared" si="539"/>
        <v>0</v>
      </c>
    </row>
    <row r="958" spans="1:14" ht="17.25" hidden="1" customHeight="1" x14ac:dyDescent="0.2">
      <c r="A958" s="265" t="s">
        <v>304</v>
      </c>
      <c r="B958" s="277">
        <v>801</v>
      </c>
      <c r="C958" s="258">
        <v>10</v>
      </c>
      <c r="D958" s="258" t="s">
        <v>194</v>
      </c>
      <c r="E958" s="258" t="s">
        <v>934</v>
      </c>
      <c r="F958" s="258" t="s">
        <v>305</v>
      </c>
      <c r="G958" s="262"/>
      <c r="H958" s="263">
        <v>780.7</v>
      </c>
      <c r="I958" s="263">
        <v>0</v>
      </c>
      <c r="J958" s="263">
        <v>0</v>
      </c>
      <c r="K958" s="263">
        <v>1516.768</v>
      </c>
      <c r="L958" s="263">
        <v>0</v>
      </c>
      <c r="M958" s="263"/>
      <c r="N958" s="263">
        <f t="shared" si="539"/>
        <v>0</v>
      </c>
    </row>
    <row r="959" spans="1:14" ht="58.5" customHeight="1" x14ac:dyDescent="0.2">
      <c r="A959" s="265" t="s">
        <v>793</v>
      </c>
      <c r="B959" s="277">
        <v>801</v>
      </c>
      <c r="C959" s="258">
        <v>10</v>
      </c>
      <c r="D959" s="258" t="s">
        <v>194</v>
      </c>
      <c r="E959" s="258" t="s">
        <v>792</v>
      </c>
      <c r="F959" s="258"/>
      <c r="G959" s="262"/>
      <c r="H959" s="263">
        <f>H960</f>
        <v>780.7</v>
      </c>
      <c r="I959" s="263">
        <f>I960</f>
        <v>0</v>
      </c>
      <c r="J959" s="263">
        <f t="shared" si="538"/>
        <v>780.7</v>
      </c>
      <c r="K959" s="263">
        <f>K960</f>
        <v>-4.29</v>
      </c>
      <c r="L959" s="263">
        <f>L960</f>
        <v>448</v>
      </c>
      <c r="M959" s="263">
        <f t="shared" ref="M959:N959" si="540">M960</f>
        <v>2078.9</v>
      </c>
      <c r="N959" s="263">
        <f t="shared" si="540"/>
        <v>2526.9</v>
      </c>
    </row>
    <row r="960" spans="1:14" ht="18.75" customHeight="1" x14ac:dyDescent="0.2">
      <c r="A960" s="265" t="s">
        <v>304</v>
      </c>
      <c r="B960" s="277">
        <v>801</v>
      </c>
      <c r="C960" s="258">
        <v>10</v>
      </c>
      <c r="D960" s="258" t="s">
        <v>194</v>
      </c>
      <c r="E960" s="258" t="s">
        <v>792</v>
      </c>
      <c r="F960" s="258" t="s">
        <v>305</v>
      </c>
      <c r="G960" s="262"/>
      <c r="H960" s="263">
        <v>780.7</v>
      </c>
      <c r="I960" s="263">
        <v>0</v>
      </c>
      <c r="J960" s="263">
        <f t="shared" si="538"/>
        <v>780.7</v>
      </c>
      <c r="K960" s="263">
        <v>-4.29</v>
      </c>
      <c r="L960" s="263">
        <v>448</v>
      </c>
      <c r="M960" s="263">
        <v>2078.9</v>
      </c>
      <c r="N960" s="263">
        <f>L960+M960</f>
        <v>2526.9</v>
      </c>
    </row>
    <row r="961" spans="1:14" ht="48.75" hidden="1" customHeight="1" x14ac:dyDescent="0.2">
      <c r="A961" s="265" t="s">
        <v>793</v>
      </c>
      <c r="B961" s="277">
        <v>801</v>
      </c>
      <c r="C961" s="258">
        <v>10</v>
      </c>
      <c r="D961" s="258" t="s">
        <v>194</v>
      </c>
      <c r="E961" s="258" t="s">
        <v>1043</v>
      </c>
      <c r="F961" s="258"/>
      <c r="G961" s="262"/>
      <c r="H961" s="263">
        <f>H962</f>
        <v>300</v>
      </c>
      <c r="I961" s="263">
        <f>I962</f>
        <v>0</v>
      </c>
      <c r="J961" s="263">
        <f t="shared" si="538"/>
        <v>300</v>
      </c>
      <c r="K961" s="263">
        <f>K962</f>
        <v>0</v>
      </c>
      <c r="L961" s="263">
        <f>L962</f>
        <v>0</v>
      </c>
      <c r="M961" s="263">
        <f>M962</f>
        <v>0</v>
      </c>
      <c r="N961" s="263">
        <f>N962</f>
        <v>0</v>
      </c>
    </row>
    <row r="962" spans="1:14" ht="23.25" hidden="1" customHeight="1" x14ac:dyDescent="0.2">
      <c r="A962" s="265" t="s">
        <v>304</v>
      </c>
      <c r="B962" s="277">
        <v>801</v>
      </c>
      <c r="C962" s="258">
        <v>10</v>
      </c>
      <c r="D962" s="258" t="s">
        <v>194</v>
      </c>
      <c r="E962" s="258" t="s">
        <v>1043</v>
      </c>
      <c r="F962" s="258" t="s">
        <v>305</v>
      </c>
      <c r="G962" s="262"/>
      <c r="H962" s="263">
        <v>300</v>
      </c>
      <c r="I962" s="263">
        <v>0</v>
      </c>
      <c r="J962" s="263">
        <f t="shared" si="538"/>
        <v>300</v>
      </c>
      <c r="K962" s="263">
        <v>0</v>
      </c>
      <c r="L962" s="263">
        <v>0</v>
      </c>
      <c r="M962" s="263">
        <v>0</v>
      </c>
      <c r="N962" s="263">
        <f>L962+M962</f>
        <v>0</v>
      </c>
    </row>
    <row r="963" spans="1:14" ht="60.75" customHeight="1" x14ac:dyDescent="0.2">
      <c r="A963" s="265" t="s">
        <v>952</v>
      </c>
      <c r="B963" s="277">
        <v>801</v>
      </c>
      <c r="C963" s="258">
        <v>10</v>
      </c>
      <c r="D963" s="258" t="s">
        <v>194</v>
      </c>
      <c r="E963" s="258" t="s">
        <v>953</v>
      </c>
      <c r="F963" s="258"/>
      <c r="G963" s="262"/>
      <c r="H963" s="263">
        <f>H964</f>
        <v>609.20000000000005</v>
      </c>
      <c r="I963" s="263">
        <f>I964</f>
        <v>1218.43</v>
      </c>
      <c r="J963" s="263">
        <f t="shared" si="538"/>
        <v>1827.63</v>
      </c>
      <c r="K963" s="263">
        <f>K964+K973</f>
        <v>0</v>
      </c>
      <c r="L963" s="263">
        <f>L964</f>
        <v>1218.4000000000001</v>
      </c>
      <c r="M963" s="263">
        <f t="shared" ref="M963:N963" si="541">M964</f>
        <v>-609.20000000000005</v>
      </c>
      <c r="N963" s="263">
        <f t="shared" si="541"/>
        <v>609.20000000000005</v>
      </c>
    </row>
    <row r="964" spans="1:14" ht="30" x14ac:dyDescent="0.2">
      <c r="A964" s="265" t="s">
        <v>1025</v>
      </c>
      <c r="B964" s="277">
        <v>801</v>
      </c>
      <c r="C964" s="258">
        <v>10</v>
      </c>
      <c r="D964" s="258" t="s">
        <v>194</v>
      </c>
      <c r="E964" s="258" t="s">
        <v>953</v>
      </c>
      <c r="F964" s="258" t="s">
        <v>342</v>
      </c>
      <c r="G964" s="262"/>
      <c r="H964" s="263">
        <v>609.20000000000005</v>
      </c>
      <c r="I964" s="263">
        <v>1218.43</v>
      </c>
      <c r="J964" s="263">
        <f t="shared" si="538"/>
        <v>1827.63</v>
      </c>
      <c r="K964" s="263">
        <v>-609.21</v>
      </c>
      <c r="L964" s="263">
        <v>1218.4000000000001</v>
      </c>
      <c r="M964" s="263">
        <v>-609.20000000000005</v>
      </c>
      <c r="N964" s="263">
        <f>L964+M964</f>
        <v>609.20000000000005</v>
      </c>
    </row>
    <row r="965" spans="1:14" ht="15" hidden="1" x14ac:dyDescent="0.2">
      <c r="A965" s="265" t="s">
        <v>304</v>
      </c>
      <c r="B965" s="255">
        <v>801</v>
      </c>
      <c r="C965" s="256">
        <v>10</v>
      </c>
      <c r="D965" s="256" t="s">
        <v>200</v>
      </c>
      <c r="E965" s="256"/>
      <c r="F965" s="256"/>
      <c r="G965" s="263" t="e">
        <f>#REF!+G966</f>
        <v>#REF!</v>
      </c>
      <c r="H965" s="281">
        <f t="shared" ref="H965:N965" si="542">H966</f>
        <v>80.099999999999994</v>
      </c>
      <c r="I965" s="281">
        <f t="shared" si="542"/>
        <v>-80.099999999999994</v>
      </c>
      <c r="J965" s="281">
        <f t="shared" si="542"/>
        <v>0</v>
      </c>
      <c r="K965" s="281">
        <f t="shared" si="542"/>
        <v>0</v>
      </c>
      <c r="L965" s="281">
        <f t="shared" si="542"/>
        <v>-80.099999999999994</v>
      </c>
      <c r="M965" s="281"/>
      <c r="N965" s="281">
        <f t="shared" si="542"/>
        <v>0</v>
      </c>
    </row>
    <row r="966" spans="1:14" ht="15" hidden="1" x14ac:dyDescent="0.2">
      <c r="A966" s="265" t="s">
        <v>304</v>
      </c>
      <c r="B966" s="277">
        <v>801</v>
      </c>
      <c r="C966" s="258">
        <v>10</v>
      </c>
      <c r="D966" s="258" t="s">
        <v>200</v>
      </c>
      <c r="E966" s="258" t="s">
        <v>790</v>
      </c>
      <c r="F966" s="258"/>
      <c r="G966" s="262"/>
      <c r="H966" s="263">
        <f>H967</f>
        <v>80.099999999999994</v>
      </c>
      <c r="I966" s="263">
        <f>I967</f>
        <v>-80.099999999999994</v>
      </c>
      <c r="J966" s="263">
        <f>H966+I966</f>
        <v>0</v>
      </c>
      <c r="K966" s="263">
        <f>K967</f>
        <v>0</v>
      </c>
      <c r="L966" s="263">
        <f>I966+J966</f>
        <v>-80.099999999999994</v>
      </c>
      <c r="M966" s="263"/>
      <c r="N966" s="263">
        <f>J966+K966</f>
        <v>0</v>
      </c>
    </row>
    <row r="967" spans="1:14" ht="15" hidden="1" x14ac:dyDescent="0.2">
      <c r="A967" s="265" t="s">
        <v>304</v>
      </c>
      <c r="B967" s="277">
        <v>801</v>
      </c>
      <c r="C967" s="258">
        <v>10</v>
      </c>
      <c r="D967" s="258" t="s">
        <v>200</v>
      </c>
      <c r="E967" s="258" t="s">
        <v>790</v>
      </c>
      <c r="F967" s="258" t="s">
        <v>94</v>
      </c>
      <c r="G967" s="262"/>
      <c r="H967" s="263">
        <v>80.099999999999994</v>
      </c>
      <c r="I967" s="263">
        <v>-80.099999999999994</v>
      </c>
      <c r="J967" s="263">
        <f>H967+I967</f>
        <v>0</v>
      </c>
      <c r="K967" s="263">
        <v>0</v>
      </c>
      <c r="L967" s="263">
        <f>I967+J967</f>
        <v>-80.099999999999994</v>
      </c>
      <c r="M967" s="263"/>
      <c r="N967" s="263">
        <f>J967+K967</f>
        <v>0</v>
      </c>
    </row>
    <row r="968" spans="1:14" ht="21.75" hidden="1" customHeight="1" x14ac:dyDescent="0.2">
      <c r="A968" s="265" t="s">
        <v>304</v>
      </c>
      <c r="B968" s="277">
        <v>801</v>
      </c>
      <c r="C968" s="258">
        <v>10</v>
      </c>
      <c r="D968" s="258" t="s">
        <v>200</v>
      </c>
      <c r="E968" s="258" t="s">
        <v>438</v>
      </c>
      <c r="F968" s="258"/>
      <c r="G968" s="262"/>
      <c r="H968" s="262"/>
      <c r="I968" s="263">
        <f>I969</f>
        <v>0</v>
      </c>
      <c r="J968" s="263">
        <f>J969</f>
        <v>0</v>
      </c>
      <c r="K968" s="263">
        <f>K969</f>
        <v>0</v>
      </c>
      <c r="L968" s="263">
        <f>L969</f>
        <v>0</v>
      </c>
      <c r="M968" s="263"/>
      <c r="N968" s="263">
        <f>N969</f>
        <v>0</v>
      </c>
    </row>
    <row r="969" spans="1:14" ht="21" hidden="1" customHeight="1" x14ac:dyDescent="0.2">
      <c r="A969" s="265" t="s">
        <v>304</v>
      </c>
      <c r="B969" s="277">
        <v>801</v>
      </c>
      <c r="C969" s="258">
        <v>10</v>
      </c>
      <c r="D969" s="258" t="s">
        <v>200</v>
      </c>
      <c r="E969" s="258" t="s">
        <v>438</v>
      </c>
      <c r="F969" s="258" t="s">
        <v>94</v>
      </c>
      <c r="G969" s="262"/>
      <c r="H969" s="262"/>
      <c r="I969" s="263">
        <v>0</v>
      </c>
      <c r="J969" s="263">
        <f>G969+I969</f>
        <v>0</v>
      </c>
      <c r="K969" s="263">
        <v>0</v>
      </c>
      <c r="L969" s="263">
        <f>H969+J969</f>
        <v>0</v>
      </c>
      <c r="M969" s="263"/>
      <c r="N969" s="263">
        <f>I969+K969</f>
        <v>0</v>
      </c>
    </row>
    <row r="970" spans="1:14" ht="28.5" hidden="1" customHeight="1" x14ac:dyDescent="0.2">
      <c r="A970" s="265" t="s">
        <v>304</v>
      </c>
      <c r="B970" s="277">
        <v>801</v>
      </c>
      <c r="C970" s="258">
        <v>10</v>
      </c>
      <c r="D970" s="258" t="s">
        <v>200</v>
      </c>
      <c r="E970" s="258" t="s">
        <v>439</v>
      </c>
      <c r="F970" s="258"/>
      <c r="G970" s="262"/>
      <c r="H970" s="262"/>
      <c r="I970" s="263">
        <f>I971</f>
        <v>0</v>
      </c>
      <c r="J970" s="263">
        <f>J971</f>
        <v>0</v>
      </c>
      <c r="K970" s="263">
        <f>K971</f>
        <v>0</v>
      </c>
      <c r="L970" s="263">
        <f>L971</f>
        <v>0</v>
      </c>
      <c r="M970" s="263"/>
      <c r="N970" s="263">
        <f>N971</f>
        <v>0</v>
      </c>
    </row>
    <row r="971" spans="1:14" ht="18" hidden="1" customHeight="1" x14ac:dyDescent="0.2">
      <c r="A971" s="265" t="s">
        <v>304</v>
      </c>
      <c r="B971" s="277">
        <v>801</v>
      </c>
      <c r="C971" s="258">
        <v>10</v>
      </c>
      <c r="D971" s="258" t="s">
        <v>200</v>
      </c>
      <c r="E971" s="258" t="s">
        <v>439</v>
      </c>
      <c r="F971" s="258" t="s">
        <v>94</v>
      </c>
      <c r="G971" s="262"/>
      <c r="H971" s="262"/>
      <c r="I971" s="263">
        <v>0</v>
      </c>
      <c r="J971" s="263">
        <f>G971+I971</f>
        <v>0</v>
      </c>
      <c r="K971" s="263">
        <v>0</v>
      </c>
      <c r="L971" s="263">
        <f>H971+J971</f>
        <v>0</v>
      </c>
      <c r="M971" s="263"/>
      <c r="N971" s="263">
        <f>I971+K971</f>
        <v>0</v>
      </c>
    </row>
    <row r="972" spans="1:14" ht="18" hidden="1" customHeight="1" x14ac:dyDescent="0.2">
      <c r="A972" s="265" t="s">
        <v>952</v>
      </c>
      <c r="B972" s="277">
        <v>801</v>
      </c>
      <c r="C972" s="258">
        <v>10</v>
      </c>
      <c r="D972" s="258" t="s">
        <v>194</v>
      </c>
      <c r="E972" s="258" t="s">
        <v>953</v>
      </c>
      <c r="F972" s="258"/>
      <c r="G972" s="262"/>
      <c r="H972" s="262"/>
      <c r="I972" s="263"/>
      <c r="J972" s="263"/>
      <c r="K972" s="263"/>
      <c r="L972" s="263">
        <f>L973</f>
        <v>0</v>
      </c>
      <c r="M972" s="263"/>
      <c r="N972" s="263">
        <f>N973</f>
        <v>0</v>
      </c>
    </row>
    <row r="973" spans="1:14" ht="18" hidden="1" customHeight="1" x14ac:dyDescent="0.2">
      <c r="A973" s="265" t="s">
        <v>304</v>
      </c>
      <c r="B973" s="277">
        <v>801</v>
      </c>
      <c r="C973" s="258">
        <v>10</v>
      </c>
      <c r="D973" s="258" t="s">
        <v>194</v>
      </c>
      <c r="E973" s="258" t="s">
        <v>953</v>
      </c>
      <c r="F973" s="258" t="s">
        <v>305</v>
      </c>
      <c r="G973" s="262"/>
      <c r="H973" s="263">
        <v>609.20000000000005</v>
      </c>
      <c r="I973" s="263">
        <v>1218.43</v>
      </c>
      <c r="J973" s="263">
        <v>0</v>
      </c>
      <c r="K973" s="263">
        <v>609.21</v>
      </c>
      <c r="L973" s="263">
        <v>0</v>
      </c>
      <c r="M973" s="263"/>
      <c r="N973" s="263">
        <v>0</v>
      </c>
    </row>
    <row r="974" spans="1:14" ht="18" hidden="1" customHeight="1" x14ac:dyDescent="0.2">
      <c r="A974" s="265" t="s">
        <v>304</v>
      </c>
      <c r="B974" s="277">
        <v>801</v>
      </c>
      <c r="C974" s="258">
        <v>10</v>
      </c>
      <c r="D974" s="258" t="s">
        <v>194</v>
      </c>
      <c r="E974" s="258" t="s">
        <v>869</v>
      </c>
      <c r="F974" s="258" t="s">
        <v>305</v>
      </c>
      <c r="G974" s="262"/>
      <c r="H974" s="263">
        <v>609.20000000000005</v>
      </c>
      <c r="I974" s="263">
        <v>1218.43</v>
      </c>
      <c r="J974" s="263">
        <v>0</v>
      </c>
      <c r="K974" s="263">
        <v>882</v>
      </c>
      <c r="L974" s="263">
        <v>0</v>
      </c>
      <c r="M974" s="263"/>
      <c r="N974" s="263">
        <v>0</v>
      </c>
    </row>
    <row r="975" spans="1:14" s="19" customFormat="1" ht="14.25" x14ac:dyDescent="0.2">
      <c r="A975" s="410" t="s">
        <v>127</v>
      </c>
      <c r="B975" s="255">
        <v>801</v>
      </c>
      <c r="C975" s="256" t="s">
        <v>205</v>
      </c>
      <c r="D975" s="256"/>
      <c r="E975" s="256"/>
      <c r="F975" s="256"/>
      <c r="G975" s="270"/>
      <c r="H975" s="270">
        <f t="shared" ref="H975:N975" si="543">H976</f>
        <v>2384</v>
      </c>
      <c r="I975" s="281">
        <f t="shared" si="543"/>
        <v>352.27</v>
      </c>
      <c r="J975" s="281">
        <f t="shared" si="543"/>
        <v>2736.27</v>
      </c>
      <c r="K975" s="281">
        <f t="shared" si="543"/>
        <v>220</v>
      </c>
      <c r="L975" s="281">
        <f t="shared" si="543"/>
        <v>3390</v>
      </c>
      <c r="M975" s="281">
        <f t="shared" si="543"/>
        <v>-560</v>
      </c>
      <c r="N975" s="281">
        <f t="shared" si="543"/>
        <v>2830</v>
      </c>
    </row>
    <row r="976" spans="1:14" ht="15" customHeight="1" x14ac:dyDescent="0.2">
      <c r="A976" s="410" t="s">
        <v>283</v>
      </c>
      <c r="B976" s="255">
        <v>801</v>
      </c>
      <c r="C976" s="256" t="s">
        <v>205</v>
      </c>
      <c r="D976" s="256" t="s">
        <v>192</v>
      </c>
      <c r="E976" s="256"/>
      <c r="F976" s="256"/>
      <c r="G976" s="263" t="e">
        <f>#REF!+G1139</f>
        <v>#REF!</v>
      </c>
      <c r="H976" s="263">
        <f t="shared" ref="H976:L976" si="544">H1139+H1140</f>
        <v>2384</v>
      </c>
      <c r="I976" s="263">
        <f t="shared" si="544"/>
        <v>352.27</v>
      </c>
      <c r="J976" s="263">
        <f t="shared" si="544"/>
        <v>2736.27</v>
      </c>
      <c r="K976" s="263">
        <f t="shared" si="544"/>
        <v>220</v>
      </c>
      <c r="L976" s="263">
        <f t="shared" si="544"/>
        <v>3390</v>
      </c>
      <c r="M976" s="263">
        <f t="shared" ref="M976:N976" si="545">M1139+M1140</f>
        <v>-560</v>
      </c>
      <c r="N976" s="263">
        <f t="shared" si="545"/>
        <v>2830</v>
      </c>
    </row>
    <row r="977" spans="1:14" ht="30" hidden="1" x14ac:dyDescent="0.2">
      <c r="A977" s="265" t="s">
        <v>128</v>
      </c>
      <c r="B977" s="277">
        <v>801</v>
      </c>
      <c r="C977" s="258" t="s">
        <v>205</v>
      </c>
      <c r="D977" s="258" t="s">
        <v>192</v>
      </c>
      <c r="E977" s="258" t="s">
        <v>129</v>
      </c>
      <c r="F977" s="258"/>
      <c r="G977" s="262"/>
      <c r="H977" s="262"/>
      <c r="I977" s="263" t="e">
        <f>I978</f>
        <v>#REF!</v>
      </c>
      <c r="J977" s="263" t="e">
        <f t="shared" ref="J977:J1040" si="546">H977+I977</f>
        <v>#REF!</v>
      </c>
      <c r="K977" s="263" t="e">
        <f>K978</f>
        <v>#REF!</v>
      </c>
      <c r="L977" s="263" t="e">
        <f t="shared" ref="L977:L1040" si="547">I977+J977</f>
        <v>#REF!</v>
      </c>
      <c r="M977" s="263"/>
      <c r="N977" s="263" t="e">
        <f t="shared" ref="N977:N1008" si="548">J977+K977</f>
        <v>#REF!</v>
      </c>
    </row>
    <row r="978" spans="1:14" ht="15" hidden="1" x14ac:dyDescent="0.2">
      <c r="A978" s="265" t="s">
        <v>299</v>
      </c>
      <c r="B978" s="277">
        <v>801</v>
      </c>
      <c r="C978" s="258" t="s">
        <v>205</v>
      </c>
      <c r="D978" s="258" t="s">
        <v>192</v>
      </c>
      <c r="E978" s="258" t="s">
        <v>5</v>
      </c>
      <c r="F978" s="258"/>
      <c r="G978" s="262"/>
      <c r="H978" s="262"/>
      <c r="I978" s="263" t="e">
        <f>I979+I1125+I1126+I1127+I1128+I1129+I1132+I1133+I1130+I1131</f>
        <v>#REF!</v>
      </c>
      <c r="J978" s="263" t="e">
        <f t="shared" si="546"/>
        <v>#REF!</v>
      </c>
      <c r="K978" s="263" t="e">
        <f>K979+K1125+K1126+K1127+K1128+K1129+K1132+K1133+K1130+K1131</f>
        <v>#REF!</v>
      </c>
      <c r="L978" s="263" t="e">
        <f t="shared" si="547"/>
        <v>#REF!</v>
      </c>
      <c r="M978" s="263"/>
      <c r="N978" s="263" t="e">
        <f t="shared" si="548"/>
        <v>#REF!</v>
      </c>
    </row>
    <row r="979" spans="1:14" ht="12.75" hidden="1" customHeight="1" x14ac:dyDescent="0.2">
      <c r="A979" s="265" t="s">
        <v>300</v>
      </c>
      <c r="B979" s="277">
        <v>801</v>
      </c>
      <c r="C979" s="258" t="s">
        <v>205</v>
      </c>
      <c r="D979" s="258" t="s">
        <v>192</v>
      </c>
      <c r="E979" s="258" t="s">
        <v>5</v>
      </c>
      <c r="F979" s="258" t="s">
        <v>301</v>
      </c>
      <c r="G979" s="262"/>
      <c r="H979" s="262"/>
      <c r="I979" s="263" t="e">
        <f>#REF!+G979</f>
        <v>#REF!</v>
      </c>
      <c r="J979" s="263" t="e">
        <f t="shared" si="546"/>
        <v>#REF!</v>
      </c>
      <c r="K979" s="263" t="e">
        <f t="shared" ref="K979:L1042" si="549">H979+I979</f>
        <v>#REF!</v>
      </c>
      <c r="L979" s="263" t="e">
        <f t="shared" si="547"/>
        <v>#REF!</v>
      </c>
      <c r="M979" s="263"/>
      <c r="N979" s="263" t="e">
        <f t="shared" si="548"/>
        <v>#REF!</v>
      </c>
    </row>
    <row r="980" spans="1:14" ht="12.75" hidden="1" customHeight="1" x14ac:dyDescent="0.2">
      <c r="A980" s="653" t="s">
        <v>6</v>
      </c>
      <c r="B980" s="654"/>
      <c r="C980" s="654"/>
      <c r="D980" s="654"/>
      <c r="E980" s="654"/>
      <c r="F980" s="654"/>
      <c r="G980" s="262"/>
      <c r="H980" s="262"/>
      <c r="I980" s="263" t="e">
        <f>#REF!+G980</f>
        <v>#REF!</v>
      </c>
      <c r="J980" s="263" t="e">
        <f t="shared" si="546"/>
        <v>#REF!</v>
      </c>
      <c r="K980" s="263" t="e">
        <f t="shared" si="549"/>
        <v>#REF!</v>
      </c>
      <c r="L980" s="263" t="e">
        <f t="shared" si="547"/>
        <v>#REF!</v>
      </c>
      <c r="M980" s="263"/>
      <c r="N980" s="263" t="e">
        <f t="shared" si="548"/>
        <v>#REF!</v>
      </c>
    </row>
    <row r="981" spans="1:14" ht="12.75" hidden="1" customHeight="1" x14ac:dyDescent="0.2">
      <c r="A981" s="410" t="s">
        <v>72</v>
      </c>
      <c r="B981" s="255">
        <v>803</v>
      </c>
      <c r="C981" s="255" t="s">
        <v>312</v>
      </c>
      <c r="D981" s="255"/>
      <c r="E981" s="255"/>
      <c r="F981" s="266"/>
      <c r="G981" s="262"/>
      <c r="H981" s="262"/>
      <c r="I981" s="263" t="e">
        <f>#REF!+G981</f>
        <v>#REF!</v>
      </c>
      <c r="J981" s="263" t="e">
        <f t="shared" si="546"/>
        <v>#REF!</v>
      </c>
      <c r="K981" s="263" t="e">
        <f t="shared" si="549"/>
        <v>#REF!</v>
      </c>
      <c r="L981" s="263" t="e">
        <f t="shared" si="547"/>
        <v>#REF!</v>
      </c>
      <c r="M981" s="263"/>
      <c r="N981" s="263" t="e">
        <f t="shared" si="548"/>
        <v>#REF!</v>
      </c>
    </row>
    <row r="982" spans="1:14" ht="25.5" hidden="1" customHeight="1" x14ac:dyDescent="0.2">
      <c r="A982" s="410" t="s">
        <v>368</v>
      </c>
      <c r="B982" s="255">
        <v>803</v>
      </c>
      <c r="C982" s="255" t="s">
        <v>312</v>
      </c>
      <c r="D982" s="255">
        <v>12</v>
      </c>
      <c r="E982" s="255"/>
      <c r="F982" s="255"/>
      <c r="G982" s="262"/>
      <c r="H982" s="262"/>
      <c r="I982" s="263" t="e">
        <f>#REF!+G982</f>
        <v>#REF!</v>
      </c>
      <c r="J982" s="263" t="e">
        <f t="shared" si="546"/>
        <v>#REF!</v>
      </c>
      <c r="K982" s="263" t="e">
        <f t="shared" si="549"/>
        <v>#REF!</v>
      </c>
      <c r="L982" s="263" t="e">
        <f t="shared" si="547"/>
        <v>#REF!</v>
      </c>
      <c r="M982" s="263"/>
      <c r="N982" s="263" t="e">
        <f t="shared" si="548"/>
        <v>#REF!</v>
      </c>
    </row>
    <row r="983" spans="1:14" ht="12.75" hidden="1" customHeight="1" x14ac:dyDescent="0.2">
      <c r="A983" s="265" t="s">
        <v>7</v>
      </c>
      <c r="B983" s="277">
        <v>803</v>
      </c>
      <c r="C983" s="277" t="s">
        <v>312</v>
      </c>
      <c r="D983" s="277">
        <v>12</v>
      </c>
      <c r="E983" s="277" t="s">
        <v>8</v>
      </c>
      <c r="F983" s="277"/>
      <c r="G983" s="262"/>
      <c r="H983" s="262"/>
      <c r="I983" s="263" t="e">
        <f>#REF!+G983</f>
        <v>#REF!</v>
      </c>
      <c r="J983" s="263" t="e">
        <f t="shared" si="546"/>
        <v>#REF!</v>
      </c>
      <c r="K983" s="263" t="e">
        <f t="shared" si="549"/>
        <v>#REF!</v>
      </c>
      <c r="L983" s="263" t="e">
        <f t="shared" si="547"/>
        <v>#REF!</v>
      </c>
      <c r="M983" s="263"/>
      <c r="N983" s="263" t="e">
        <f t="shared" si="548"/>
        <v>#REF!</v>
      </c>
    </row>
    <row r="984" spans="1:14" ht="12.75" hidden="1" customHeight="1" x14ac:dyDescent="0.2">
      <c r="A984" s="265" t="s">
        <v>299</v>
      </c>
      <c r="B984" s="277">
        <v>803</v>
      </c>
      <c r="C984" s="277" t="s">
        <v>312</v>
      </c>
      <c r="D984" s="277">
        <v>12</v>
      </c>
      <c r="E984" s="277" t="s">
        <v>9</v>
      </c>
      <c r="F984" s="277"/>
      <c r="G984" s="262"/>
      <c r="H984" s="262"/>
      <c r="I984" s="263" t="e">
        <f>#REF!+G984</f>
        <v>#REF!</v>
      </c>
      <c r="J984" s="263" t="e">
        <f t="shared" si="546"/>
        <v>#REF!</v>
      </c>
      <c r="K984" s="263" t="e">
        <f t="shared" si="549"/>
        <v>#REF!</v>
      </c>
      <c r="L984" s="263" t="e">
        <f t="shared" si="547"/>
        <v>#REF!</v>
      </c>
      <c r="M984" s="263"/>
      <c r="N984" s="263" t="e">
        <f t="shared" si="548"/>
        <v>#REF!</v>
      </c>
    </row>
    <row r="985" spans="1:14" ht="12.75" hidden="1" customHeight="1" x14ac:dyDescent="0.2">
      <c r="A985" s="265" t="s">
        <v>300</v>
      </c>
      <c r="B985" s="277">
        <v>803</v>
      </c>
      <c r="C985" s="277" t="s">
        <v>312</v>
      </c>
      <c r="D985" s="277">
        <v>12</v>
      </c>
      <c r="E985" s="277" t="s">
        <v>9</v>
      </c>
      <c r="F985" s="258" t="s">
        <v>301</v>
      </c>
      <c r="G985" s="262"/>
      <c r="H985" s="262"/>
      <c r="I985" s="263" t="e">
        <f>#REF!+G985</f>
        <v>#REF!</v>
      </c>
      <c r="J985" s="263" t="e">
        <f t="shared" si="546"/>
        <v>#REF!</v>
      </c>
      <c r="K985" s="263" t="e">
        <f t="shared" si="549"/>
        <v>#REF!</v>
      </c>
      <c r="L985" s="263" t="e">
        <f t="shared" si="547"/>
        <v>#REF!</v>
      </c>
      <c r="M985" s="263"/>
      <c r="N985" s="263" t="e">
        <f t="shared" si="548"/>
        <v>#REF!</v>
      </c>
    </row>
    <row r="986" spans="1:14" ht="25.5" hidden="1" customHeight="1" x14ac:dyDescent="0.2">
      <c r="A986" s="265" t="s">
        <v>147</v>
      </c>
      <c r="B986" s="277">
        <v>803</v>
      </c>
      <c r="C986" s="258" t="s">
        <v>190</v>
      </c>
      <c r="D986" s="277">
        <v>12</v>
      </c>
      <c r="E986" s="277" t="s">
        <v>10</v>
      </c>
      <c r="F986" s="258"/>
      <c r="G986" s="262"/>
      <c r="H986" s="262"/>
      <c r="I986" s="263" t="e">
        <f>#REF!+G986</f>
        <v>#REF!</v>
      </c>
      <c r="J986" s="263" t="e">
        <f t="shared" si="546"/>
        <v>#REF!</v>
      </c>
      <c r="K986" s="263" t="e">
        <f t="shared" si="549"/>
        <v>#REF!</v>
      </c>
      <c r="L986" s="263" t="e">
        <f t="shared" si="547"/>
        <v>#REF!</v>
      </c>
      <c r="M986" s="263"/>
      <c r="N986" s="263" t="e">
        <f t="shared" si="548"/>
        <v>#REF!</v>
      </c>
    </row>
    <row r="987" spans="1:14" ht="12.75" hidden="1" customHeight="1" x14ac:dyDescent="0.2">
      <c r="A987" s="265" t="s">
        <v>300</v>
      </c>
      <c r="B987" s="277">
        <v>803</v>
      </c>
      <c r="C987" s="258" t="s">
        <v>190</v>
      </c>
      <c r="D987" s="277">
        <v>12</v>
      </c>
      <c r="E987" s="277" t="s">
        <v>10</v>
      </c>
      <c r="F987" s="258" t="s">
        <v>301</v>
      </c>
      <c r="G987" s="262"/>
      <c r="H987" s="262"/>
      <c r="I987" s="263" t="e">
        <f>#REF!+G987</f>
        <v>#REF!</v>
      </c>
      <c r="J987" s="263" t="e">
        <f t="shared" si="546"/>
        <v>#REF!</v>
      </c>
      <c r="K987" s="263" t="e">
        <f t="shared" si="549"/>
        <v>#REF!</v>
      </c>
      <c r="L987" s="263" t="e">
        <f t="shared" si="547"/>
        <v>#REF!</v>
      </c>
      <c r="M987" s="263"/>
      <c r="N987" s="263" t="e">
        <f t="shared" si="548"/>
        <v>#REF!</v>
      </c>
    </row>
    <row r="988" spans="1:14" ht="12.75" hidden="1" customHeight="1" x14ac:dyDescent="0.2">
      <c r="A988" s="410" t="s">
        <v>306</v>
      </c>
      <c r="B988" s="255">
        <v>803</v>
      </c>
      <c r="C988" s="256" t="s">
        <v>196</v>
      </c>
      <c r="D988" s="256"/>
      <c r="E988" s="256"/>
      <c r="F988" s="256"/>
      <c r="G988" s="262"/>
      <c r="H988" s="262"/>
      <c r="I988" s="263" t="e">
        <f>#REF!+G988</f>
        <v>#REF!</v>
      </c>
      <c r="J988" s="263" t="e">
        <f t="shared" si="546"/>
        <v>#REF!</v>
      </c>
      <c r="K988" s="263" t="e">
        <f t="shared" si="549"/>
        <v>#REF!</v>
      </c>
      <c r="L988" s="263" t="e">
        <f t="shared" si="547"/>
        <v>#REF!</v>
      </c>
      <c r="M988" s="263"/>
      <c r="N988" s="263" t="e">
        <f t="shared" si="548"/>
        <v>#REF!</v>
      </c>
    </row>
    <row r="989" spans="1:14" ht="12.75" hidden="1" customHeight="1" x14ac:dyDescent="0.2">
      <c r="A989" s="410" t="s">
        <v>218</v>
      </c>
      <c r="B989" s="255">
        <v>803</v>
      </c>
      <c r="C989" s="256" t="s">
        <v>196</v>
      </c>
      <c r="D989" s="256" t="s">
        <v>200</v>
      </c>
      <c r="E989" s="256"/>
      <c r="F989" s="256"/>
      <c r="G989" s="262"/>
      <c r="H989" s="262"/>
      <c r="I989" s="263" t="e">
        <f>#REF!+G989</f>
        <v>#REF!</v>
      </c>
      <c r="J989" s="263" t="e">
        <f t="shared" si="546"/>
        <v>#REF!</v>
      </c>
      <c r="K989" s="263" t="e">
        <f t="shared" si="549"/>
        <v>#REF!</v>
      </c>
      <c r="L989" s="263" t="e">
        <f t="shared" si="547"/>
        <v>#REF!</v>
      </c>
      <c r="M989" s="263"/>
      <c r="N989" s="263" t="e">
        <f t="shared" si="548"/>
        <v>#REF!</v>
      </c>
    </row>
    <row r="990" spans="1:14" ht="12.75" hidden="1" customHeight="1" x14ac:dyDescent="0.2">
      <c r="A990" s="265" t="s">
        <v>11</v>
      </c>
      <c r="B990" s="277">
        <v>803</v>
      </c>
      <c r="C990" s="258" t="s">
        <v>196</v>
      </c>
      <c r="D990" s="258" t="s">
        <v>200</v>
      </c>
      <c r="E990" s="258" t="s">
        <v>12</v>
      </c>
      <c r="F990" s="256"/>
      <c r="G990" s="262"/>
      <c r="H990" s="262"/>
      <c r="I990" s="263" t="e">
        <f>#REF!+G990</f>
        <v>#REF!</v>
      </c>
      <c r="J990" s="263" t="e">
        <f t="shared" si="546"/>
        <v>#REF!</v>
      </c>
      <c r="K990" s="263" t="e">
        <f t="shared" si="549"/>
        <v>#REF!</v>
      </c>
      <c r="L990" s="263" t="e">
        <f t="shared" si="547"/>
        <v>#REF!</v>
      </c>
      <c r="M990" s="263"/>
      <c r="N990" s="263" t="e">
        <f t="shared" si="548"/>
        <v>#REF!</v>
      </c>
    </row>
    <row r="991" spans="1:14" ht="51" hidden="1" customHeight="1" x14ac:dyDescent="0.2">
      <c r="A991" s="265" t="s">
        <v>13</v>
      </c>
      <c r="B991" s="277">
        <v>803</v>
      </c>
      <c r="C991" s="258" t="s">
        <v>196</v>
      </c>
      <c r="D991" s="258" t="s">
        <v>200</v>
      </c>
      <c r="E991" s="258" t="s">
        <v>14</v>
      </c>
      <c r="F991" s="258"/>
      <c r="G991" s="262"/>
      <c r="H991" s="262"/>
      <c r="I991" s="263" t="e">
        <f>#REF!+G991</f>
        <v>#REF!</v>
      </c>
      <c r="J991" s="263" t="e">
        <f t="shared" si="546"/>
        <v>#REF!</v>
      </c>
      <c r="K991" s="263" t="e">
        <f t="shared" si="549"/>
        <v>#REF!</v>
      </c>
      <c r="L991" s="263" t="e">
        <f t="shared" si="547"/>
        <v>#REF!</v>
      </c>
      <c r="M991" s="263"/>
      <c r="N991" s="263" t="e">
        <f t="shared" si="548"/>
        <v>#REF!</v>
      </c>
    </row>
    <row r="992" spans="1:14" ht="12.75" hidden="1" customHeight="1" x14ac:dyDescent="0.2">
      <c r="A992" s="265" t="s">
        <v>153</v>
      </c>
      <c r="B992" s="277">
        <v>803</v>
      </c>
      <c r="C992" s="258" t="s">
        <v>196</v>
      </c>
      <c r="D992" s="258" t="s">
        <v>200</v>
      </c>
      <c r="E992" s="258" t="s">
        <v>14</v>
      </c>
      <c r="F992" s="258" t="s">
        <v>154</v>
      </c>
      <c r="G992" s="262"/>
      <c r="H992" s="262"/>
      <c r="I992" s="263" t="e">
        <f>#REF!+G992</f>
        <v>#REF!</v>
      </c>
      <c r="J992" s="263" t="e">
        <f t="shared" si="546"/>
        <v>#REF!</v>
      </c>
      <c r="K992" s="263" t="e">
        <f t="shared" si="549"/>
        <v>#REF!</v>
      </c>
      <c r="L992" s="263" t="e">
        <f t="shared" si="547"/>
        <v>#REF!</v>
      </c>
      <c r="M992" s="263"/>
      <c r="N992" s="263" t="e">
        <f t="shared" si="548"/>
        <v>#REF!</v>
      </c>
    </row>
    <row r="993" spans="1:14" ht="51" hidden="1" customHeight="1" x14ac:dyDescent="0.2">
      <c r="A993" s="265" t="s">
        <v>15</v>
      </c>
      <c r="B993" s="277">
        <v>803</v>
      </c>
      <c r="C993" s="258" t="s">
        <v>196</v>
      </c>
      <c r="D993" s="258" t="s">
        <v>200</v>
      </c>
      <c r="E993" s="258" t="s">
        <v>16</v>
      </c>
      <c r="F993" s="258"/>
      <c r="G993" s="262"/>
      <c r="H993" s="262"/>
      <c r="I993" s="263" t="e">
        <f>#REF!+G993</f>
        <v>#REF!</v>
      </c>
      <c r="J993" s="263" t="e">
        <f t="shared" si="546"/>
        <v>#REF!</v>
      </c>
      <c r="K993" s="263" t="e">
        <f t="shared" si="549"/>
        <v>#REF!</v>
      </c>
      <c r="L993" s="263" t="e">
        <f t="shared" si="547"/>
        <v>#REF!</v>
      </c>
      <c r="M993" s="263"/>
      <c r="N993" s="263" t="e">
        <f t="shared" si="548"/>
        <v>#REF!</v>
      </c>
    </row>
    <row r="994" spans="1:14" ht="12.75" hidden="1" customHeight="1" x14ac:dyDescent="0.2">
      <c r="A994" s="265" t="s">
        <v>153</v>
      </c>
      <c r="B994" s="277">
        <v>803</v>
      </c>
      <c r="C994" s="258" t="s">
        <v>196</v>
      </c>
      <c r="D994" s="258" t="s">
        <v>200</v>
      </c>
      <c r="E994" s="258" t="s">
        <v>16</v>
      </c>
      <c r="F994" s="258" t="s">
        <v>154</v>
      </c>
      <c r="G994" s="262"/>
      <c r="H994" s="262"/>
      <c r="I994" s="263" t="e">
        <f>#REF!+G994</f>
        <v>#REF!</v>
      </c>
      <c r="J994" s="263" t="e">
        <f t="shared" si="546"/>
        <v>#REF!</v>
      </c>
      <c r="K994" s="263" t="e">
        <f t="shared" si="549"/>
        <v>#REF!</v>
      </c>
      <c r="L994" s="263" t="e">
        <f t="shared" si="547"/>
        <v>#REF!</v>
      </c>
      <c r="M994" s="263"/>
      <c r="N994" s="263" t="e">
        <f t="shared" si="548"/>
        <v>#REF!</v>
      </c>
    </row>
    <row r="995" spans="1:14" ht="12.75" hidden="1" customHeight="1" x14ac:dyDescent="0.2">
      <c r="A995" s="265" t="s">
        <v>17</v>
      </c>
      <c r="B995" s="277">
        <v>803</v>
      </c>
      <c r="C995" s="258" t="s">
        <v>196</v>
      </c>
      <c r="D995" s="258" t="s">
        <v>200</v>
      </c>
      <c r="E995" s="258" t="s">
        <v>18</v>
      </c>
      <c r="F995" s="258"/>
      <c r="G995" s="262"/>
      <c r="H995" s="262"/>
      <c r="I995" s="263" t="e">
        <f>#REF!+G995</f>
        <v>#REF!</v>
      </c>
      <c r="J995" s="263" t="e">
        <f t="shared" si="546"/>
        <v>#REF!</v>
      </c>
      <c r="K995" s="263" t="e">
        <f t="shared" si="549"/>
        <v>#REF!</v>
      </c>
      <c r="L995" s="263" t="e">
        <f t="shared" si="547"/>
        <v>#REF!</v>
      </c>
      <c r="M995" s="263"/>
      <c r="N995" s="263" t="e">
        <f t="shared" si="548"/>
        <v>#REF!</v>
      </c>
    </row>
    <row r="996" spans="1:14" ht="12.75" hidden="1" customHeight="1" x14ac:dyDescent="0.2">
      <c r="A996" s="265" t="s">
        <v>320</v>
      </c>
      <c r="B996" s="277">
        <v>803</v>
      </c>
      <c r="C996" s="258" t="s">
        <v>196</v>
      </c>
      <c r="D996" s="258" t="s">
        <v>200</v>
      </c>
      <c r="E996" s="258" t="s">
        <v>18</v>
      </c>
      <c r="F996" s="258" t="s">
        <v>321</v>
      </c>
      <c r="G996" s="262"/>
      <c r="H996" s="262"/>
      <c r="I996" s="263" t="e">
        <f>#REF!+G996</f>
        <v>#REF!</v>
      </c>
      <c r="J996" s="263" t="e">
        <f t="shared" si="546"/>
        <v>#REF!</v>
      </c>
      <c r="K996" s="263" t="e">
        <f t="shared" si="549"/>
        <v>#REF!</v>
      </c>
      <c r="L996" s="263" t="e">
        <f t="shared" si="547"/>
        <v>#REF!</v>
      </c>
      <c r="M996" s="263"/>
      <c r="N996" s="263" t="e">
        <f t="shared" si="548"/>
        <v>#REF!</v>
      </c>
    </row>
    <row r="997" spans="1:14" ht="12.75" hidden="1" customHeight="1" x14ac:dyDescent="0.2">
      <c r="A997" s="410" t="s">
        <v>19</v>
      </c>
      <c r="B997" s="255">
        <v>803</v>
      </c>
      <c r="C997" s="256" t="s">
        <v>196</v>
      </c>
      <c r="D997" s="256" t="s">
        <v>202</v>
      </c>
      <c r="E997" s="256"/>
      <c r="F997" s="256"/>
      <c r="G997" s="262"/>
      <c r="H997" s="262"/>
      <c r="I997" s="263" t="e">
        <f>#REF!+G997</f>
        <v>#REF!</v>
      </c>
      <c r="J997" s="263" t="e">
        <f t="shared" si="546"/>
        <v>#REF!</v>
      </c>
      <c r="K997" s="263" t="e">
        <f t="shared" si="549"/>
        <v>#REF!</v>
      </c>
      <c r="L997" s="263" t="e">
        <f t="shared" si="547"/>
        <v>#REF!</v>
      </c>
      <c r="M997" s="263"/>
      <c r="N997" s="263" t="e">
        <f t="shared" si="548"/>
        <v>#REF!</v>
      </c>
    </row>
    <row r="998" spans="1:14" ht="12.75" hidden="1" customHeight="1" x14ac:dyDescent="0.2">
      <c r="A998" s="265" t="s">
        <v>20</v>
      </c>
      <c r="B998" s="277">
        <v>803</v>
      </c>
      <c r="C998" s="258" t="s">
        <v>196</v>
      </c>
      <c r="D998" s="258" t="s">
        <v>202</v>
      </c>
      <c r="E998" s="258" t="s">
        <v>21</v>
      </c>
      <c r="F998" s="258"/>
      <c r="G998" s="262"/>
      <c r="H998" s="262"/>
      <c r="I998" s="263" t="e">
        <f>#REF!+G998</f>
        <v>#REF!</v>
      </c>
      <c r="J998" s="263" t="e">
        <f t="shared" si="546"/>
        <v>#REF!</v>
      </c>
      <c r="K998" s="263" t="e">
        <f t="shared" si="549"/>
        <v>#REF!</v>
      </c>
      <c r="L998" s="263" t="e">
        <f t="shared" si="547"/>
        <v>#REF!</v>
      </c>
      <c r="M998" s="263"/>
      <c r="N998" s="263" t="e">
        <f t="shared" si="548"/>
        <v>#REF!</v>
      </c>
    </row>
    <row r="999" spans="1:14" ht="12.75" hidden="1" customHeight="1" x14ac:dyDescent="0.2">
      <c r="A999" s="265" t="s">
        <v>22</v>
      </c>
      <c r="B999" s="277">
        <v>803</v>
      </c>
      <c r="C999" s="258" t="s">
        <v>196</v>
      </c>
      <c r="D999" s="258" t="s">
        <v>202</v>
      </c>
      <c r="E999" s="258" t="s">
        <v>23</v>
      </c>
      <c r="F999" s="258"/>
      <c r="G999" s="262"/>
      <c r="H999" s="262"/>
      <c r="I999" s="263" t="e">
        <f>#REF!+G999</f>
        <v>#REF!</v>
      </c>
      <c r="J999" s="263" t="e">
        <f t="shared" si="546"/>
        <v>#REF!</v>
      </c>
      <c r="K999" s="263" t="e">
        <f t="shared" si="549"/>
        <v>#REF!</v>
      </c>
      <c r="L999" s="263" t="e">
        <f t="shared" si="547"/>
        <v>#REF!</v>
      </c>
      <c r="M999" s="263"/>
      <c r="N999" s="263" t="e">
        <f t="shared" si="548"/>
        <v>#REF!</v>
      </c>
    </row>
    <row r="1000" spans="1:14" ht="12.75" hidden="1" customHeight="1" x14ac:dyDescent="0.2">
      <c r="A1000" s="265" t="s">
        <v>24</v>
      </c>
      <c r="B1000" s="277">
        <v>803</v>
      </c>
      <c r="C1000" s="258" t="s">
        <v>196</v>
      </c>
      <c r="D1000" s="258" t="s">
        <v>202</v>
      </c>
      <c r="E1000" s="258" t="s">
        <v>23</v>
      </c>
      <c r="F1000" s="258" t="s">
        <v>301</v>
      </c>
      <c r="G1000" s="262"/>
      <c r="H1000" s="262"/>
      <c r="I1000" s="263" t="e">
        <f>#REF!+G1000</f>
        <v>#REF!</v>
      </c>
      <c r="J1000" s="263" t="e">
        <f t="shared" si="546"/>
        <v>#REF!</v>
      </c>
      <c r="K1000" s="263" t="e">
        <f t="shared" si="549"/>
        <v>#REF!</v>
      </c>
      <c r="L1000" s="263" t="e">
        <f t="shared" si="547"/>
        <v>#REF!</v>
      </c>
      <c r="M1000" s="263"/>
      <c r="N1000" s="263" t="e">
        <f t="shared" si="548"/>
        <v>#REF!</v>
      </c>
    </row>
    <row r="1001" spans="1:14" ht="12.75" hidden="1" customHeight="1" x14ac:dyDescent="0.2">
      <c r="A1001" s="265" t="s">
        <v>320</v>
      </c>
      <c r="B1001" s="277">
        <v>803</v>
      </c>
      <c r="C1001" s="258" t="s">
        <v>196</v>
      </c>
      <c r="D1001" s="258" t="s">
        <v>202</v>
      </c>
      <c r="E1001" s="258" t="s">
        <v>23</v>
      </c>
      <c r="F1001" s="258" t="s">
        <v>321</v>
      </c>
      <c r="G1001" s="262"/>
      <c r="H1001" s="262"/>
      <c r="I1001" s="263" t="e">
        <f>#REF!+G1001</f>
        <v>#REF!</v>
      </c>
      <c r="J1001" s="263" t="e">
        <f t="shared" si="546"/>
        <v>#REF!</v>
      </c>
      <c r="K1001" s="263" t="e">
        <f t="shared" si="549"/>
        <v>#REF!</v>
      </c>
      <c r="L1001" s="263" t="e">
        <f t="shared" si="547"/>
        <v>#REF!</v>
      </c>
      <c r="M1001" s="263"/>
      <c r="N1001" s="263" t="e">
        <f t="shared" si="548"/>
        <v>#REF!</v>
      </c>
    </row>
    <row r="1002" spans="1:14" ht="12.75" hidden="1" customHeight="1" x14ac:dyDescent="0.2">
      <c r="A1002" s="265" t="s">
        <v>149</v>
      </c>
      <c r="B1002" s="277">
        <v>803</v>
      </c>
      <c r="C1002" s="258" t="s">
        <v>196</v>
      </c>
      <c r="D1002" s="258" t="s">
        <v>202</v>
      </c>
      <c r="E1002" s="258" t="s">
        <v>23</v>
      </c>
      <c r="F1002" s="258" t="s">
        <v>150</v>
      </c>
      <c r="G1002" s="262"/>
      <c r="H1002" s="262"/>
      <c r="I1002" s="263" t="e">
        <f>#REF!+G1002</f>
        <v>#REF!</v>
      </c>
      <c r="J1002" s="263" t="e">
        <f t="shared" si="546"/>
        <v>#REF!</v>
      </c>
      <c r="K1002" s="263" t="e">
        <f t="shared" si="549"/>
        <v>#REF!</v>
      </c>
      <c r="L1002" s="263" t="e">
        <f t="shared" si="547"/>
        <v>#REF!</v>
      </c>
      <c r="M1002" s="263"/>
      <c r="N1002" s="263" t="e">
        <f t="shared" si="548"/>
        <v>#REF!</v>
      </c>
    </row>
    <row r="1003" spans="1:14" ht="12.75" hidden="1" customHeight="1" x14ac:dyDescent="0.2">
      <c r="A1003" s="410" t="s">
        <v>25</v>
      </c>
      <c r="B1003" s="255">
        <v>803</v>
      </c>
      <c r="C1003" s="256" t="s">
        <v>200</v>
      </c>
      <c r="D1003" s="256"/>
      <c r="E1003" s="256"/>
      <c r="F1003" s="256"/>
      <c r="G1003" s="262"/>
      <c r="H1003" s="262"/>
      <c r="I1003" s="263" t="e">
        <f>#REF!+G1003</f>
        <v>#REF!</v>
      </c>
      <c r="J1003" s="263" t="e">
        <f t="shared" si="546"/>
        <v>#REF!</v>
      </c>
      <c r="K1003" s="263" t="e">
        <f t="shared" si="549"/>
        <v>#REF!</v>
      </c>
      <c r="L1003" s="263" t="e">
        <f t="shared" si="547"/>
        <v>#REF!</v>
      </c>
      <c r="M1003" s="263"/>
      <c r="N1003" s="263" t="e">
        <f t="shared" si="548"/>
        <v>#REF!</v>
      </c>
    </row>
    <row r="1004" spans="1:14" ht="25.5" hidden="1" customHeight="1" x14ac:dyDescent="0.2">
      <c r="A1004" s="410" t="s">
        <v>26</v>
      </c>
      <c r="B1004" s="255">
        <v>803</v>
      </c>
      <c r="C1004" s="256" t="s">
        <v>200</v>
      </c>
      <c r="D1004" s="256" t="s">
        <v>194</v>
      </c>
      <c r="E1004" s="258"/>
      <c r="F1004" s="258"/>
      <c r="G1004" s="262"/>
      <c r="H1004" s="262"/>
      <c r="I1004" s="263" t="e">
        <f>#REF!+G1004</f>
        <v>#REF!</v>
      </c>
      <c r="J1004" s="263" t="e">
        <f t="shared" si="546"/>
        <v>#REF!</v>
      </c>
      <c r="K1004" s="263" t="e">
        <f t="shared" si="549"/>
        <v>#REF!</v>
      </c>
      <c r="L1004" s="263" t="e">
        <f t="shared" si="547"/>
        <v>#REF!</v>
      </c>
      <c r="M1004" s="263"/>
      <c r="N1004" s="263" t="e">
        <f t="shared" si="548"/>
        <v>#REF!</v>
      </c>
    </row>
    <row r="1005" spans="1:14" ht="12.75" hidden="1" customHeight="1" x14ac:dyDescent="0.2">
      <c r="A1005" s="265" t="s">
        <v>27</v>
      </c>
      <c r="B1005" s="277">
        <v>803</v>
      </c>
      <c r="C1005" s="258" t="s">
        <v>200</v>
      </c>
      <c r="D1005" s="258" t="s">
        <v>194</v>
      </c>
      <c r="E1005" s="258" t="s">
        <v>28</v>
      </c>
      <c r="F1005" s="258"/>
      <c r="G1005" s="262"/>
      <c r="H1005" s="262"/>
      <c r="I1005" s="263" t="e">
        <f>#REF!+G1005</f>
        <v>#REF!</v>
      </c>
      <c r="J1005" s="263" t="e">
        <f t="shared" si="546"/>
        <v>#REF!</v>
      </c>
      <c r="K1005" s="263" t="e">
        <f t="shared" si="549"/>
        <v>#REF!</v>
      </c>
      <c r="L1005" s="263" t="e">
        <f t="shared" si="547"/>
        <v>#REF!</v>
      </c>
      <c r="M1005" s="263"/>
      <c r="N1005" s="263" t="e">
        <f t="shared" si="548"/>
        <v>#REF!</v>
      </c>
    </row>
    <row r="1006" spans="1:14" ht="12.75" hidden="1" customHeight="1" x14ac:dyDescent="0.2">
      <c r="A1006" s="265" t="s">
        <v>299</v>
      </c>
      <c r="B1006" s="277">
        <v>803</v>
      </c>
      <c r="C1006" s="258" t="s">
        <v>200</v>
      </c>
      <c r="D1006" s="258" t="s">
        <v>194</v>
      </c>
      <c r="E1006" s="258" t="s">
        <v>29</v>
      </c>
      <c r="F1006" s="258"/>
      <c r="G1006" s="262"/>
      <c r="H1006" s="262"/>
      <c r="I1006" s="263" t="e">
        <f>#REF!+G1006</f>
        <v>#REF!</v>
      </c>
      <c r="J1006" s="263" t="e">
        <f t="shared" si="546"/>
        <v>#REF!</v>
      </c>
      <c r="K1006" s="263" t="e">
        <f t="shared" si="549"/>
        <v>#REF!</v>
      </c>
      <c r="L1006" s="263" t="e">
        <f t="shared" si="547"/>
        <v>#REF!</v>
      </c>
      <c r="M1006" s="263"/>
      <c r="N1006" s="263" t="e">
        <f t="shared" si="548"/>
        <v>#REF!</v>
      </c>
    </row>
    <row r="1007" spans="1:14" ht="12.75" hidden="1" customHeight="1" x14ac:dyDescent="0.2">
      <c r="A1007" s="265" t="s">
        <v>300</v>
      </c>
      <c r="B1007" s="277">
        <v>803</v>
      </c>
      <c r="C1007" s="258" t="s">
        <v>200</v>
      </c>
      <c r="D1007" s="258" t="s">
        <v>194</v>
      </c>
      <c r="E1007" s="258" t="s">
        <v>29</v>
      </c>
      <c r="F1007" s="258" t="s">
        <v>301</v>
      </c>
      <c r="G1007" s="262"/>
      <c r="H1007" s="262"/>
      <c r="I1007" s="263" t="e">
        <f>#REF!+G1007</f>
        <v>#REF!</v>
      </c>
      <c r="J1007" s="263" t="e">
        <f t="shared" si="546"/>
        <v>#REF!</v>
      </c>
      <c r="K1007" s="263" t="e">
        <f t="shared" si="549"/>
        <v>#REF!</v>
      </c>
      <c r="L1007" s="263" t="e">
        <f t="shared" si="547"/>
        <v>#REF!</v>
      </c>
      <c r="M1007" s="263"/>
      <c r="N1007" s="263" t="e">
        <f t="shared" si="548"/>
        <v>#REF!</v>
      </c>
    </row>
    <row r="1008" spans="1:14" ht="12.75" hidden="1" customHeight="1" x14ac:dyDescent="0.2">
      <c r="A1008" s="265" t="s">
        <v>338</v>
      </c>
      <c r="B1008" s="277">
        <v>803</v>
      </c>
      <c r="C1008" s="258" t="s">
        <v>200</v>
      </c>
      <c r="D1008" s="258" t="s">
        <v>194</v>
      </c>
      <c r="E1008" s="258" t="s">
        <v>29</v>
      </c>
      <c r="F1008" s="258" t="s">
        <v>339</v>
      </c>
      <c r="G1008" s="262"/>
      <c r="H1008" s="262"/>
      <c r="I1008" s="263" t="e">
        <f>#REF!+G1008</f>
        <v>#REF!</v>
      </c>
      <c r="J1008" s="263" t="e">
        <f t="shared" si="546"/>
        <v>#REF!</v>
      </c>
      <c r="K1008" s="263" t="e">
        <f t="shared" si="549"/>
        <v>#REF!</v>
      </c>
      <c r="L1008" s="263" t="e">
        <f t="shared" si="547"/>
        <v>#REF!</v>
      </c>
      <c r="M1008" s="263"/>
      <c r="N1008" s="263" t="e">
        <f t="shared" si="548"/>
        <v>#REF!</v>
      </c>
    </row>
    <row r="1009" spans="1:14" ht="25.5" hidden="1" customHeight="1" x14ac:dyDescent="0.2">
      <c r="A1009" s="265" t="s">
        <v>147</v>
      </c>
      <c r="B1009" s="277">
        <v>803</v>
      </c>
      <c r="C1009" s="258" t="s">
        <v>200</v>
      </c>
      <c r="D1009" s="258" t="s">
        <v>194</v>
      </c>
      <c r="E1009" s="258" t="s">
        <v>30</v>
      </c>
      <c r="F1009" s="258"/>
      <c r="G1009" s="262"/>
      <c r="H1009" s="262"/>
      <c r="I1009" s="263" t="e">
        <f>#REF!+G1009</f>
        <v>#REF!</v>
      </c>
      <c r="J1009" s="263" t="e">
        <f t="shared" si="546"/>
        <v>#REF!</v>
      </c>
      <c r="K1009" s="263" t="e">
        <f t="shared" si="549"/>
        <v>#REF!</v>
      </c>
      <c r="L1009" s="263" t="e">
        <f t="shared" si="547"/>
        <v>#REF!</v>
      </c>
      <c r="M1009" s="263"/>
      <c r="N1009" s="263" t="e">
        <f t="shared" ref="N1009:N1040" si="550">J1009+K1009</f>
        <v>#REF!</v>
      </c>
    </row>
    <row r="1010" spans="1:14" ht="12.75" hidden="1" customHeight="1" x14ac:dyDescent="0.2">
      <c r="A1010" s="265" t="s">
        <v>300</v>
      </c>
      <c r="B1010" s="277">
        <v>803</v>
      </c>
      <c r="C1010" s="258" t="s">
        <v>200</v>
      </c>
      <c r="D1010" s="258" t="s">
        <v>194</v>
      </c>
      <c r="E1010" s="258" t="s">
        <v>30</v>
      </c>
      <c r="F1010" s="258" t="s">
        <v>301</v>
      </c>
      <c r="G1010" s="262"/>
      <c r="H1010" s="262"/>
      <c r="I1010" s="263" t="e">
        <f>#REF!+G1010</f>
        <v>#REF!</v>
      </c>
      <c r="J1010" s="263" t="e">
        <f t="shared" si="546"/>
        <v>#REF!</v>
      </c>
      <c r="K1010" s="263" t="e">
        <f t="shared" si="549"/>
        <v>#REF!</v>
      </c>
      <c r="L1010" s="263" t="e">
        <f t="shared" si="547"/>
        <v>#REF!</v>
      </c>
      <c r="M1010" s="263"/>
      <c r="N1010" s="263" t="e">
        <f t="shared" si="550"/>
        <v>#REF!</v>
      </c>
    </row>
    <row r="1011" spans="1:14" ht="12.75" hidden="1" customHeight="1" x14ac:dyDescent="0.2">
      <c r="A1011" s="265" t="s">
        <v>324</v>
      </c>
      <c r="B1011" s="277">
        <v>803</v>
      </c>
      <c r="C1011" s="258" t="s">
        <v>200</v>
      </c>
      <c r="D1011" s="258" t="s">
        <v>194</v>
      </c>
      <c r="E1011" s="258" t="s">
        <v>325</v>
      </c>
      <c r="F1011" s="258"/>
      <c r="G1011" s="262"/>
      <c r="H1011" s="262"/>
      <c r="I1011" s="263" t="e">
        <f>#REF!+G1011</f>
        <v>#REF!</v>
      </c>
      <c r="J1011" s="263" t="e">
        <f t="shared" si="546"/>
        <v>#REF!</v>
      </c>
      <c r="K1011" s="263" t="e">
        <f t="shared" si="549"/>
        <v>#REF!</v>
      </c>
      <c r="L1011" s="263" t="e">
        <f t="shared" si="547"/>
        <v>#REF!</v>
      </c>
      <c r="M1011" s="263"/>
      <c r="N1011" s="263" t="e">
        <f t="shared" si="550"/>
        <v>#REF!</v>
      </c>
    </row>
    <row r="1012" spans="1:14" ht="25.5" hidden="1" customHeight="1" x14ac:dyDescent="0.2">
      <c r="A1012" s="265" t="s">
        <v>31</v>
      </c>
      <c r="B1012" s="277">
        <v>803</v>
      </c>
      <c r="C1012" s="258" t="s">
        <v>200</v>
      </c>
      <c r="D1012" s="258" t="s">
        <v>194</v>
      </c>
      <c r="E1012" s="258" t="s">
        <v>32</v>
      </c>
      <c r="F1012" s="258"/>
      <c r="G1012" s="262"/>
      <c r="H1012" s="262"/>
      <c r="I1012" s="263" t="e">
        <f>#REF!+G1012</f>
        <v>#REF!</v>
      </c>
      <c r="J1012" s="263" t="e">
        <f t="shared" si="546"/>
        <v>#REF!</v>
      </c>
      <c r="K1012" s="263" t="e">
        <f t="shared" si="549"/>
        <v>#REF!</v>
      </c>
      <c r="L1012" s="263" t="e">
        <f t="shared" si="547"/>
        <v>#REF!</v>
      </c>
      <c r="M1012" s="263"/>
      <c r="N1012" s="263" t="e">
        <f t="shared" si="550"/>
        <v>#REF!</v>
      </c>
    </row>
    <row r="1013" spans="1:14" ht="12.75" hidden="1" customHeight="1" x14ac:dyDescent="0.2">
      <c r="A1013" s="265" t="s">
        <v>320</v>
      </c>
      <c r="B1013" s="277">
        <v>803</v>
      </c>
      <c r="C1013" s="258" t="s">
        <v>200</v>
      </c>
      <c r="D1013" s="258" t="s">
        <v>194</v>
      </c>
      <c r="E1013" s="258" t="s">
        <v>32</v>
      </c>
      <c r="F1013" s="258" t="s">
        <v>321</v>
      </c>
      <c r="G1013" s="262"/>
      <c r="H1013" s="262"/>
      <c r="I1013" s="263" t="e">
        <f>#REF!+G1013</f>
        <v>#REF!</v>
      </c>
      <c r="J1013" s="263" t="e">
        <f t="shared" si="546"/>
        <v>#REF!</v>
      </c>
      <c r="K1013" s="263" t="e">
        <f t="shared" si="549"/>
        <v>#REF!</v>
      </c>
      <c r="L1013" s="263" t="e">
        <f t="shared" si="547"/>
        <v>#REF!</v>
      </c>
      <c r="M1013" s="263"/>
      <c r="N1013" s="263" t="e">
        <f t="shared" si="550"/>
        <v>#REF!</v>
      </c>
    </row>
    <row r="1014" spans="1:14" ht="12.75" hidden="1" customHeight="1" x14ac:dyDescent="0.2">
      <c r="A1014" s="410" t="s">
        <v>33</v>
      </c>
      <c r="B1014" s="255">
        <v>803</v>
      </c>
      <c r="C1014" s="256" t="s">
        <v>200</v>
      </c>
      <c r="D1014" s="256" t="s">
        <v>198</v>
      </c>
      <c r="E1014" s="256"/>
      <c r="F1014" s="256"/>
      <c r="G1014" s="262"/>
      <c r="H1014" s="262"/>
      <c r="I1014" s="263" t="e">
        <f>#REF!+G1014</f>
        <v>#REF!</v>
      </c>
      <c r="J1014" s="263" t="e">
        <f t="shared" si="546"/>
        <v>#REF!</v>
      </c>
      <c r="K1014" s="263" t="e">
        <f t="shared" si="549"/>
        <v>#REF!</v>
      </c>
      <c r="L1014" s="263" t="e">
        <f t="shared" si="547"/>
        <v>#REF!</v>
      </c>
      <c r="M1014" s="263"/>
      <c r="N1014" s="263" t="e">
        <f t="shared" si="550"/>
        <v>#REF!</v>
      </c>
    </row>
    <row r="1015" spans="1:14" ht="38.25" hidden="1" customHeight="1" x14ac:dyDescent="0.2">
      <c r="A1015" s="265" t="s">
        <v>123</v>
      </c>
      <c r="B1015" s="277">
        <v>803</v>
      </c>
      <c r="C1015" s="258" t="s">
        <v>200</v>
      </c>
      <c r="D1015" s="258" t="s">
        <v>198</v>
      </c>
      <c r="E1015" s="266" t="s">
        <v>332</v>
      </c>
      <c r="F1015" s="258"/>
      <c r="G1015" s="262"/>
      <c r="H1015" s="262"/>
      <c r="I1015" s="263" t="e">
        <f>#REF!+G1015</f>
        <v>#REF!</v>
      </c>
      <c r="J1015" s="263" t="e">
        <f t="shared" si="546"/>
        <v>#REF!</v>
      </c>
      <c r="K1015" s="263" t="e">
        <f t="shared" si="549"/>
        <v>#REF!</v>
      </c>
      <c r="L1015" s="263" t="e">
        <f t="shared" si="547"/>
        <v>#REF!</v>
      </c>
      <c r="M1015" s="263"/>
      <c r="N1015" s="263" t="e">
        <f t="shared" si="550"/>
        <v>#REF!</v>
      </c>
    </row>
    <row r="1016" spans="1:14" ht="12.75" hidden="1" customHeight="1" x14ac:dyDescent="0.2">
      <c r="A1016" s="265" t="s">
        <v>333</v>
      </c>
      <c r="B1016" s="277">
        <v>803</v>
      </c>
      <c r="C1016" s="258" t="s">
        <v>200</v>
      </c>
      <c r="D1016" s="258" t="s">
        <v>198</v>
      </c>
      <c r="E1016" s="266" t="s">
        <v>334</v>
      </c>
      <c r="F1016" s="258"/>
      <c r="G1016" s="262"/>
      <c r="H1016" s="262"/>
      <c r="I1016" s="263" t="e">
        <f>#REF!+G1016</f>
        <v>#REF!</v>
      </c>
      <c r="J1016" s="263" t="e">
        <f t="shared" si="546"/>
        <v>#REF!</v>
      </c>
      <c r="K1016" s="263" t="e">
        <f t="shared" si="549"/>
        <v>#REF!</v>
      </c>
      <c r="L1016" s="263" t="e">
        <f t="shared" si="547"/>
        <v>#REF!</v>
      </c>
      <c r="M1016" s="263"/>
      <c r="N1016" s="263" t="e">
        <f t="shared" si="550"/>
        <v>#REF!</v>
      </c>
    </row>
    <row r="1017" spans="1:14" ht="12.75" hidden="1" customHeight="1" x14ac:dyDescent="0.2">
      <c r="A1017" s="265" t="s">
        <v>320</v>
      </c>
      <c r="B1017" s="277">
        <v>803</v>
      </c>
      <c r="C1017" s="258" t="s">
        <v>200</v>
      </c>
      <c r="D1017" s="258" t="s">
        <v>198</v>
      </c>
      <c r="E1017" s="266" t="s">
        <v>334</v>
      </c>
      <c r="F1017" s="258" t="s">
        <v>321</v>
      </c>
      <c r="G1017" s="262"/>
      <c r="H1017" s="262"/>
      <c r="I1017" s="263" t="e">
        <f>#REF!+G1017</f>
        <v>#REF!</v>
      </c>
      <c r="J1017" s="263" t="e">
        <f t="shared" si="546"/>
        <v>#REF!</v>
      </c>
      <c r="K1017" s="263" t="e">
        <f t="shared" si="549"/>
        <v>#REF!</v>
      </c>
      <c r="L1017" s="263" t="e">
        <f t="shared" si="547"/>
        <v>#REF!</v>
      </c>
      <c r="M1017" s="263"/>
      <c r="N1017" s="263" t="e">
        <f t="shared" si="550"/>
        <v>#REF!</v>
      </c>
    </row>
    <row r="1018" spans="1:14" ht="12.75" hidden="1" customHeight="1" x14ac:dyDescent="0.2">
      <c r="A1018" s="265" t="s">
        <v>302</v>
      </c>
      <c r="B1018" s="277">
        <v>803</v>
      </c>
      <c r="C1018" s="258" t="s">
        <v>200</v>
      </c>
      <c r="D1018" s="258" t="s">
        <v>198</v>
      </c>
      <c r="E1018" s="266" t="s">
        <v>334</v>
      </c>
      <c r="F1018" s="258" t="s">
        <v>303</v>
      </c>
      <c r="G1018" s="262"/>
      <c r="H1018" s="262"/>
      <c r="I1018" s="263" t="e">
        <f>#REF!+G1018</f>
        <v>#REF!</v>
      </c>
      <c r="J1018" s="263" t="e">
        <f t="shared" si="546"/>
        <v>#REF!</v>
      </c>
      <c r="K1018" s="263" t="e">
        <f t="shared" si="549"/>
        <v>#REF!</v>
      </c>
      <c r="L1018" s="263" t="e">
        <f t="shared" si="547"/>
        <v>#REF!</v>
      </c>
      <c r="M1018" s="263"/>
      <c r="N1018" s="263" t="e">
        <f t="shared" si="550"/>
        <v>#REF!</v>
      </c>
    </row>
    <row r="1019" spans="1:14" ht="25.5" hidden="1" customHeight="1" x14ac:dyDescent="0.2">
      <c r="A1019" s="265" t="s">
        <v>34</v>
      </c>
      <c r="B1019" s="277">
        <v>803</v>
      </c>
      <c r="C1019" s="258" t="s">
        <v>200</v>
      </c>
      <c r="D1019" s="258" t="s">
        <v>198</v>
      </c>
      <c r="E1019" s="266" t="s">
        <v>35</v>
      </c>
      <c r="F1019" s="258"/>
      <c r="G1019" s="262"/>
      <c r="H1019" s="262"/>
      <c r="I1019" s="263" t="e">
        <f>#REF!+G1019</f>
        <v>#REF!</v>
      </c>
      <c r="J1019" s="263" t="e">
        <f t="shared" si="546"/>
        <v>#REF!</v>
      </c>
      <c r="K1019" s="263" t="e">
        <f t="shared" si="549"/>
        <v>#REF!</v>
      </c>
      <c r="L1019" s="263" t="e">
        <f t="shared" si="547"/>
        <v>#REF!</v>
      </c>
      <c r="M1019" s="263"/>
      <c r="N1019" s="263" t="e">
        <f t="shared" si="550"/>
        <v>#REF!</v>
      </c>
    </row>
    <row r="1020" spans="1:14" ht="12.75" hidden="1" customHeight="1" x14ac:dyDescent="0.2">
      <c r="A1020" s="265" t="s">
        <v>320</v>
      </c>
      <c r="B1020" s="277">
        <v>803</v>
      </c>
      <c r="C1020" s="258" t="s">
        <v>200</v>
      </c>
      <c r="D1020" s="258" t="s">
        <v>198</v>
      </c>
      <c r="E1020" s="266" t="s">
        <v>35</v>
      </c>
      <c r="F1020" s="258" t="s">
        <v>321</v>
      </c>
      <c r="G1020" s="262"/>
      <c r="H1020" s="262"/>
      <c r="I1020" s="263" t="e">
        <f>#REF!+G1020</f>
        <v>#REF!</v>
      </c>
      <c r="J1020" s="263" t="e">
        <f t="shared" si="546"/>
        <v>#REF!</v>
      </c>
      <c r="K1020" s="263" t="e">
        <f t="shared" si="549"/>
        <v>#REF!</v>
      </c>
      <c r="L1020" s="263" t="e">
        <f t="shared" si="547"/>
        <v>#REF!</v>
      </c>
      <c r="M1020" s="263"/>
      <c r="N1020" s="263" t="e">
        <f t="shared" si="550"/>
        <v>#REF!</v>
      </c>
    </row>
    <row r="1021" spans="1:14" ht="12.75" hidden="1" customHeight="1" x14ac:dyDescent="0.2">
      <c r="A1021" s="410" t="s">
        <v>70</v>
      </c>
      <c r="B1021" s="255">
        <v>803</v>
      </c>
      <c r="C1021" s="256">
        <v>11</v>
      </c>
      <c r="D1021" s="256"/>
      <c r="E1021" s="256"/>
      <c r="F1021" s="256"/>
      <c r="G1021" s="262"/>
      <c r="H1021" s="262"/>
      <c r="I1021" s="263" t="e">
        <f>#REF!+G1021</f>
        <v>#REF!</v>
      </c>
      <c r="J1021" s="263" t="e">
        <f t="shared" si="546"/>
        <v>#REF!</v>
      </c>
      <c r="K1021" s="263" t="e">
        <f t="shared" si="549"/>
        <v>#REF!</v>
      </c>
      <c r="L1021" s="263" t="e">
        <f t="shared" si="547"/>
        <v>#REF!</v>
      </c>
      <c r="M1021" s="263"/>
      <c r="N1021" s="263" t="e">
        <f t="shared" si="550"/>
        <v>#REF!</v>
      </c>
    </row>
    <row r="1022" spans="1:14" ht="25.5" hidden="1" customHeight="1" x14ac:dyDescent="0.2">
      <c r="A1022" s="410" t="s">
        <v>289</v>
      </c>
      <c r="B1022" s="255">
        <v>803</v>
      </c>
      <c r="C1022" s="256">
        <v>11</v>
      </c>
      <c r="D1022" s="256" t="s">
        <v>192</v>
      </c>
      <c r="E1022" s="256"/>
      <c r="F1022" s="256"/>
      <c r="G1022" s="262"/>
      <c r="H1022" s="262"/>
      <c r="I1022" s="263" t="e">
        <f>#REF!+G1022</f>
        <v>#REF!</v>
      </c>
      <c r="J1022" s="263" t="e">
        <f t="shared" si="546"/>
        <v>#REF!</v>
      </c>
      <c r="K1022" s="263" t="e">
        <f t="shared" si="549"/>
        <v>#REF!</v>
      </c>
      <c r="L1022" s="263" t="e">
        <f t="shared" si="547"/>
        <v>#REF!</v>
      </c>
      <c r="M1022" s="263"/>
      <c r="N1022" s="263" t="e">
        <f t="shared" si="550"/>
        <v>#REF!</v>
      </c>
    </row>
    <row r="1023" spans="1:14" ht="12.75" hidden="1" customHeight="1" x14ac:dyDescent="0.2">
      <c r="A1023" s="265" t="s">
        <v>11</v>
      </c>
      <c r="B1023" s="277">
        <v>803</v>
      </c>
      <c r="C1023" s="258">
        <v>11</v>
      </c>
      <c r="D1023" s="258" t="s">
        <v>192</v>
      </c>
      <c r="E1023" s="258" t="s">
        <v>12</v>
      </c>
      <c r="F1023" s="258"/>
      <c r="G1023" s="262"/>
      <c r="H1023" s="262"/>
      <c r="I1023" s="263" t="e">
        <f>#REF!+G1023</f>
        <v>#REF!</v>
      </c>
      <c r="J1023" s="263" t="e">
        <f t="shared" si="546"/>
        <v>#REF!</v>
      </c>
      <c r="K1023" s="263" t="e">
        <f t="shared" si="549"/>
        <v>#REF!</v>
      </c>
      <c r="L1023" s="263" t="e">
        <f t="shared" si="547"/>
        <v>#REF!</v>
      </c>
      <c r="M1023" s="263"/>
      <c r="N1023" s="263" t="e">
        <f t="shared" si="550"/>
        <v>#REF!</v>
      </c>
    </row>
    <row r="1024" spans="1:14" ht="51" hidden="1" customHeight="1" x14ac:dyDescent="0.2">
      <c r="A1024" s="265" t="s">
        <v>15</v>
      </c>
      <c r="B1024" s="277">
        <v>803</v>
      </c>
      <c r="C1024" s="258">
        <v>11</v>
      </c>
      <c r="D1024" s="258" t="s">
        <v>192</v>
      </c>
      <c r="E1024" s="258" t="s">
        <v>16</v>
      </c>
      <c r="F1024" s="258"/>
      <c r="G1024" s="262"/>
      <c r="H1024" s="262"/>
      <c r="I1024" s="263" t="e">
        <f>#REF!+G1024</f>
        <v>#REF!</v>
      </c>
      <c r="J1024" s="263" t="e">
        <f t="shared" si="546"/>
        <v>#REF!</v>
      </c>
      <c r="K1024" s="263" t="e">
        <f t="shared" si="549"/>
        <v>#REF!</v>
      </c>
      <c r="L1024" s="263" t="e">
        <f t="shared" si="547"/>
        <v>#REF!</v>
      </c>
      <c r="M1024" s="263"/>
      <c r="N1024" s="263" t="e">
        <f t="shared" si="550"/>
        <v>#REF!</v>
      </c>
    </row>
    <row r="1025" spans="1:14" ht="12.75" hidden="1" customHeight="1" x14ac:dyDescent="0.2">
      <c r="A1025" s="265" t="s">
        <v>153</v>
      </c>
      <c r="B1025" s="277">
        <v>803</v>
      </c>
      <c r="C1025" s="258">
        <v>11</v>
      </c>
      <c r="D1025" s="258" t="s">
        <v>192</v>
      </c>
      <c r="E1025" s="258" t="s">
        <v>16</v>
      </c>
      <c r="F1025" s="258" t="s">
        <v>154</v>
      </c>
      <c r="G1025" s="262"/>
      <c r="H1025" s="262"/>
      <c r="I1025" s="263" t="e">
        <f>#REF!+G1025</f>
        <v>#REF!</v>
      </c>
      <c r="J1025" s="263" t="e">
        <f t="shared" si="546"/>
        <v>#REF!</v>
      </c>
      <c r="K1025" s="263" t="e">
        <f t="shared" si="549"/>
        <v>#REF!</v>
      </c>
      <c r="L1025" s="263" t="e">
        <f t="shared" si="547"/>
        <v>#REF!</v>
      </c>
      <c r="M1025" s="263"/>
      <c r="N1025" s="263" t="e">
        <f t="shared" si="550"/>
        <v>#REF!</v>
      </c>
    </row>
    <row r="1026" spans="1:14" ht="35.450000000000003" hidden="1" customHeight="1" x14ac:dyDescent="0.2">
      <c r="A1026" s="653" t="s">
        <v>36</v>
      </c>
      <c r="B1026" s="654"/>
      <c r="C1026" s="654"/>
      <c r="D1026" s="654"/>
      <c r="E1026" s="654"/>
      <c r="F1026" s="654"/>
      <c r="G1026" s="262"/>
      <c r="H1026" s="262"/>
      <c r="I1026" s="263" t="e">
        <f>#REF!+G1026</f>
        <v>#REF!</v>
      </c>
      <c r="J1026" s="263" t="e">
        <f t="shared" si="546"/>
        <v>#REF!</v>
      </c>
      <c r="K1026" s="263" t="e">
        <f t="shared" si="549"/>
        <v>#REF!</v>
      </c>
      <c r="L1026" s="263" t="e">
        <f t="shared" si="547"/>
        <v>#REF!</v>
      </c>
      <c r="M1026" s="263"/>
      <c r="N1026" s="263" t="e">
        <f t="shared" si="550"/>
        <v>#REF!</v>
      </c>
    </row>
    <row r="1027" spans="1:14" ht="12.75" hidden="1" customHeight="1" x14ac:dyDescent="0.2">
      <c r="A1027" s="410" t="s">
        <v>306</v>
      </c>
      <c r="B1027" s="256" t="s">
        <v>37</v>
      </c>
      <c r="C1027" s="256" t="s">
        <v>196</v>
      </c>
      <c r="D1027" s="256"/>
      <c r="E1027" s="256"/>
      <c r="F1027" s="256"/>
      <c r="G1027" s="262"/>
      <c r="H1027" s="262"/>
      <c r="I1027" s="263" t="e">
        <f>#REF!+G1027</f>
        <v>#REF!</v>
      </c>
      <c r="J1027" s="263" t="e">
        <f t="shared" si="546"/>
        <v>#REF!</v>
      </c>
      <c r="K1027" s="263" t="e">
        <f t="shared" si="549"/>
        <v>#REF!</v>
      </c>
      <c r="L1027" s="263" t="e">
        <f t="shared" si="547"/>
        <v>#REF!</v>
      </c>
      <c r="M1027" s="263"/>
      <c r="N1027" s="263" t="e">
        <f t="shared" si="550"/>
        <v>#REF!</v>
      </c>
    </row>
    <row r="1028" spans="1:14" ht="12.75" hidden="1" customHeight="1" x14ac:dyDescent="0.2">
      <c r="A1028" s="410" t="s">
        <v>38</v>
      </c>
      <c r="B1028" s="256" t="s">
        <v>37</v>
      </c>
      <c r="C1028" s="256" t="s">
        <v>196</v>
      </c>
      <c r="D1028" s="256" t="s">
        <v>233</v>
      </c>
      <c r="E1028" s="256"/>
      <c r="F1028" s="256"/>
      <c r="G1028" s="262"/>
      <c r="H1028" s="262"/>
      <c r="I1028" s="263" t="e">
        <f>#REF!+G1028</f>
        <v>#REF!</v>
      </c>
      <c r="J1028" s="263" t="e">
        <f t="shared" si="546"/>
        <v>#REF!</v>
      </c>
      <c r="K1028" s="263" t="e">
        <f t="shared" si="549"/>
        <v>#REF!</v>
      </c>
      <c r="L1028" s="263" t="e">
        <f t="shared" si="547"/>
        <v>#REF!</v>
      </c>
      <c r="M1028" s="263"/>
      <c r="N1028" s="263" t="e">
        <f t="shared" si="550"/>
        <v>#REF!</v>
      </c>
    </row>
    <row r="1029" spans="1:14" ht="38.25" hidden="1" customHeight="1" x14ac:dyDescent="0.2">
      <c r="A1029" s="265" t="s">
        <v>123</v>
      </c>
      <c r="B1029" s="258" t="s">
        <v>37</v>
      </c>
      <c r="C1029" s="258" t="s">
        <v>196</v>
      </c>
      <c r="D1029" s="258" t="s">
        <v>233</v>
      </c>
      <c r="E1029" s="266" t="s">
        <v>332</v>
      </c>
      <c r="F1029" s="258"/>
      <c r="G1029" s="262"/>
      <c r="H1029" s="262"/>
      <c r="I1029" s="263" t="e">
        <f>#REF!+G1029</f>
        <v>#REF!</v>
      </c>
      <c r="J1029" s="263" t="e">
        <f t="shared" si="546"/>
        <v>#REF!</v>
      </c>
      <c r="K1029" s="263" t="e">
        <f t="shared" si="549"/>
        <v>#REF!</v>
      </c>
      <c r="L1029" s="263" t="e">
        <f t="shared" si="547"/>
        <v>#REF!</v>
      </c>
      <c r="M1029" s="263"/>
      <c r="N1029" s="263" t="e">
        <f t="shared" si="550"/>
        <v>#REF!</v>
      </c>
    </row>
    <row r="1030" spans="1:14" ht="12.75" hidden="1" customHeight="1" x14ac:dyDescent="0.2">
      <c r="A1030" s="265" t="s">
        <v>333</v>
      </c>
      <c r="B1030" s="258" t="s">
        <v>37</v>
      </c>
      <c r="C1030" s="258" t="s">
        <v>196</v>
      </c>
      <c r="D1030" s="258" t="s">
        <v>233</v>
      </c>
      <c r="E1030" s="266" t="s">
        <v>334</v>
      </c>
      <c r="F1030" s="258"/>
      <c r="G1030" s="262"/>
      <c r="H1030" s="262"/>
      <c r="I1030" s="263" t="e">
        <f>#REF!+G1030</f>
        <v>#REF!</v>
      </c>
      <c r="J1030" s="263" t="e">
        <f t="shared" si="546"/>
        <v>#REF!</v>
      </c>
      <c r="K1030" s="263" t="e">
        <f t="shared" si="549"/>
        <v>#REF!</v>
      </c>
      <c r="L1030" s="263" t="e">
        <f t="shared" si="547"/>
        <v>#REF!</v>
      </c>
      <c r="M1030" s="263"/>
      <c r="N1030" s="263" t="e">
        <f t="shared" si="550"/>
        <v>#REF!</v>
      </c>
    </row>
    <row r="1031" spans="1:14" ht="12.75" hidden="1" customHeight="1" x14ac:dyDescent="0.2">
      <c r="A1031" s="265" t="s">
        <v>320</v>
      </c>
      <c r="B1031" s="258" t="s">
        <v>37</v>
      </c>
      <c r="C1031" s="258" t="s">
        <v>196</v>
      </c>
      <c r="D1031" s="258" t="s">
        <v>233</v>
      </c>
      <c r="E1031" s="266" t="s">
        <v>334</v>
      </c>
      <c r="F1031" s="258" t="s">
        <v>321</v>
      </c>
      <c r="G1031" s="262"/>
      <c r="H1031" s="262"/>
      <c r="I1031" s="263" t="e">
        <f>#REF!+G1031</f>
        <v>#REF!</v>
      </c>
      <c r="J1031" s="263" t="e">
        <f t="shared" si="546"/>
        <v>#REF!</v>
      </c>
      <c r="K1031" s="263" t="e">
        <f t="shared" si="549"/>
        <v>#REF!</v>
      </c>
      <c r="L1031" s="263" t="e">
        <f t="shared" si="547"/>
        <v>#REF!</v>
      </c>
      <c r="M1031" s="263"/>
      <c r="N1031" s="263" t="e">
        <f t="shared" si="550"/>
        <v>#REF!</v>
      </c>
    </row>
    <row r="1032" spans="1:14" ht="12.75" hidden="1" customHeight="1" x14ac:dyDescent="0.2">
      <c r="A1032" s="265" t="s">
        <v>302</v>
      </c>
      <c r="B1032" s="258" t="s">
        <v>37</v>
      </c>
      <c r="C1032" s="258" t="s">
        <v>196</v>
      </c>
      <c r="D1032" s="258" t="s">
        <v>233</v>
      </c>
      <c r="E1032" s="266" t="s">
        <v>334</v>
      </c>
      <c r="F1032" s="258" t="s">
        <v>303</v>
      </c>
      <c r="G1032" s="262"/>
      <c r="H1032" s="262"/>
      <c r="I1032" s="263" t="e">
        <f>#REF!+G1032</f>
        <v>#REF!</v>
      </c>
      <c r="J1032" s="263" t="e">
        <f t="shared" si="546"/>
        <v>#REF!</v>
      </c>
      <c r="K1032" s="263" t="e">
        <f t="shared" si="549"/>
        <v>#REF!</v>
      </c>
      <c r="L1032" s="263" t="e">
        <f t="shared" si="547"/>
        <v>#REF!</v>
      </c>
      <c r="M1032" s="263"/>
      <c r="N1032" s="263" t="e">
        <f t="shared" si="550"/>
        <v>#REF!</v>
      </c>
    </row>
    <row r="1033" spans="1:14" ht="25.5" hidden="1" customHeight="1" x14ac:dyDescent="0.2">
      <c r="A1033" s="265" t="s">
        <v>39</v>
      </c>
      <c r="B1033" s="258" t="s">
        <v>37</v>
      </c>
      <c r="C1033" s="258" t="s">
        <v>196</v>
      </c>
      <c r="D1033" s="258" t="s">
        <v>233</v>
      </c>
      <c r="E1033" s="266" t="s">
        <v>307</v>
      </c>
      <c r="F1033" s="258"/>
      <c r="G1033" s="262"/>
      <c r="H1033" s="262"/>
      <c r="I1033" s="263" t="e">
        <f>#REF!+G1033</f>
        <v>#REF!</v>
      </c>
      <c r="J1033" s="263" t="e">
        <f t="shared" si="546"/>
        <v>#REF!</v>
      </c>
      <c r="K1033" s="263" t="e">
        <f t="shared" si="549"/>
        <v>#REF!</v>
      </c>
      <c r="L1033" s="263" t="e">
        <f t="shared" si="547"/>
        <v>#REF!</v>
      </c>
      <c r="M1033" s="263"/>
      <c r="N1033" s="263" t="e">
        <f t="shared" si="550"/>
        <v>#REF!</v>
      </c>
    </row>
    <row r="1034" spans="1:14" ht="12.75" hidden="1" customHeight="1" x14ac:dyDescent="0.2">
      <c r="A1034" s="265" t="s">
        <v>320</v>
      </c>
      <c r="B1034" s="258" t="s">
        <v>37</v>
      </c>
      <c r="C1034" s="258" t="s">
        <v>196</v>
      </c>
      <c r="D1034" s="258" t="s">
        <v>233</v>
      </c>
      <c r="E1034" s="266" t="s">
        <v>307</v>
      </c>
      <c r="F1034" s="258" t="s">
        <v>321</v>
      </c>
      <c r="G1034" s="262"/>
      <c r="H1034" s="262"/>
      <c r="I1034" s="263" t="e">
        <f>#REF!+G1034</f>
        <v>#REF!</v>
      </c>
      <c r="J1034" s="263" t="e">
        <f t="shared" si="546"/>
        <v>#REF!</v>
      </c>
      <c r="K1034" s="263" t="e">
        <f t="shared" si="549"/>
        <v>#REF!</v>
      </c>
      <c r="L1034" s="263" t="e">
        <f t="shared" si="547"/>
        <v>#REF!</v>
      </c>
      <c r="M1034" s="263"/>
      <c r="N1034" s="263" t="e">
        <f t="shared" si="550"/>
        <v>#REF!</v>
      </c>
    </row>
    <row r="1035" spans="1:14" ht="51" hidden="1" customHeight="1" x14ac:dyDescent="0.2">
      <c r="A1035" s="653" t="s">
        <v>40</v>
      </c>
      <c r="B1035" s="654"/>
      <c r="C1035" s="654"/>
      <c r="D1035" s="654"/>
      <c r="E1035" s="654"/>
      <c r="F1035" s="654"/>
      <c r="G1035" s="262"/>
      <c r="H1035" s="262"/>
      <c r="I1035" s="263" t="e">
        <f>#REF!+G1035</f>
        <v>#REF!</v>
      </c>
      <c r="J1035" s="263" t="e">
        <f t="shared" si="546"/>
        <v>#REF!</v>
      </c>
      <c r="K1035" s="263" t="e">
        <f t="shared" si="549"/>
        <v>#REF!</v>
      </c>
      <c r="L1035" s="263" t="e">
        <f t="shared" si="547"/>
        <v>#REF!</v>
      </c>
      <c r="M1035" s="263"/>
      <c r="N1035" s="263" t="e">
        <f t="shared" si="550"/>
        <v>#REF!</v>
      </c>
    </row>
    <row r="1036" spans="1:14" ht="12.75" hidden="1" customHeight="1" x14ac:dyDescent="0.2">
      <c r="A1036" s="410" t="s">
        <v>364</v>
      </c>
      <c r="B1036" s="255">
        <v>811</v>
      </c>
      <c r="C1036" s="256" t="s">
        <v>192</v>
      </c>
      <c r="D1036" s="256"/>
      <c r="E1036" s="256"/>
      <c r="F1036" s="256"/>
      <c r="G1036" s="262"/>
      <c r="H1036" s="262"/>
      <c r="I1036" s="263" t="e">
        <f>#REF!+G1036</f>
        <v>#REF!</v>
      </c>
      <c r="J1036" s="263" t="e">
        <f t="shared" si="546"/>
        <v>#REF!</v>
      </c>
      <c r="K1036" s="263" t="e">
        <f t="shared" si="549"/>
        <v>#REF!</v>
      </c>
      <c r="L1036" s="263" t="e">
        <f t="shared" si="547"/>
        <v>#REF!</v>
      </c>
      <c r="M1036" s="263"/>
      <c r="N1036" s="263" t="e">
        <f t="shared" si="550"/>
        <v>#REF!</v>
      </c>
    </row>
    <row r="1037" spans="1:14" ht="12.75" hidden="1" customHeight="1" x14ac:dyDescent="0.2">
      <c r="A1037" s="410" t="s">
        <v>250</v>
      </c>
      <c r="B1037" s="255">
        <v>811</v>
      </c>
      <c r="C1037" s="256" t="s">
        <v>192</v>
      </c>
      <c r="D1037" s="256" t="s">
        <v>196</v>
      </c>
      <c r="E1037" s="256"/>
      <c r="F1037" s="256"/>
      <c r="G1037" s="262"/>
      <c r="H1037" s="262"/>
      <c r="I1037" s="263" t="e">
        <f>#REF!+G1037</f>
        <v>#REF!</v>
      </c>
      <c r="J1037" s="263" t="e">
        <f t="shared" si="546"/>
        <v>#REF!</v>
      </c>
      <c r="K1037" s="263" t="e">
        <f t="shared" si="549"/>
        <v>#REF!</v>
      </c>
      <c r="L1037" s="263" t="e">
        <f t="shared" si="547"/>
        <v>#REF!</v>
      </c>
      <c r="M1037" s="263"/>
      <c r="N1037" s="263" t="e">
        <f t="shared" si="550"/>
        <v>#REF!</v>
      </c>
    </row>
    <row r="1038" spans="1:14" ht="25.5" hidden="1" customHeight="1" x14ac:dyDescent="0.2">
      <c r="A1038" s="265" t="s">
        <v>251</v>
      </c>
      <c r="B1038" s="277">
        <v>811</v>
      </c>
      <c r="C1038" s="258" t="s">
        <v>192</v>
      </c>
      <c r="D1038" s="258" t="s">
        <v>196</v>
      </c>
      <c r="E1038" s="258" t="s">
        <v>252</v>
      </c>
      <c r="F1038" s="258"/>
      <c r="G1038" s="262"/>
      <c r="H1038" s="262"/>
      <c r="I1038" s="263" t="e">
        <f>#REF!+G1038</f>
        <v>#REF!</v>
      </c>
      <c r="J1038" s="263" t="e">
        <f t="shared" si="546"/>
        <v>#REF!</v>
      </c>
      <c r="K1038" s="263" t="e">
        <f t="shared" si="549"/>
        <v>#REF!</v>
      </c>
      <c r="L1038" s="263" t="e">
        <f t="shared" si="547"/>
        <v>#REF!</v>
      </c>
      <c r="M1038" s="263"/>
      <c r="N1038" s="263" t="e">
        <f t="shared" si="550"/>
        <v>#REF!</v>
      </c>
    </row>
    <row r="1039" spans="1:14" ht="25.5" hidden="1" customHeight="1" x14ac:dyDescent="0.2">
      <c r="A1039" s="265" t="s">
        <v>253</v>
      </c>
      <c r="B1039" s="277">
        <v>811</v>
      </c>
      <c r="C1039" s="258" t="s">
        <v>192</v>
      </c>
      <c r="D1039" s="258" t="s">
        <v>196</v>
      </c>
      <c r="E1039" s="258" t="s">
        <v>254</v>
      </c>
      <c r="F1039" s="258"/>
      <c r="G1039" s="262"/>
      <c r="H1039" s="262"/>
      <c r="I1039" s="263" t="e">
        <f>#REF!+G1039</f>
        <v>#REF!</v>
      </c>
      <c r="J1039" s="263" t="e">
        <f t="shared" si="546"/>
        <v>#REF!</v>
      </c>
      <c r="K1039" s="263" t="e">
        <f t="shared" si="549"/>
        <v>#REF!</v>
      </c>
      <c r="L1039" s="263" t="e">
        <f t="shared" si="547"/>
        <v>#REF!</v>
      </c>
      <c r="M1039" s="263"/>
      <c r="N1039" s="263" t="e">
        <f t="shared" si="550"/>
        <v>#REF!</v>
      </c>
    </row>
    <row r="1040" spans="1:14" ht="12.75" hidden="1" customHeight="1" x14ac:dyDescent="0.2">
      <c r="A1040" s="265" t="s">
        <v>320</v>
      </c>
      <c r="B1040" s="277">
        <v>811</v>
      </c>
      <c r="C1040" s="258" t="s">
        <v>192</v>
      </c>
      <c r="D1040" s="258" t="s">
        <v>196</v>
      </c>
      <c r="E1040" s="258" t="s">
        <v>254</v>
      </c>
      <c r="F1040" s="258" t="s">
        <v>321</v>
      </c>
      <c r="G1040" s="262"/>
      <c r="H1040" s="262"/>
      <c r="I1040" s="263" t="e">
        <f>#REF!+G1040</f>
        <v>#REF!</v>
      </c>
      <c r="J1040" s="263" t="e">
        <f t="shared" si="546"/>
        <v>#REF!</v>
      </c>
      <c r="K1040" s="263" t="e">
        <f t="shared" si="549"/>
        <v>#REF!</v>
      </c>
      <c r="L1040" s="263" t="e">
        <f t="shared" si="547"/>
        <v>#REF!</v>
      </c>
      <c r="M1040" s="263"/>
      <c r="N1040" s="263" t="e">
        <f t="shared" si="550"/>
        <v>#REF!</v>
      </c>
    </row>
    <row r="1041" spans="1:14" ht="12.75" hidden="1" customHeight="1" x14ac:dyDescent="0.2">
      <c r="A1041" s="410" t="s">
        <v>236</v>
      </c>
      <c r="B1041" s="255">
        <v>811</v>
      </c>
      <c r="C1041" s="256" t="s">
        <v>194</v>
      </c>
      <c r="D1041" s="256"/>
      <c r="E1041" s="256"/>
      <c r="F1041" s="256"/>
      <c r="G1041" s="262"/>
      <c r="H1041" s="262"/>
      <c r="I1041" s="263" t="e">
        <f>#REF!+G1041</f>
        <v>#REF!</v>
      </c>
      <c r="J1041" s="263" t="e">
        <f t="shared" ref="J1041:J1104" si="551">H1041+I1041</f>
        <v>#REF!</v>
      </c>
      <c r="K1041" s="263" t="e">
        <f t="shared" si="549"/>
        <v>#REF!</v>
      </c>
      <c r="L1041" s="263" t="e">
        <f t="shared" si="549"/>
        <v>#REF!</v>
      </c>
      <c r="M1041" s="263"/>
      <c r="N1041" s="263" t="e">
        <f t="shared" ref="N1041:N1072" si="552">J1041+K1041</f>
        <v>#REF!</v>
      </c>
    </row>
    <row r="1042" spans="1:14" ht="25.5" hidden="1" customHeight="1" x14ac:dyDescent="0.2">
      <c r="A1042" s="410" t="s">
        <v>255</v>
      </c>
      <c r="B1042" s="255">
        <v>811</v>
      </c>
      <c r="C1042" s="256" t="s">
        <v>194</v>
      </c>
      <c r="D1042" s="256" t="s">
        <v>212</v>
      </c>
      <c r="E1042" s="256"/>
      <c r="F1042" s="256"/>
      <c r="G1042" s="262"/>
      <c r="H1042" s="262"/>
      <c r="I1042" s="263" t="e">
        <f>#REF!+G1042</f>
        <v>#REF!</v>
      </c>
      <c r="J1042" s="263" t="e">
        <f t="shared" si="551"/>
        <v>#REF!</v>
      </c>
      <c r="K1042" s="263" t="e">
        <f t="shared" si="549"/>
        <v>#REF!</v>
      </c>
      <c r="L1042" s="263" t="e">
        <f t="shared" si="549"/>
        <v>#REF!</v>
      </c>
      <c r="M1042" s="263"/>
      <c r="N1042" s="263" t="e">
        <f t="shared" si="552"/>
        <v>#REF!</v>
      </c>
    </row>
    <row r="1043" spans="1:14" ht="12.75" hidden="1" customHeight="1" x14ac:dyDescent="0.2">
      <c r="A1043" s="265" t="s">
        <v>237</v>
      </c>
      <c r="B1043" s="277">
        <v>811</v>
      </c>
      <c r="C1043" s="258" t="s">
        <v>194</v>
      </c>
      <c r="D1043" s="258" t="s">
        <v>212</v>
      </c>
      <c r="E1043" s="258" t="s">
        <v>238</v>
      </c>
      <c r="F1043" s="258"/>
      <c r="G1043" s="262"/>
      <c r="H1043" s="262"/>
      <c r="I1043" s="263" t="e">
        <f>#REF!+G1043</f>
        <v>#REF!</v>
      </c>
      <c r="J1043" s="263" t="e">
        <f t="shared" si="551"/>
        <v>#REF!</v>
      </c>
      <c r="K1043" s="263" t="e">
        <f t="shared" ref="K1043:L1106" si="553">H1043+I1043</f>
        <v>#REF!</v>
      </c>
      <c r="L1043" s="263" t="e">
        <f t="shared" si="553"/>
        <v>#REF!</v>
      </c>
      <c r="M1043" s="263"/>
      <c r="N1043" s="263" t="e">
        <f t="shared" si="552"/>
        <v>#REF!</v>
      </c>
    </row>
    <row r="1044" spans="1:14" ht="38.25" hidden="1" customHeight="1" x14ac:dyDescent="0.2">
      <c r="A1044" s="265" t="s">
        <v>41</v>
      </c>
      <c r="B1044" s="277">
        <v>811</v>
      </c>
      <c r="C1044" s="258" t="s">
        <v>194</v>
      </c>
      <c r="D1044" s="258" t="s">
        <v>212</v>
      </c>
      <c r="E1044" s="258" t="s">
        <v>241</v>
      </c>
      <c r="F1044" s="258"/>
      <c r="G1044" s="262"/>
      <c r="H1044" s="262"/>
      <c r="I1044" s="263" t="e">
        <f>#REF!+G1044</f>
        <v>#REF!</v>
      </c>
      <c r="J1044" s="263" t="e">
        <f t="shared" si="551"/>
        <v>#REF!</v>
      </c>
      <c r="K1044" s="263" t="e">
        <f t="shared" si="553"/>
        <v>#REF!</v>
      </c>
      <c r="L1044" s="263" t="e">
        <f t="shared" si="553"/>
        <v>#REF!</v>
      </c>
      <c r="M1044" s="263"/>
      <c r="N1044" s="263" t="e">
        <f t="shared" si="552"/>
        <v>#REF!</v>
      </c>
    </row>
    <row r="1045" spans="1:14" ht="25.5" hidden="1" customHeight="1" x14ac:dyDescent="0.2">
      <c r="A1045" s="265" t="s">
        <v>239</v>
      </c>
      <c r="B1045" s="277">
        <v>811</v>
      </c>
      <c r="C1045" s="258" t="s">
        <v>194</v>
      </c>
      <c r="D1045" s="258" t="s">
        <v>212</v>
      </c>
      <c r="E1045" s="258" t="s">
        <v>241</v>
      </c>
      <c r="F1045" s="258" t="s">
        <v>240</v>
      </c>
      <c r="G1045" s="262"/>
      <c r="H1045" s="262"/>
      <c r="I1045" s="263" t="e">
        <f>#REF!+G1045</f>
        <v>#REF!</v>
      </c>
      <c r="J1045" s="263" t="e">
        <f t="shared" si="551"/>
        <v>#REF!</v>
      </c>
      <c r="K1045" s="263" t="e">
        <f t="shared" si="553"/>
        <v>#REF!</v>
      </c>
      <c r="L1045" s="263" t="e">
        <f t="shared" si="553"/>
        <v>#REF!</v>
      </c>
      <c r="M1045" s="263"/>
      <c r="N1045" s="263" t="e">
        <f t="shared" si="552"/>
        <v>#REF!</v>
      </c>
    </row>
    <row r="1046" spans="1:14" ht="38.25" hidden="1" customHeight="1" x14ac:dyDescent="0.2">
      <c r="A1046" s="265" t="s">
        <v>242</v>
      </c>
      <c r="B1046" s="277">
        <v>811</v>
      </c>
      <c r="C1046" s="258" t="s">
        <v>194</v>
      </c>
      <c r="D1046" s="258" t="s">
        <v>212</v>
      </c>
      <c r="E1046" s="258" t="s">
        <v>243</v>
      </c>
      <c r="F1046" s="258"/>
      <c r="G1046" s="262"/>
      <c r="H1046" s="262"/>
      <c r="I1046" s="263" t="e">
        <f>#REF!+G1046</f>
        <v>#REF!</v>
      </c>
      <c r="J1046" s="263" t="e">
        <f t="shared" si="551"/>
        <v>#REF!</v>
      </c>
      <c r="K1046" s="263" t="e">
        <f t="shared" si="553"/>
        <v>#REF!</v>
      </c>
      <c r="L1046" s="263" t="e">
        <f t="shared" si="553"/>
        <v>#REF!</v>
      </c>
      <c r="M1046" s="263"/>
      <c r="N1046" s="263" t="e">
        <f t="shared" si="552"/>
        <v>#REF!</v>
      </c>
    </row>
    <row r="1047" spans="1:14" ht="25.5" hidden="1" customHeight="1" x14ac:dyDescent="0.2">
      <c r="A1047" s="265" t="s">
        <v>239</v>
      </c>
      <c r="B1047" s="277">
        <v>811</v>
      </c>
      <c r="C1047" s="258" t="s">
        <v>194</v>
      </c>
      <c r="D1047" s="258" t="s">
        <v>212</v>
      </c>
      <c r="E1047" s="258" t="s">
        <v>243</v>
      </c>
      <c r="F1047" s="258" t="s">
        <v>240</v>
      </c>
      <c r="G1047" s="262"/>
      <c r="H1047" s="262"/>
      <c r="I1047" s="263" t="e">
        <f>#REF!+G1047</f>
        <v>#REF!</v>
      </c>
      <c r="J1047" s="263" t="e">
        <f t="shared" si="551"/>
        <v>#REF!</v>
      </c>
      <c r="K1047" s="263" t="e">
        <f t="shared" si="553"/>
        <v>#REF!</v>
      </c>
      <c r="L1047" s="263" t="e">
        <f t="shared" si="553"/>
        <v>#REF!</v>
      </c>
      <c r="M1047" s="263"/>
      <c r="N1047" s="263" t="e">
        <f t="shared" si="552"/>
        <v>#REF!</v>
      </c>
    </row>
    <row r="1048" spans="1:14" ht="25.5" hidden="1" customHeight="1" x14ac:dyDescent="0.2">
      <c r="A1048" s="265" t="s">
        <v>256</v>
      </c>
      <c r="B1048" s="277">
        <v>811</v>
      </c>
      <c r="C1048" s="258" t="s">
        <v>194</v>
      </c>
      <c r="D1048" s="258" t="s">
        <v>212</v>
      </c>
      <c r="E1048" s="258" t="s">
        <v>257</v>
      </c>
      <c r="F1048" s="258"/>
      <c r="G1048" s="262"/>
      <c r="H1048" s="262"/>
      <c r="I1048" s="263" t="e">
        <f>#REF!+G1048</f>
        <v>#REF!</v>
      </c>
      <c r="J1048" s="263" t="e">
        <f t="shared" si="551"/>
        <v>#REF!</v>
      </c>
      <c r="K1048" s="263" t="e">
        <f t="shared" si="553"/>
        <v>#REF!</v>
      </c>
      <c r="L1048" s="263" t="e">
        <f t="shared" si="553"/>
        <v>#REF!</v>
      </c>
      <c r="M1048" s="263"/>
      <c r="N1048" s="263" t="e">
        <f t="shared" si="552"/>
        <v>#REF!</v>
      </c>
    </row>
    <row r="1049" spans="1:14" ht="25.5" hidden="1" customHeight="1" x14ac:dyDescent="0.2">
      <c r="A1049" s="265" t="s">
        <v>258</v>
      </c>
      <c r="B1049" s="277">
        <v>811</v>
      </c>
      <c r="C1049" s="258" t="s">
        <v>194</v>
      </c>
      <c r="D1049" s="258" t="s">
        <v>212</v>
      </c>
      <c r="E1049" s="258" t="s">
        <v>259</v>
      </c>
      <c r="F1049" s="258"/>
      <c r="G1049" s="262"/>
      <c r="H1049" s="262"/>
      <c r="I1049" s="263" t="e">
        <f>#REF!+G1049</f>
        <v>#REF!</v>
      </c>
      <c r="J1049" s="263" t="e">
        <f t="shared" si="551"/>
        <v>#REF!</v>
      </c>
      <c r="K1049" s="263" t="e">
        <f t="shared" si="553"/>
        <v>#REF!</v>
      </c>
      <c r="L1049" s="263" t="e">
        <f t="shared" si="553"/>
        <v>#REF!</v>
      </c>
      <c r="M1049" s="263"/>
      <c r="N1049" s="263" t="e">
        <f t="shared" si="552"/>
        <v>#REF!</v>
      </c>
    </row>
    <row r="1050" spans="1:14" ht="25.5" hidden="1" customHeight="1" x14ac:dyDescent="0.2">
      <c r="A1050" s="265" t="s">
        <v>239</v>
      </c>
      <c r="B1050" s="277">
        <v>811</v>
      </c>
      <c r="C1050" s="258" t="s">
        <v>194</v>
      </c>
      <c r="D1050" s="258" t="s">
        <v>212</v>
      </c>
      <c r="E1050" s="258" t="s">
        <v>259</v>
      </c>
      <c r="F1050" s="258" t="s">
        <v>240</v>
      </c>
      <c r="G1050" s="262"/>
      <c r="H1050" s="262"/>
      <c r="I1050" s="263" t="e">
        <f>#REF!+G1050</f>
        <v>#REF!</v>
      </c>
      <c r="J1050" s="263" t="e">
        <f t="shared" si="551"/>
        <v>#REF!</v>
      </c>
      <c r="K1050" s="263" t="e">
        <f t="shared" si="553"/>
        <v>#REF!</v>
      </c>
      <c r="L1050" s="263" t="e">
        <f t="shared" si="553"/>
        <v>#REF!</v>
      </c>
      <c r="M1050" s="263"/>
      <c r="N1050" s="263" t="e">
        <f t="shared" si="552"/>
        <v>#REF!</v>
      </c>
    </row>
    <row r="1051" spans="1:14" ht="38.25" hidden="1" customHeight="1" x14ac:dyDescent="0.2">
      <c r="A1051" s="265" t="s">
        <v>42</v>
      </c>
      <c r="B1051" s="277">
        <v>811</v>
      </c>
      <c r="C1051" s="258" t="s">
        <v>194</v>
      </c>
      <c r="D1051" s="258" t="s">
        <v>212</v>
      </c>
      <c r="E1051" s="258" t="s">
        <v>43</v>
      </c>
      <c r="F1051" s="258"/>
      <c r="G1051" s="262"/>
      <c r="H1051" s="262"/>
      <c r="I1051" s="263" t="e">
        <f>#REF!+G1051</f>
        <v>#REF!</v>
      </c>
      <c r="J1051" s="263" t="e">
        <f t="shared" si="551"/>
        <v>#REF!</v>
      </c>
      <c r="K1051" s="263" t="e">
        <f t="shared" si="553"/>
        <v>#REF!</v>
      </c>
      <c r="L1051" s="263" t="e">
        <f t="shared" si="553"/>
        <v>#REF!</v>
      </c>
      <c r="M1051" s="263"/>
      <c r="N1051" s="263" t="e">
        <f t="shared" si="552"/>
        <v>#REF!</v>
      </c>
    </row>
    <row r="1052" spans="1:14" ht="25.5" hidden="1" customHeight="1" x14ac:dyDescent="0.2">
      <c r="A1052" s="265" t="s">
        <v>239</v>
      </c>
      <c r="B1052" s="277">
        <v>811</v>
      </c>
      <c r="C1052" s="258" t="s">
        <v>194</v>
      </c>
      <c r="D1052" s="258" t="s">
        <v>212</v>
      </c>
      <c r="E1052" s="258" t="s">
        <v>43</v>
      </c>
      <c r="F1052" s="258" t="s">
        <v>240</v>
      </c>
      <c r="G1052" s="262"/>
      <c r="H1052" s="262"/>
      <c r="I1052" s="263" t="e">
        <f>#REF!+G1052</f>
        <v>#REF!</v>
      </c>
      <c r="J1052" s="263" t="e">
        <f t="shared" si="551"/>
        <v>#REF!</v>
      </c>
      <c r="K1052" s="263" t="e">
        <f t="shared" si="553"/>
        <v>#REF!</v>
      </c>
      <c r="L1052" s="263" t="e">
        <f t="shared" si="553"/>
        <v>#REF!</v>
      </c>
      <c r="M1052" s="263"/>
      <c r="N1052" s="263" t="e">
        <f t="shared" si="552"/>
        <v>#REF!</v>
      </c>
    </row>
    <row r="1053" spans="1:14" ht="12.75" hidden="1" customHeight="1" x14ac:dyDescent="0.2">
      <c r="A1053" s="410" t="s">
        <v>213</v>
      </c>
      <c r="B1053" s="255">
        <v>811</v>
      </c>
      <c r="C1053" s="256" t="s">
        <v>194</v>
      </c>
      <c r="D1053" s="256">
        <v>10</v>
      </c>
      <c r="E1053" s="256"/>
      <c r="F1053" s="256"/>
      <c r="G1053" s="262"/>
      <c r="H1053" s="262"/>
      <c r="I1053" s="263" t="e">
        <f>#REF!+G1053</f>
        <v>#REF!</v>
      </c>
      <c r="J1053" s="263" t="e">
        <f t="shared" si="551"/>
        <v>#REF!</v>
      </c>
      <c r="K1053" s="263" t="e">
        <f t="shared" si="553"/>
        <v>#REF!</v>
      </c>
      <c r="L1053" s="263" t="e">
        <f t="shared" si="553"/>
        <v>#REF!</v>
      </c>
      <c r="M1053" s="263"/>
      <c r="N1053" s="263" t="e">
        <f t="shared" si="552"/>
        <v>#REF!</v>
      </c>
    </row>
    <row r="1054" spans="1:14" ht="12.75" hidden="1" customHeight="1" x14ac:dyDescent="0.2">
      <c r="A1054" s="265" t="s">
        <v>237</v>
      </c>
      <c r="B1054" s="277">
        <v>811</v>
      </c>
      <c r="C1054" s="258" t="s">
        <v>194</v>
      </c>
      <c r="D1054" s="258">
        <v>10</v>
      </c>
      <c r="E1054" s="258" t="s">
        <v>238</v>
      </c>
      <c r="F1054" s="258"/>
      <c r="G1054" s="262"/>
      <c r="H1054" s="262"/>
      <c r="I1054" s="263" t="e">
        <f>#REF!+G1054</f>
        <v>#REF!</v>
      </c>
      <c r="J1054" s="263" t="e">
        <f t="shared" si="551"/>
        <v>#REF!</v>
      </c>
      <c r="K1054" s="263" t="e">
        <f t="shared" si="553"/>
        <v>#REF!</v>
      </c>
      <c r="L1054" s="263" t="e">
        <f t="shared" si="553"/>
        <v>#REF!</v>
      </c>
      <c r="M1054" s="263"/>
      <c r="N1054" s="263" t="e">
        <f t="shared" si="552"/>
        <v>#REF!</v>
      </c>
    </row>
    <row r="1055" spans="1:14" ht="25.5" hidden="1" customHeight="1" x14ac:dyDescent="0.2">
      <c r="A1055" s="265" t="s">
        <v>44</v>
      </c>
      <c r="B1055" s="277">
        <v>811</v>
      </c>
      <c r="C1055" s="258" t="s">
        <v>194</v>
      </c>
      <c r="D1055" s="258">
        <v>10</v>
      </c>
      <c r="E1055" s="258" t="s">
        <v>241</v>
      </c>
      <c r="F1055" s="258"/>
      <c r="G1055" s="262"/>
      <c r="H1055" s="262"/>
      <c r="I1055" s="263" t="e">
        <f>#REF!+G1055</f>
        <v>#REF!</v>
      </c>
      <c r="J1055" s="263" t="e">
        <f t="shared" si="551"/>
        <v>#REF!</v>
      </c>
      <c r="K1055" s="263" t="e">
        <f t="shared" si="553"/>
        <v>#REF!</v>
      </c>
      <c r="L1055" s="263" t="e">
        <f t="shared" si="553"/>
        <v>#REF!</v>
      </c>
      <c r="M1055" s="263"/>
      <c r="N1055" s="263" t="e">
        <f t="shared" si="552"/>
        <v>#REF!</v>
      </c>
    </row>
    <row r="1056" spans="1:14" ht="25.5" hidden="1" customHeight="1" x14ac:dyDescent="0.2">
      <c r="A1056" s="265" t="s">
        <v>239</v>
      </c>
      <c r="B1056" s="277">
        <v>811</v>
      </c>
      <c r="C1056" s="258" t="s">
        <v>194</v>
      </c>
      <c r="D1056" s="258">
        <v>10</v>
      </c>
      <c r="E1056" s="258" t="s">
        <v>241</v>
      </c>
      <c r="F1056" s="258" t="s">
        <v>240</v>
      </c>
      <c r="G1056" s="262"/>
      <c r="H1056" s="262"/>
      <c r="I1056" s="263" t="e">
        <f>#REF!+G1056</f>
        <v>#REF!</v>
      </c>
      <c r="J1056" s="263" t="e">
        <f t="shared" si="551"/>
        <v>#REF!</v>
      </c>
      <c r="K1056" s="263" t="e">
        <f t="shared" si="553"/>
        <v>#REF!</v>
      </c>
      <c r="L1056" s="263" t="e">
        <f t="shared" si="553"/>
        <v>#REF!</v>
      </c>
      <c r="M1056" s="263"/>
      <c r="N1056" s="263" t="e">
        <f t="shared" si="552"/>
        <v>#REF!</v>
      </c>
    </row>
    <row r="1057" spans="1:14" ht="12.75" hidden="1" customHeight="1" x14ac:dyDescent="0.2">
      <c r="A1057" s="265" t="s">
        <v>244</v>
      </c>
      <c r="B1057" s="277">
        <v>811</v>
      </c>
      <c r="C1057" s="258" t="s">
        <v>194</v>
      </c>
      <c r="D1057" s="258">
        <v>10</v>
      </c>
      <c r="E1057" s="258" t="s">
        <v>245</v>
      </c>
      <c r="F1057" s="258"/>
      <c r="G1057" s="262"/>
      <c r="H1057" s="262"/>
      <c r="I1057" s="263" t="e">
        <f>#REF!+G1057</f>
        <v>#REF!</v>
      </c>
      <c r="J1057" s="263" t="e">
        <f t="shared" si="551"/>
        <v>#REF!</v>
      </c>
      <c r="K1057" s="263" t="e">
        <f t="shared" si="553"/>
        <v>#REF!</v>
      </c>
      <c r="L1057" s="263" t="e">
        <f t="shared" si="553"/>
        <v>#REF!</v>
      </c>
      <c r="M1057" s="263"/>
      <c r="N1057" s="263" t="e">
        <f t="shared" si="552"/>
        <v>#REF!</v>
      </c>
    </row>
    <row r="1058" spans="1:14" ht="25.5" hidden="1" customHeight="1" x14ac:dyDescent="0.2">
      <c r="A1058" s="265" t="s">
        <v>246</v>
      </c>
      <c r="B1058" s="277">
        <v>811</v>
      </c>
      <c r="C1058" s="258" t="s">
        <v>194</v>
      </c>
      <c r="D1058" s="258">
        <v>10</v>
      </c>
      <c r="E1058" s="258" t="s">
        <v>247</v>
      </c>
      <c r="F1058" s="258"/>
      <c r="G1058" s="262"/>
      <c r="H1058" s="262"/>
      <c r="I1058" s="263" t="e">
        <f>#REF!+G1058</f>
        <v>#REF!</v>
      </c>
      <c r="J1058" s="263" t="e">
        <f t="shared" si="551"/>
        <v>#REF!</v>
      </c>
      <c r="K1058" s="263" t="e">
        <f t="shared" si="553"/>
        <v>#REF!</v>
      </c>
      <c r="L1058" s="263" t="e">
        <f t="shared" si="553"/>
        <v>#REF!</v>
      </c>
      <c r="M1058" s="263"/>
      <c r="N1058" s="263" t="e">
        <f t="shared" si="552"/>
        <v>#REF!</v>
      </c>
    </row>
    <row r="1059" spans="1:14" ht="25.5" hidden="1" customHeight="1" x14ac:dyDescent="0.2">
      <c r="A1059" s="265" t="s">
        <v>239</v>
      </c>
      <c r="B1059" s="277">
        <v>811</v>
      </c>
      <c r="C1059" s="258" t="s">
        <v>194</v>
      </c>
      <c r="D1059" s="258">
        <v>10</v>
      </c>
      <c r="E1059" s="258" t="s">
        <v>247</v>
      </c>
      <c r="F1059" s="258" t="s">
        <v>240</v>
      </c>
      <c r="G1059" s="262"/>
      <c r="H1059" s="262"/>
      <c r="I1059" s="263" t="e">
        <f>#REF!+G1059</f>
        <v>#REF!</v>
      </c>
      <c r="J1059" s="263" t="e">
        <f t="shared" si="551"/>
        <v>#REF!</v>
      </c>
      <c r="K1059" s="263" t="e">
        <f t="shared" si="553"/>
        <v>#REF!</v>
      </c>
      <c r="L1059" s="263" t="e">
        <f t="shared" si="553"/>
        <v>#REF!</v>
      </c>
      <c r="M1059" s="263"/>
      <c r="N1059" s="263" t="e">
        <f t="shared" si="552"/>
        <v>#REF!</v>
      </c>
    </row>
    <row r="1060" spans="1:14" ht="25.5" hidden="1" customHeight="1" x14ac:dyDescent="0.2">
      <c r="A1060" s="265" t="s">
        <v>45</v>
      </c>
      <c r="B1060" s="277">
        <v>811</v>
      </c>
      <c r="C1060" s="258" t="s">
        <v>194</v>
      </c>
      <c r="D1060" s="258">
        <v>10</v>
      </c>
      <c r="E1060" s="258" t="s">
        <v>46</v>
      </c>
      <c r="F1060" s="258"/>
      <c r="G1060" s="262"/>
      <c r="H1060" s="262"/>
      <c r="I1060" s="263" t="e">
        <f>#REF!+G1060</f>
        <v>#REF!</v>
      </c>
      <c r="J1060" s="263" t="e">
        <f t="shared" si="551"/>
        <v>#REF!</v>
      </c>
      <c r="K1060" s="263" t="e">
        <f t="shared" si="553"/>
        <v>#REF!</v>
      </c>
      <c r="L1060" s="263" t="e">
        <f t="shared" si="553"/>
        <v>#REF!</v>
      </c>
      <c r="M1060" s="263"/>
      <c r="N1060" s="263" t="e">
        <f t="shared" si="552"/>
        <v>#REF!</v>
      </c>
    </row>
    <row r="1061" spans="1:14" ht="12.75" hidden="1" customHeight="1" x14ac:dyDescent="0.2">
      <c r="A1061" s="265" t="s">
        <v>299</v>
      </c>
      <c r="B1061" s="277">
        <v>811</v>
      </c>
      <c r="C1061" s="258" t="s">
        <v>194</v>
      </c>
      <c r="D1061" s="258">
        <v>10</v>
      </c>
      <c r="E1061" s="258" t="s">
        <v>47</v>
      </c>
      <c r="F1061" s="258"/>
      <c r="G1061" s="262"/>
      <c r="H1061" s="262"/>
      <c r="I1061" s="263" t="e">
        <f>#REF!+G1061</f>
        <v>#REF!</v>
      </c>
      <c r="J1061" s="263" t="e">
        <f t="shared" si="551"/>
        <v>#REF!</v>
      </c>
      <c r="K1061" s="263" t="e">
        <f t="shared" si="553"/>
        <v>#REF!</v>
      </c>
      <c r="L1061" s="263" t="e">
        <f t="shared" si="553"/>
        <v>#REF!</v>
      </c>
      <c r="M1061" s="263"/>
      <c r="N1061" s="263" t="e">
        <f t="shared" si="552"/>
        <v>#REF!</v>
      </c>
    </row>
    <row r="1062" spans="1:14" ht="12.75" hidden="1" customHeight="1" x14ac:dyDescent="0.2">
      <c r="A1062" s="265" t="s">
        <v>300</v>
      </c>
      <c r="B1062" s="277">
        <v>811</v>
      </c>
      <c r="C1062" s="258" t="s">
        <v>194</v>
      </c>
      <c r="D1062" s="258">
        <v>10</v>
      </c>
      <c r="E1062" s="258" t="s">
        <v>47</v>
      </c>
      <c r="F1062" s="258" t="s">
        <v>301</v>
      </c>
      <c r="G1062" s="262"/>
      <c r="H1062" s="262"/>
      <c r="I1062" s="263" t="e">
        <f>#REF!+G1062</f>
        <v>#REF!</v>
      </c>
      <c r="J1062" s="263" t="e">
        <f t="shared" si="551"/>
        <v>#REF!</v>
      </c>
      <c r="K1062" s="263" t="e">
        <f t="shared" si="553"/>
        <v>#REF!</v>
      </c>
      <c r="L1062" s="263" t="e">
        <f t="shared" si="553"/>
        <v>#REF!</v>
      </c>
      <c r="M1062" s="263"/>
      <c r="N1062" s="263" t="e">
        <f t="shared" si="552"/>
        <v>#REF!</v>
      </c>
    </row>
    <row r="1063" spans="1:14" ht="12.75" hidden="1" customHeight="1" x14ac:dyDescent="0.2">
      <c r="A1063" s="265" t="s">
        <v>324</v>
      </c>
      <c r="B1063" s="277">
        <v>811</v>
      </c>
      <c r="C1063" s="258" t="s">
        <v>194</v>
      </c>
      <c r="D1063" s="258">
        <v>10</v>
      </c>
      <c r="E1063" s="258" t="s">
        <v>325</v>
      </c>
      <c r="F1063" s="258"/>
      <c r="G1063" s="262"/>
      <c r="H1063" s="262"/>
      <c r="I1063" s="263" t="e">
        <f>#REF!+G1063</f>
        <v>#REF!</v>
      </c>
      <c r="J1063" s="263" t="e">
        <f t="shared" si="551"/>
        <v>#REF!</v>
      </c>
      <c r="K1063" s="263" t="e">
        <f t="shared" si="553"/>
        <v>#REF!</v>
      </c>
      <c r="L1063" s="263" t="e">
        <f t="shared" si="553"/>
        <v>#REF!</v>
      </c>
      <c r="M1063" s="263"/>
      <c r="N1063" s="263" t="e">
        <f t="shared" si="552"/>
        <v>#REF!</v>
      </c>
    </row>
    <row r="1064" spans="1:14" ht="25.5" hidden="1" customHeight="1" x14ac:dyDescent="0.2">
      <c r="A1064" s="410" t="s">
        <v>48</v>
      </c>
      <c r="B1064" s="255">
        <v>811</v>
      </c>
      <c r="C1064" s="256" t="s">
        <v>194</v>
      </c>
      <c r="D1064" s="256" t="s">
        <v>208</v>
      </c>
      <c r="E1064" s="258"/>
      <c r="F1064" s="258"/>
      <c r="G1064" s="262"/>
      <c r="H1064" s="262"/>
      <c r="I1064" s="263" t="e">
        <f>#REF!+G1064</f>
        <v>#REF!</v>
      </c>
      <c r="J1064" s="263" t="e">
        <f t="shared" si="551"/>
        <v>#REF!</v>
      </c>
      <c r="K1064" s="263" t="e">
        <f t="shared" si="553"/>
        <v>#REF!</v>
      </c>
      <c r="L1064" s="263" t="e">
        <f t="shared" si="553"/>
        <v>#REF!</v>
      </c>
      <c r="M1064" s="263"/>
      <c r="N1064" s="263" t="e">
        <f t="shared" si="552"/>
        <v>#REF!</v>
      </c>
    </row>
    <row r="1065" spans="1:14" ht="25.5" hidden="1" customHeight="1" x14ac:dyDescent="0.2">
      <c r="A1065" s="265" t="s">
        <v>45</v>
      </c>
      <c r="B1065" s="277">
        <v>811</v>
      </c>
      <c r="C1065" s="258" t="s">
        <v>194</v>
      </c>
      <c r="D1065" s="258" t="s">
        <v>208</v>
      </c>
      <c r="E1065" s="258" t="s">
        <v>46</v>
      </c>
      <c r="F1065" s="258"/>
      <c r="G1065" s="262"/>
      <c r="H1065" s="262"/>
      <c r="I1065" s="263" t="e">
        <f>#REF!+G1065</f>
        <v>#REF!</v>
      </c>
      <c r="J1065" s="263" t="e">
        <f t="shared" si="551"/>
        <v>#REF!</v>
      </c>
      <c r="K1065" s="263" t="e">
        <f t="shared" si="553"/>
        <v>#REF!</v>
      </c>
      <c r="L1065" s="263" t="e">
        <f t="shared" si="553"/>
        <v>#REF!</v>
      </c>
      <c r="M1065" s="263"/>
      <c r="N1065" s="263" t="e">
        <f t="shared" si="552"/>
        <v>#REF!</v>
      </c>
    </row>
    <row r="1066" spans="1:14" ht="12.75" hidden="1" customHeight="1" x14ac:dyDescent="0.2">
      <c r="A1066" s="265" t="s">
        <v>299</v>
      </c>
      <c r="B1066" s="277">
        <v>811</v>
      </c>
      <c r="C1066" s="258" t="s">
        <v>194</v>
      </c>
      <c r="D1066" s="258" t="s">
        <v>208</v>
      </c>
      <c r="E1066" s="258" t="s">
        <v>47</v>
      </c>
      <c r="F1066" s="258"/>
      <c r="G1066" s="262"/>
      <c r="H1066" s="262"/>
      <c r="I1066" s="263" t="e">
        <f>#REF!+G1066</f>
        <v>#REF!</v>
      </c>
      <c r="J1066" s="263" t="e">
        <f t="shared" si="551"/>
        <v>#REF!</v>
      </c>
      <c r="K1066" s="263" t="e">
        <f t="shared" si="553"/>
        <v>#REF!</v>
      </c>
      <c r="L1066" s="263" t="e">
        <f t="shared" si="553"/>
        <v>#REF!</v>
      </c>
      <c r="M1066" s="263"/>
      <c r="N1066" s="263" t="e">
        <f t="shared" si="552"/>
        <v>#REF!</v>
      </c>
    </row>
    <row r="1067" spans="1:14" ht="12.75" hidden="1" customHeight="1" x14ac:dyDescent="0.2">
      <c r="A1067" s="265" t="s">
        <v>300</v>
      </c>
      <c r="B1067" s="277">
        <v>811</v>
      </c>
      <c r="C1067" s="258" t="s">
        <v>194</v>
      </c>
      <c r="D1067" s="258" t="s">
        <v>208</v>
      </c>
      <c r="E1067" s="258" t="s">
        <v>47</v>
      </c>
      <c r="F1067" s="258" t="s">
        <v>301</v>
      </c>
      <c r="G1067" s="262"/>
      <c r="H1067" s="262"/>
      <c r="I1067" s="263" t="e">
        <f>#REF!+G1067</f>
        <v>#REF!</v>
      </c>
      <c r="J1067" s="263" t="e">
        <f t="shared" si="551"/>
        <v>#REF!</v>
      </c>
      <c r="K1067" s="263" t="e">
        <f t="shared" si="553"/>
        <v>#REF!</v>
      </c>
      <c r="L1067" s="263" t="e">
        <f t="shared" si="553"/>
        <v>#REF!</v>
      </c>
      <c r="M1067" s="263"/>
      <c r="N1067" s="263" t="e">
        <f t="shared" si="552"/>
        <v>#REF!</v>
      </c>
    </row>
    <row r="1068" spans="1:14" ht="12.75" hidden="1" customHeight="1" x14ac:dyDescent="0.2">
      <c r="A1068" s="265" t="s">
        <v>302</v>
      </c>
      <c r="B1068" s="277">
        <v>811</v>
      </c>
      <c r="C1068" s="258" t="s">
        <v>194</v>
      </c>
      <c r="D1068" s="258" t="s">
        <v>208</v>
      </c>
      <c r="E1068" s="258" t="s">
        <v>47</v>
      </c>
      <c r="F1068" s="258" t="s">
        <v>303</v>
      </c>
      <c r="G1068" s="262"/>
      <c r="H1068" s="262"/>
      <c r="I1068" s="263" t="e">
        <f>#REF!+G1068</f>
        <v>#REF!</v>
      </c>
      <c r="J1068" s="263" t="e">
        <f t="shared" si="551"/>
        <v>#REF!</v>
      </c>
      <c r="K1068" s="263" t="e">
        <f t="shared" si="553"/>
        <v>#REF!</v>
      </c>
      <c r="L1068" s="263" t="e">
        <f t="shared" si="553"/>
        <v>#REF!</v>
      </c>
      <c r="M1068" s="263"/>
      <c r="N1068" s="263" t="e">
        <f t="shared" si="552"/>
        <v>#REF!</v>
      </c>
    </row>
    <row r="1069" spans="1:14" ht="25.5" hidden="1" customHeight="1" x14ac:dyDescent="0.2">
      <c r="A1069" s="410" t="s">
        <v>229</v>
      </c>
      <c r="B1069" s="255">
        <v>811</v>
      </c>
      <c r="C1069" s="256" t="s">
        <v>202</v>
      </c>
      <c r="D1069" s="256" t="s">
        <v>198</v>
      </c>
      <c r="E1069" s="256"/>
      <c r="F1069" s="256"/>
      <c r="G1069" s="262"/>
      <c r="H1069" s="262"/>
      <c r="I1069" s="263" t="e">
        <f>#REF!+G1069</f>
        <v>#REF!</v>
      </c>
      <c r="J1069" s="263" t="e">
        <f t="shared" si="551"/>
        <v>#REF!</v>
      </c>
      <c r="K1069" s="263" t="e">
        <f t="shared" si="553"/>
        <v>#REF!</v>
      </c>
      <c r="L1069" s="263" t="e">
        <f t="shared" si="553"/>
        <v>#REF!</v>
      </c>
      <c r="M1069" s="263"/>
      <c r="N1069" s="263" t="e">
        <f t="shared" si="552"/>
        <v>#REF!</v>
      </c>
    </row>
    <row r="1070" spans="1:14" ht="12.75" hidden="1" customHeight="1" x14ac:dyDescent="0.2">
      <c r="A1070" s="265" t="s">
        <v>358</v>
      </c>
      <c r="B1070" s="277">
        <v>811</v>
      </c>
      <c r="C1070" s="258" t="s">
        <v>202</v>
      </c>
      <c r="D1070" s="258" t="s">
        <v>198</v>
      </c>
      <c r="E1070" s="258" t="s">
        <v>359</v>
      </c>
      <c r="F1070" s="258"/>
      <c r="G1070" s="262"/>
      <c r="H1070" s="262"/>
      <c r="I1070" s="263" t="e">
        <f>#REF!+G1070</f>
        <v>#REF!</v>
      </c>
      <c r="J1070" s="263" t="e">
        <f t="shared" si="551"/>
        <v>#REF!</v>
      </c>
      <c r="K1070" s="263" t="e">
        <f t="shared" si="553"/>
        <v>#REF!</v>
      </c>
      <c r="L1070" s="263" t="e">
        <f t="shared" si="553"/>
        <v>#REF!</v>
      </c>
      <c r="M1070" s="263"/>
      <c r="N1070" s="263" t="e">
        <f t="shared" si="552"/>
        <v>#REF!</v>
      </c>
    </row>
    <row r="1071" spans="1:14" ht="12.75" hidden="1" customHeight="1" x14ac:dyDescent="0.2">
      <c r="A1071" s="265" t="s">
        <v>360</v>
      </c>
      <c r="B1071" s="277">
        <v>811</v>
      </c>
      <c r="C1071" s="258" t="s">
        <v>202</v>
      </c>
      <c r="D1071" s="258" t="s">
        <v>198</v>
      </c>
      <c r="E1071" s="258" t="s">
        <v>361</v>
      </c>
      <c r="F1071" s="258"/>
      <c r="G1071" s="262"/>
      <c r="H1071" s="262"/>
      <c r="I1071" s="263" t="e">
        <f>#REF!+G1071</f>
        <v>#REF!</v>
      </c>
      <c r="J1071" s="263" t="e">
        <f t="shared" si="551"/>
        <v>#REF!</v>
      </c>
      <c r="K1071" s="263" t="e">
        <f t="shared" si="553"/>
        <v>#REF!</v>
      </c>
      <c r="L1071" s="263" t="e">
        <f t="shared" si="553"/>
        <v>#REF!</v>
      </c>
      <c r="M1071" s="263"/>
      <c r="N1071" s="263" t="e">
        <f t="shared" si="552"/>
        <v>#REF!</v>
      </c>
    </row>
    <row r="1072" spans="1:14" ht="12.75" hidden="1" customHeight="1" x14ac:dyDescent="0.2">
      <c r="A1072" s="265" t="s">
        <v>300</v>
      </c>
      <c r="B1072" s="277">
        <v>811</v>
      </c>
      <c r="C1072" s="258" t="s">
        <v>202</v>
      </c>
      <c r="D1072" s="258" t="s">
        <v>198</v>
      </c>
      <c r="E1072" s="258" t="s">
        <v>361</v>
      </c>
      <c r="F1072" s="258" t="s">
        <v>301</v>
      </c>
      <c r="G1072" s="262"/>
      <c r="H1072" s="262"/>
      <c r="I1072" s="263" t="e">
        <f>#REF!+G1072</f>
        <v>#REF!</v>
      </c>
      <c r="J1072" s="263" t="e">
        <f t="shared" si="551"/>
        <v>#REF!</v>
      </c>
      <c r="K1072" s="263" t="e">
        <f t="shared" si="553"/>
        <v>#REF!</v>
      </c>
      <c r="L1072" s="263" t="e">
        <f t="shared" si="553"/>
        <v>#REF!</v>
      </c>
      <c r="M1072" s="263"/>
      <c r="N1072" s="263" t="e">
        <f t="shared" si="552"/>
        <v>#REF!</v>
      </c>
    </row>
    <row r="1073" spans="1:14" ht="12.75" hidden="1" customHeight="1" x14ac:dyDescent="0.2">
      <c r="A1073" s="653" t="s">
        <v>49</v>
      </c>
      <c r="B1073" s="654"/>
      <c r="C1073" s="654"/>
      <c r="D1073" s="654"/>
      <c r="E1073" s="654"/>
      <c r="F1073" s="654"/>
      <c r="G1073" s="262"/>
      <c r="H1073" s="262"/>
      <c r="I1073" s="263" t="e">
        <f>#REF!+G1073</f>
        <v>#REF!</v>
      </c>
      <c r="J1073" s="263" t="e">
        <f t="shared" si="551"/>
        <v>#REF!</v>
      </c>
      <c r="K1073" s="263" t="e">
        <f t="shared" si="553"/>
        <v>#REF!</v>
      </c>
      <c r="L1073" s="263" t="e">
        <f t="shared" si="553"/>
        <v>#REF!</v>
      </c>
      <c r="M1073" s="263"/>
      <c r="N1073" s="263" t="e">
        <f t="shared" ref="N1073:N1104" si="554">J1073+K1073</f>
        <v>#REF!</v>
      </c>
    </row>
    <row r="1074" spans="1:14" ht="12.75" hidden="1" customHeight="1" x14ac:dyDescent="0.2">
      <c r="A1074" s="410" t="s">
        <v>306</v>
      </c>
      <c r="B1074" s="256" t="s">
        <v>50</v>
      </c>
      <c r="C1074" s="256" t="s">
        <v>196</v>
      </c>
      <c r="D1074" s="256"/>
      <c r="E1074" s="256"/>
      <c r="F1074" s="256"/>
      <c r="G1074" s="262"/>
      <c r="H1074" s="262"/>
      <c r="I1074" s="263" t="e">
        <f>#REF!+G1074</f>
        <v>#REF!</v>
      </c>
      <c r="J1074" s="263" t="e">
        <f t="shared" si="551"/>
        <v>#REF!</v>
      </c>
      <c r="K1074" s="263" t="e">
        <f t="shared" si="553"/>
        <v>#REF!</v>
      </c>
      <c r="L1074" s="263" t="e">
        <f t="shared" si="553"/>
        <v>#REF!</v>
      </c>
      <c r="M1074" s="263"/>
      <c r="N1074" s="263" t="e">
        <f t="shared" si="554"/>
        <v>#REF!</v>
      </c>
    </row>
    <row r="1075" spans="1:14" ht="12.75" hidden="1" customHeight="1" x14ac:dyDescent="0.2">
      <c r="A1075" s="410" t="s">
        <v>216</v>
      </c>
      <c r="B1075" s="256" t="s">
        <v>50</v>
      </c>
      <c r="C1075" s="256" t="s">
        <v>196</v>
      </c>
      <c r="D1075" s="256" t="s">
        <v>190</v>
      </c>
      <c r="E1075" s="256"/>
      <c r="F1075" s="256"/>
      <c r="G1075" s="262"/>
      <c r="H1075" s="262"/>
      <c r="I1075" s="263" t="e">
        <f>#REF!+G1075</f>
        <v>#REF!</v>
      </c>
      <c r="J1075" s="263" t="e">
        <f t="shared" si="551"/>
        <v>#REF!</v>
      </c>
      <c r="K1075" s="263" t="e">
        <f t="shared" si="553"/>
        <v>#REF!</v>
      </c>
      <c r="L1075" s="263" t="e">
        <f t="shared" si="553"/>
        <v>#REF!</v>
      </c>
      <c r="M1075" s="263"/>
      <c r="N1075" s="263" t="e">
        <f t="shared" si="554"/>
        <v>#REF!</v>
      </c>
    </row>
    <row r="1076" spans="1:14" ht="38.25" hidden="1" customHeight="1" x14ac:dyDescent="0.2">
      <c r="A1076" s="265" t="s">
        <v>123</v>
      </c>
      <c r="B1076" s="258" t="s">
        <v>50</v>
      </c>
      <c r="C1076" s="258" t="s">
        <v>196</v>
      </c>
      <c r="D1076" s="258" t="s">
        <v>190</v>
      </c>
      <c r="E1076" s="266" t="s">
        <v>332</v>
      </c>
      <c r="F1076" s="256"/>
      <c r="G1076" s="262"/>
      <c r="H1076" s="262"/>
      <c r="I1076" s="263" t="e">
        <f>#REF!+G1076</f>
        <v>#REF!</v>
      </c>
      <c r="J1076" s="263" t="e">
        <f t="shared" si="551"/>
        <v>#REF!</v>
      </c>
      <c r="K1076" s="263" t="e">
        <f t="shared" si="553"/>
        <v>#REF!</v>
      </c>
      <c r="L1076" s="263" t="e">
        <f t="shared" si="553"/>
        <v>#REF!</v>
      </c>
      <c r="M1076" s="263"/>
      <c r="N1076" s="263" t="e">
        <f t="shared" si="554"/>
        <v>#REF!</v>
      </c>
    </row>
    <row r="1077" spans="1:14" ht="12.75" hidden="1" customHeight="1" x14ac:dyDescent="0.2">
      <c r="A1077" s="265" t="s">
        <v>333</v>
      </c>
      <c r="B1077" s="258" t="s">
        <v>50</v>
      </c>
      <c r="C1077" s="258" t="s">
        <v>196</v>
      </c>
      <c r="D1077" s="258" t="s">
        <v>190</v>
      </c>
      <c r="E1077" s="266" t="s">
        <v>334</v>
      </c>
      <c r="F1077" s="256"/>
      <c r="G1077" s="262"/>
      <c r="H1077" s="262"/>
      <c r="I1077" s="263" t="e">
        <f>#REF!+G1077</f>
        <v>#REF!</v>
      </c>
      <c r="J1077" s="263" t="e">
        <f t="shared" si="551"/>
        <v>#REF!</v>
      </c>
      <c r="K1077" s="263" t="e">
        <f t="shared" si="553"/>
        <v>#REF!</v>
      </c>
      <c r="L1077" s="263" t="e">
        <f t="shared" si="553"/>
        <v>#REF!</v>
      </c>
      <c r="M1077" s="263"/>
      <c r="N1077" s="263" t="e">
        <f t="shared" si="554"/>
        <v>#REF!</v>
      </c>
    </row>
    <row r="1078" spans="1:14" ht="12.75" hidden="1" customHeight="1" x14ac:dyDescent="0.2">
      <c r="A1078" s="265" t="s">
        <v>320</v>
      </c>
      <c r="B1078" s="258" t="s">
        <v>50</v>
      </c>
      <c r="C1078" s="258" t="s">
        <v>196</v>
      </c>
      <c r="D1078" s="258" t="s">
        <v>190</v>
      </c>
      <c r="E1078" s="266" t="s">
        <v>334</v>
      </c>
      <c r="F1078" s="258" t="s">
        <v>321</v>
      </c>
      <c r="G1078" s="262"/>
      <c r="H1078" s="262"/>
      <c r="I1078" s="263" t="e">
        <f>#REF!+G1078</f>
        <v>#REF!</v>
      </c>
      <c r="J1078" s="263" t="e">
        <f t="shared" si="551"/>
        <v>#REF!</v>
      </c>
      <c r="K1078" s="263" t="e">
        <f t="shared" si="553"/>
        <v>#REF!</v>
      </c>
      <c r="L1078" s="263" t="e">
        <f t="shared" si="553"/>
        <v>#REF!</v>
      </c>
      <c r="M1078" s="263"/>
      <c r="N1078" s="263" t="e">
        <f t="shared" si="554"/>
        <v>#REF!</v>
      </c>
    </row>
    <row r="1079" spans="1:14" ht="12.75" hidden="1" customHeight="1" x14ac:dyDescent="0.2">
      <c r="A1079" s="265" t="s">
        <v>344</v>
      </c>
      <c r="B1079" s="258" t="s">
        <v>50</v>
      </c>
      <c r="C1079" s="258" t="s">
        <v>196</v>
      </c>
      <c r="D1079" s="258" t="s">
        <v>190</v>
      </c>
      <c r="E1079" s="258" t="s">
        <v>51</v>
      </c>
      <c r="F1079" s="258"/>
      <c r="G1079" s="262"/>
      <c r="H1079" s="262"/>
      <c r="I1079" s="263" t="e">
        <f>#REF!+G1079</f>
        <v>#REF!</v>
      </c>
      <c r="J1079" s="263" t="e">
        <f t="shared" si="551"/>
        <v>#REF!</v>
      </c>
      <c r="K1079" s="263" t="e">
        <f t="shared" si="553"/>
        <v>#REF!</v>
      </c>
      <c r="L1079" s="263" t="e">
        <f t="shared" si="553"/>
        <v>#REF!</v>
      </c>
      <c r="M1079" s="263"/>
      <c r="N1079" s="263" t="e">
        <f t="shared" si="554"/>
        <v>#REF!</v>
      </c>
    </row>
    <row r="1080" spans="1:14" ht="38.25" hidden="1" customHeight="1" x14ac:dyDescent="0.2">
      <c r="A1080" s="265" t="s">
        <v>52</v>
      </c>
      <c r="B1080" s="258" t="s">
        <v>50</v>
      </c>
      <c r="C1080" s="258" t="s">
        <v>196</v>
      </c>
      <c r="D1080" s="258" t="s">
        <v>190</v>
      </c>
      <c r="E1080" s="258" t="s">
        <v>53</v>
      </c>
      <c r="F1080" s="258"/>
      <c r="G1080" s="262"/>
      <c r="H1080" s="262"/>
      <c r="I1080" s="263" t="e">
        <f>#REF!+G1080</f>
        <v>#REF!</v>
      </c>
      <c r="J1080" s="263" t="e">
        <f t="shared" si="551"/>
        <v>#REF!</v>
      </c>
      <c r="K1080" s="263" t="e">
        <f t="shared" si="553"/>
        <v>#REF!</v>
      </c>
      <c r="L1080" s="263" t="e">
        <f t="shared" si="553"/>
        <v>#REF!</v>
      </c>
      <c r="M1080" s="263"/>
      <c r="N1080" s="263" t="e">
        <f t="shared" si="554"/>
        <v>#REF!</v>
      </c>
    </row>
    <row r="1081" spans="1:14" ht="12.75" hidden="1" customHeight="1" x14ac:dyDescent="0.2">
      <c r="A1081" s="265" t="s">
        <v>300</v>
      </c>
      <c r="B1081" s="258" t="s">
        <v>50</v>
      </c>
      <c r="C1081" s="258" t="s">
        <v>196</v>
      </c>
      <c r="D1081" s="258" t="s">
        <v>190</v>
      </c>
      <c r="E1081" s="258" t="s">
        <v>53</v>
      </c>
      <c r="F1081" s="258" t="s">
        <v>301</v>
      </c>
      <c r="G1081" s="262"/>
      <c r="H1081" s="262"/>
      <c r="I1081" s="263" t="e">
        <f>#REF!+G1081</f>
        <v>#REF!</v>
      </c>
      <c r="J1081" s="263" t="e">
        <f t="shared" si="551"/>
        <v>#REF!</v>
      </c>
      <c r="K1081" s="263" t="e">
        <f t="shared" si="553"/>
        <v>#REF!</v>
      </c>
      <c r="L1081" s="263" t="e">
        <f t="shared" si="553"/>
        <v>#REF!</v>
      </c>
      <c r="M1081" s="263"/>
      <c r="N1081" s="263" t="e">
        <f t="shared" si="554"/>
        <v>#REF!</v>
      </c>
    </row>
    <row r="1082" spans="1:14" ht="12.75" hidden="1" customHeight="1" x14ac:dyDescent="0.2">
      <c r="A1082" s="410" t="s">
        <v>65</v>
      </c>
      <c r="B1082" s="256" t="s">
        <v>50</v>
      </c>
      <c r="C1082" s="256" t="s">
        <v>214</v>
      </c>
      <c r="D1082" s="256"/>
      <c r="E1082" s="258"/>
      <c r="F1082" s="258"/>
      <c r="G1082" s="262"/>
      <c r="H1082" s="262"/>
      <c r="I1082" s="263" t="e">
        <f>#REF!+G1082</f>
        <v>#REF!</v>
      </c>
      <c r="J1082" s="263" t="e">
        <f t="shared" si="551"/>
        <v>#REF!</v>
      </c>
      <c r="K1082" s="263" t="e">
        <f t="shared" si="553"/>
        <v>#REF!</v>
      </c>
      <c r="L1082" s="263" t="e">
        <f t="shared" si="553"/>
        <v>#REF!</v>
      </c>
      <c r="M1082" s="263"/>
      <c r="N1082" s="263" t="e">
        <f t="shared" si="554"/>
        <v>#REF!</v>
      </c>
    </row>
    <row r="1083" spans="1:14" ht="12.75" hidden="1" customHeight="1" x14ac:dyDescent="0.2">
      <c r="A1083" s="410" t="s">
        <v>277</v>
      </c>
      <c r="B1083" s="256" t="s">
        <v>50</v>
      </c>
      <c r="C1083" s="256" t="s">
        <v>214</v>
      </c>
      <c r="D1083" s="256" t="s">
        <v>194</v>
      </c>
      <c r="E1083" s="258"/>
      <c r="F1083" s="258"/>
      <c r="G1083" s="262"/>
      <c r="H1083" s="262"/>
      <c r="I1083" s="263" t="e">
        <f>#REF!+G1083</f>
        <v>#REF!</v>
      </c>
      <c r="J1083" s="263" t="e">
        <f t="shared" si="551"/>
        <v>#REF!</v>
      </c>
      <c r="K1083" s="263" t="e">
        <f t="shared" si="553"/>
        <v>#REF!</v>
      </c>
      <c r="L1083" s="263" t="e">
        <f t="shared" si="553"/>
        <v>#REF!</v>
      </c>
      <c r="M1083" s="263"/>
      <c r="N1083" s="263" t="e">
        <f t="shared" si="554"/>
        <v>#REF!</v>
      </c>
    </row>
    <row r="1084" spans="1:14" ht="12.75" hidden="1" customHeight="1" x14ac:dyDescent="0.2">
      <c r="A1084" s="265" t="s">
        <v>344</v>
      </c>
      <c r="B1084" s="258" t="s">
        <v>50</v>
      </c>
      <c r="C1084" s="258" t="s">
        <v>214</v>
      </c>
      <c r="D1084" s="258" t="s">
        <v>194</v>
      </c>
      <c r="E1084" s="392" t="s">
        <v>51</v>
      </c>
      <c r="F1084" s="258"/>
      <c r="G1084" s="262"/>
      <c r="H1084" s="262"/>
      <c r="I1084" s="263" t="e">
        <f>#REF!+G1084</f>
        <v>#REF!</v>
      </c>
      <c r="J1084" s="263" t="e">
        <f t="shared" si="551"/>
        <v>#REF!</v>
      </c>
      <c r="K1084" s="263" t="e">
        <f t="shared" si="553"/>
        <v>#REF!</v>
      </c>
      <c r="L1084" s="263" t="e">
        <f t="shared" si="553"/>
        <v>#REF!</v>
      </c>
      <c r="M1084" s="263"/>
      <c r="N1084" s="263" t="e">
        <f t="shared" si="554"/>
        <v>#REF!</v>
      </c>
    </row>
    <row r="1085" spans="1:14" ht="38.25" hidden="1" customHeight="1" x14ac:dyDescent="0.2">
      <c r="A1085" s="265" t="s">
        <v>54</v>
      </c>
      <c r="B1085" s="258" t="s">
        <v>50</v>
      </c>
      <c r="C1085" s="258" t="s">
        <v>214</v>
      </c>
      <c r="D1085" s="258" t="s">
        <v>194</v>
      </c>
      <c r="E1085" s="258" t="s">
        <v>53</v>
      </c>
      <c r="F1085" s="258"/>
      <c r="G1085" s="262"/>
      <c r="H1085" s="262"/>
      <c r="I1085" s="263" t="e">
        <f>#REF!+G1085</f>
        <v>#REF!</v>
      </c>
      <c r="J1085" s="263" t="e">
        <f t="shared" si="551"/>
        <v>#REF!</v>
      </c>
      <c r="K1085" s="263" t="e">
        <f t="shared" si="553"/>
        <v>#REF!</v>
      </c>
      <c r="L1085" s="263" t="e">
        <f t="shared" si="553"/>
        <v>#REF!</v>
      </c>
      <c r="M1085" s="263"/>
      <c r="N1085" s="263" t="e">
        <f t="shared" si="554"/>
        <v>#REF!</v>
      </c>
    </row>
    <row r="1086" spans="1:14" ht="12.75" hidden="1" customHeight="1" x14ac:dyDescent="0.2">
      <c r="A1086" s="265" t="s">
        <v>68</v>
      </c>
      <c r="B1086" s="258" t="s">
        <v>50</v>
      </c>
      <c r="C1086" s="258" t="s">
        <v>214</v>
      </c>
      <c r="D1086" s="258" t="s">
        <v>194</v>
      </c>
      <c r="E1086" s="258" t="s">
        <v>53</v>
      </c>
      <c r="F1086" s="258" t="s">
        <v>69</v>
      </c>
      <c r="G1086" s="262"/>
      <c r="H1086" s="262"/>
      <c r="I1086" s="263" t="e">
        <f>#REF!+G1086</f>
        <v>#REF!</v>
      </c>
      <c r="J1086" s="263" t="e">
        <f t="shared" si="551"/>
        <v>#REF!</v>
      </c>
      <c r="K1086" s="263" t="e">
        <f t="shared" si="553"/>
        <v>#REF!</v>
      </c>
      <c r="L1086" s="263" t="e">
        <f t="shared" si="553"/>
        <v>#REF!</v>
      </c>
      <c r="M1086" s="263"/>
      <c r="N1086" s="263" t="e">
        <f t="shared" si="554"/>
        <v>#REF!</v>
      </c>
    </row>
    <row r="1087" spans="1:14" ht="12.75" hidden="1" customHeight="1" x14ac:dyDescent="0.2">
      <c r="A1087" s="653" t="s">
        <v>55</v>
      </c>
      <c r="B1087" s="654"/>
      <c r="C1087" s="654"/>
      <c r="D1087" s="654"/>
      <c r="E1087" s="654"/>
      <c r="F1087" s="654"/>
      <c r="G1087" s="262"/>
      <c r="H1087" s="262"/>
      <c r="I1087" s="263" t="e">
        <f>#REF!+G1087</f>
        <v>#REF!</v>
      </c>
      <c r="J1087" s="263" t="e">
        <f t="shared" si="551"/>
        <v>#REF!</v>
      </c>
      <c r="K1087" s="263" t="e">
        <f t="shared" si="553"/>
        <v>#REF!</v>
      </c>
      <c r="L1087" s="263" t="e">
        <f t="shared" si="553"/>
        <v>#REF!</v>
      </c>
      <c r="M1087" s="263"/>
      <c r="N1087" s="263" t="e">
        <f t="shared" si="554"/>
        <v>#REF!</v>
      </c>
    </row>
    <row r="1088" spans="1:14" ht="12.75" hidden="1" customHeight="1" x14ac:dyDescent="0.2">
      <c r="A1088" s="410" t="s">
        <v>306</v>
      </c>
      <c r="B1088" s="255">
        <v>813</v>
      </c>
      <c r="C1088" s="377" t="s">
        <v>196</v>
      </c>
      <c r="D1088" s="377"/>
      <c r="E1088" s="377"/>
      <c r="F1088" s="377"/>
      <c r="G1088" s="262"/>
      <c r="H1088" s="262"/>
      <c r="I1088" s="263" t="e">
        <f>#REF!+G1088</f>
        <v>#REF!</v>
      </c>
      <c r="J1088" s="263" t="e">
        <f t="shared" si="551"/>
        <v>#REF!</v>
      </c>
      <c r="K1088" s="263" t="e">
        <f t="shared" si="553"/>
        <v>#REF!</v>
      </c>
      <c r="L1088" s="263" t="e">
        <f t="shared" si="553"/>
        <v>#REF!</v>
      </c>
      <c r="M1088" s="263"/>
      <c r="N1088" s="263" t="e">
        <f t="shared" si="554"/>
        <v>#REF!</v>
      </c>
    </row>
    <row r="1089" spans="1:14" ht="12.75" hidden="1" customHeight="1" x14ac:dyDescent="0.2">
      <c r="A1089" s="410" t="s">
        <v>220</v>
      </c>
      <c r="B1089" s="255">
        <v>813</v>
      </c>
      <c r="C1089" s="377" t="s">
        <v>196</v>
      </c>
      <c r="D1089" s="377" t="s">
        <v>205</v>
      </c>
      <c r="E1089" s="377"/>
      <c r="F1089" s="377"/>
      <c r="G1089" s="262"/>
      <c r="H1089" s="262"/>
      <c r="I1089" s="263" t="e">
        <f>#REF!+G1089</f>
        <v>#REF!</v>
      </c>
      <c r="J1089" s="263" t="e">
        <f t="shared" si="551"/>
        <v>#REF!</v>
      </c>
      <c r="K1089" s="263" t="e">
        <f t="shared" si="553"/>
        <v>#REF!</v>
      </c>
      <c r="L1089" s="263" t="e">
        <f t="shared" si="553"/>
        <v>#REF!</v>
      </c>
      <c r="M1089" s="263"/>
      <c r="N1089" s="263" t="e">
        <f t="shared" si="554"/>
        <v>#REF!</v>
      </c>
    </row>
    <row r="1090" spans="1:14" ht="38.25" hidden="1" customHeight="1" x14ac:dyDescent="0.2">
      <c r="A1090" s="265" t="s">
        <v>331</v>
      </c>
      <c r="B1090" s="277">
        <v>813</v>
      </c>
      <c r="C1090" s="266" t="s">
        <v>196</v>
      </c>
      <c r="D1090" s="266" t="s">
        <v>205</v>
      </c>
      <c r="E1090" s="266" t="s">
        <v>332</v>
      </c>
      <c r="F1090" s="258"/>
      <c r="G1090" s="262"/>
      <c r="H1090" s="262"/>
      <c r="I1090" s="263" t="e">
        <f>#REF!+G1090</f>
        <v>#REF!</v>
      </c>
      <c r="J1090" s="263" t="e">
        <f t="shared" si="551"/>
        <v>#REF!</v>
      </c>
      <c r="K1090" s="263" t="e">
        <f t="shared" si="553"/>
        <v>#REF!</v>
      </c>
      <c r="L1090" s="263" t="e">
        <f t="shared" si="553"/>
        <v>#REF!</v>
      </c>
      <c r="M1090" s="263"/>
      <c r="N1090" s="263" t="e">
        <f t="shared" si="554"/>
        <v>#REF!</v>
      </c>
    </row>
    <row r="1091" spans="1:14" ht="12.75" hidden="1" customHeight="1" x14ac:dyDescent="0.2">
      <c r="A1091" s="265" t="s">
        <v>333</v>
      </c>
      <c r="B1091" s="277">
        <v>813</v>
      </c>
      <c r="C1091" s="266" t="s">
        <v>196</v>
      </c>
      <c r="D1091" s="266" t="s">
        <v>205</v>
      </c>
      <c r="E1091" s="266" t="s">
        <v>334</v>
      </c>
      <c r="F1091" s="258"/>
      <c r="G1091" s="262"/>
      <c r="H1091" s="262"/>
      <c r="I1091" s="263" t="e">
        <f>#REF!+G1091</f>
        <v>#REF!</v>
      </c>
      <c r="J1091" s="263" t="e">
        <f t="shared" si="551"/>
        <v>#REF!</v>
      </c>
      <c r="K1091" s="263" t="e">
        <f t="shared" si="553"/>
        <v>#REF!</v>
      </c>
      <c r="L1091" s="263" t="e">
        <f t="shared" si="553"/>
        <v>#REF!</v>
      </c>
      <c r="M1091" s="263"/>
      <c r="N1091" s="263" t="e">
        <f t="shared" si="554"/>
        <v>#REF!</v>
      </c>
    </row>
    <row r="1092" spans="1:14" ht="12.75" hidden="1" customHeight="1" x14ac:dyDescent="0.2">
      <c r="A1092" s="265" t="s">
        <v>320</v>
      </c>
      <c r="B1092" s="277">
        <v>813</v>
      </c>
      <c r="C1092" s="266" t="s">
        <v>196</v>
      </c>
      <c r="D1092" s="266" t="s">
        <v>205</v>
      </c>
      <c r="E1092" s="266" t="s">
        <v>334</v>
      </c>
      <c r="F1092" s="258" t="s">
        <v>321</v>
      </c>
      <c r="G1092" s="262"/>
      <c r="H1092" s="262"/>
      <c r="I1092" s="263" t="e">
        <f>#REF!+G1092</f>
        <v>#REF!</v>
      </c>
      <c r="J1092" s="263" t="e">
        <f t="shared" si="551"/>
        <v>#REF!</v>
      </c>
      <c r="K1092" s="263" t="e">
        <f t="shared" si="553"/>
        <v>#REF!</v>
      </c>
      <c r="L1092" s="263" t="e">
        <f t="shared" si="553"/>
        <v>#REF!</v>
      </c>
      <c r="M1092" s="263"/>
      <c r="N1092" s="263" t="e">
        <f t="shared" si="554"/>
        <v>#REF!</v>
      </c>
    </row>
    <row r="1093" spans="1:14" ht="12.75" hidden="1" customHeight="1" x14ac:dyDescent="0.2">
      <c r="A1093" s="265" t="s">
        <v>302</v>
      </c>
      <c r="B1093" s="277">
        <v>813</v>
      </c>
      <c r="C1093" s="266" t="s">
        <v>196</v>
      </c>
      <c r="D1093" s="266" t="s">
        <v>205</v>
      </c>
      <c r="E1093" s="266" t="s">
        <v>334</v>
      </c>
      <c r="F1093" s="258" t="s">
        <v>303</v>
      </c>
      <c r="G1093" s="262"/>
      <c r="H1093" s="262"/>
      <c r="I1093" s="263" t="e">
        <f>#REF!+G1093</f>
        <v>#REF!</v>
      </c>
      <c r="J1093" s="263" t="e">
        <f t="shared" si="551"/>
        <v>#REF!</v>
      </c>
      <c r="K1093" s="263" t="e">
        <f t="shared" si="553"/>
        <v>#REF!</v>
      </c>
      <c r="L1093" s="263" t="e">
        <f t="shared" si="553"/>
        <v>#REF!</v>
      </c>
      <c r="M1093" s="263"/>
      <c r="N1093" s="263" t="e">
        <f t="shared" si="554"/>
        <v>#REF!</v>
      </c>
    </row>
    <row r="1094" spans="1:14" ht="12.75" hidden="1" customHeight="1" x14ac:dyDescent="0.2">
      <c r="A1094" s="265" t="s">
        <v>324</v>
      </c>
      <c r="B1094" s="277">
        <v>813</v>
      </c>
      <c r="C1094" s="266" t="s">
        <v>196</v>
      </c>
      <c r="D1094" s="266" t="s">
        <v>205</v>
      </c>
      <c r="E1094" s="266" t="s">
        <v>325</v>
      </c>
      <c r="F1094" s="266"/>
      <c r="G1094" s="262"/>
      <c r="H1094" s="262"/>
      <c r="I1094" s="263" t="e">
        <f>#REF!+G1094</f>
        <v>#REF!</v>
      </c>
      <c r="J1094" s="263" t="e">
        <f t="shared" si="551"/>
        <v>#REF!</v>
      </c>
      <c r="K1094" s="263" t="e">
        <f t="shared" si="553"/>
        <v>#REF!</v>
      </c>
      <c r="L1094" s="263" t="e">
        <f t="shared" si="553"/>
        <v>#REF!</v>
      </c>
      <c r="M1094" s="263"/>
      <c r="N1094" s="263" t="e">
        <f t="shared" si="554"/>
        <v>#REF!</v>
      </c>
    </row>
    <row r="1095" spans="1:14" ht="12.75" hidden="1" customHeight="1" x14ac:dyDescent="0.2">
      <c r="A1095" s="410" t="s">
        <v>362</v>
      </c>
      <c r="B1095" s="255">
        <v>813</v>
      </c>
      <c r="C1095" s="256" t="s">
        <v>212</v>
      </c>
      <c r="D1095" s="256"/>
      <c r="E1095" s="256"/>
      <c r="F1095" s="256"/>
      <c r="G1095" s="262"/>
      <c r="H1095" s="262"/>
      <c r="I1095" s="263" t="e">
        <f>#REF!+G1095</f>
        <v>#REF!</v>
      </c>
      <c r="J1095" s="263" t="e">
        <f t="shared" si="551"/>
        <v>#REF!</v>
      </c>
      <c r="K1095" s="263" t="e">
        <f t="shared" si="553"/>
        <v>#REF!</v>
      </c>
      <c r="L1095" s="263" t="e">
        <f t="shared" si="553"/>
        <v>#REF!</v>
      </c>
      <c r="M1095" s="263"/>
      <c r="N1095" s="263" t="e">
        <f t="shared" si="554"/>
        <v>#REF!</v>
      </c>
    </row>
    <row r="1096" spans="1:14" ht="25.5" hidden="1" customHeight="1" x14ac:dyDescent="0.2">
      <c r="A1096" s="410" t="s">
        <v>273</v>
      </c>
      <c r="B1096" s="255">
        <v>813</v>
      </c>
      <c r="C1096" s="256" t="s">
        <v>212</v>
      </c>
      <c r="D1096" s="256">
        <v>10</v>
      </c>
      <c r="E1096" s="256"/>
      <c r="F1096" s="256"/>
      <c r="G1096" s="262"/>
      <c r="H1096" s="262"/>
      <c r="I1096" s="263" t="e">
        <f>#REF!+G1096</f>
        <v>#REF!</v>
      </c>
      <c r="J1096" s="263" t="e">
        <f t="shared" si="551"/>
        <v>#REF!</v>
      </c>
      <c r="K1096" s="263" t="e">
        <f t="shared" si="553"/>
        <v>#REF!</v>
      </c>
      <c r="L1096" s="263" t="e">
        <f t="shared" si="553"/>
        <v>#REF!</v>
      </c>
      <c r="M1096" s="263"/>
      <c r="N1096" s="263" t="e">
        <f t="shared" si="554"/>
        <v>#REF!</v>
      </c>
    </row>
    <row r="1097" spans="1:14" ht="38.25" hidden="1" customHeight="1" x14ac:dyDescent="0.2">
      <c r="A1097" s="265" t="s">
        <v>331</v>
      </c>
      <c r="B1097" s="277">
        <v>813</v>
      </c>
      <c r="C1097" s="258" t="s">
        <v>212</v>
      </c>
      <c r="D1097" s="258">
        <v>10</v>
      </c>
      <c r="E1097" s="266" t="s">
        <v>332</v>
      </c>
      <c r="F1097" s="258"/>
      <c r="G1097" s="262"/>
      <c r="H1097" s="262"/>
      <c r="I1097" s="263" t="e">
        <f>#REF!+G1097</f>
        <v>#REF!</v>
      </c>
      <c r="J1097" s="263" t="e">
        <f t="shared" si="551"/>
        <v>#REF!</v>
      </c>
      <c r="K1097" s="263" t="e">
        <f t="shared" si="553"/>
        <v>#REF!</v>
      </c>
      <c r="L1097" s="263" t="e">
        <f t="shared" si="553"/>
        <v>#REF!</v>
      </c>
      <c r="M1097" s="263"/>
      <c r="N1097" s="263" t="e">
        <f t="shared" si="554"/>
        <v>#REF!</v>
      </c>
    </row>
    <row r="1098" spans="1:14" ht="12.75" hidden="1" customHeight="1" x14ac:dyDescent="0.2">
      <c r="A1098" s="265" t="s">
        <v>333</v>
      </c>
      <c r="B1098" s="277">
        <v>813</v>
      </c>
      <c r="C1098" s="258" t="s">
        <v>212</v>
      </c>
      <c r="D1098" s="258">
        <v>10</v>
      </c>
      <c r="E1098" s="266" t="s">
        <v>334</v>
      </c>
      <c r="F1098" s="258"/>
      <c r="G1098" s="262"/>
      <c r="H1098" s="262"/>
      <c r="I1098" s="263" t="e">
        <f>#REF!+G1098</f>
        <v>#REF!</v>
      </c>
      <c r="J1098" s="263" t="e">
        <f t="shared" si="551"/>
        <v>#REF!</v>
      </c>
      <c r="K1098" s="263" t="e">
        <f t="shared" si="553"/>
        <v>#REF!</v>
      </c>
      <c r="L1098" s="263" t="e">
        <f t="shared" si="553"/>
        <v>#REF!</v>
      </c>
      <c r="M1098" s="263"/>
      <c r="N1098" s="263" t="e">
        <f t="shared" si="554"/>
        <v>#REF!</v>
      </c>
    </row>
    <row r="1099" spans="1:14" ht="12.75" hidden="1" customHeight="1" x14ac:dyDescent="0.2">
      <c r="A1099" s="265" t="s">
        <v>320</v>
      </c>
      <c r="B1099" s="277">
        <v>813</v>
      </c>
      <c r="C1099" s="258" t="s">
        <v>212</v>
      </c>
      <c r="D1099" s="258">
        <v>10</v>
      </c>
      <c r="E1099" s="266" t="s">
        <v>334</v>
      </c>
      <c r="F1099" s="258" t="s">
        <v>321</v>
      </c>
      <c r="G1099" s="262"/>
      <c r="H1099" s="262"/>
      <c r="I1099" s="263" t="e">
        <f>#REF!+G1099</f>
        <v>#REF!</v>
      </c>
      <c r="J1099" s="263" t="e">
        <f t="shared" si="551"/>
        <v>#REF!</v>
      </c>
      <c r="K1099" s="263" t="e">
        <f t="shared" si="553"/>
        <v>#REF!</v>
      </c>
      <c r="L1099" s="263" t="e">
        <f t="shared" si="553"/>
        <v>#REF!</v>
      </c>
      <c r="M1099" s="263"/>
      <c r="N1099" s="263" t="e">
        <f t="shared" si="554"/>
        <v>#REF!</v>
      </c>
    </row>
    <row r="1100" spans="1:14" ht="12.75" hidden="1" customHeight="1" x14ac:dyDescent="0.2">
      <c r="A1100" s="265" t="s">
        <v>302</v>
      </c>
      <c r="B1100" s="277">
        <v>813</v>
      </c>
      <c r="C1100" s="258" t="s">
        <v>212</v>
      </c>
      <c r="D1100" s="258">
        <v>10</v>
      </c>
      <c r="E1100" s="266" t="s">
        <v>334</v>
      </c>
      <c r="F1100" s="258" t="s">
        <v>303</v>
      </c>
      <c r="G1100" s="262"/>
      <c r="H1100" s="262"/>
      <c r="I1100" s="263" t="e">
        <f>#REF!+G1100</f>
        <v>#REF!</v>
      </c>
      <c r="J1100" s="263" t="e">
        <f t="shared" si="551"/>
        <v>#REF!</v>
      </c>
      <c r="K1100" s="263" t="e">
        <f t="shared" si="553"/>
        <v>#REF!</v>
      </c>
      <c r="L1100" s="263" t="e">
        <f t="shared" si="553"/>
        <v>#REF!</v>
      </c>
      <c r="M1100" s="263"/>
      <c r="N1100" s="263" t="e">
        <f t="shared" si="554"/>
        <v>#REF!</v>
      </c>
    </row>
    <row r="1101" spans="1:14" ht="12.75" hidden="1" customHeight="1" x14ac:dyDescent="0.2">
      <c r="A1101" s="653" t="s">
        <v>56</v>
      </c>
      <c r="B1101" s="654"/>
      <c r="C1101" s="654"/>
      <c r="D1101" s="654"/>
      <c r="E1101" s="654"/>
      <c r="F1101" s="654"/>
      <c r="G1101" s="262"/>
      <c r="H1101" s="262"/>
      <c r="I1101" s="263" t="e">
        <f>#REF!+G1101</f>
        <v>#REF!</v>
      </c>
      <c r="J1101" s="263" t="e">
        <f t="shared" si="551"/>
        <v>#REF!</v>
      </c>
      <c r="K1101" s="263" t="e">
        <f t="shared" si="553"/>
        <v>#REF!</v>
      </c>
      <c r="L1101" s="263" t="e">
        <f t="shared" si="553"/>
        <v>#REF!</v>
      </c>
      <c r="M1101" s="263"/>
      <c r="N1101" s="263" t="e">
        <f t="shared" si="554"/>
        <v>#REF!</v>
      </c>
    </row>
    <row r="1102" spans="1:14" ht="12.75" hidden="1" customHeight="1" x14ac:dyDescent="0.2">
      <c r="A1102" s="410" t="s">
        <v>72</v>
      </c>
      <c r="B1102" s="256" t="s">
        <v>57</v>
      </c>
      <c r="C1102" s="256" t="s">
        <v>190</v>
      </c>
      <c r="D1102" s="256"/>
      <c r="E1102" s="256"/>
      <c r="F1102" s="256"/>
      <c r="G1102" s="262"/>
      <c r="H1102" s="262"/>
      <c r="I1102" s="263" t="e">
        <f>#REF!+G1102</f>
        <v>#REF!</v>
      </c>
      <c r="J1102" s="263" t="e">
        <f t="shared" si="551"/>
        <v>#REF!</v>
      </c>
      <c r="K1102" s="263" t="e">
        <f t="shared" si="553"/>
        <v>#REF!</v>
      </c>
      <c r="L1102" s="263" t="e">
        <f t="shared" si="553"/>
        <v>#REF!</v>
      </c>
      <c r="M1102" s="263"/>
      <c r="N1102" s="263" t="e">
        <f t="shared" si="554"/>
        <v>#REF!</v>
      </c>
    </row>
    <row r="1103" spans="1:14" ht="12.75" hidden="1" customHeight="1" x14ac:dyDescent="0.2">
      <c r="A1103" s="410" t="s">
        <v>206</v>
      </c>
      <c r="B1103" s="256" t="s">
        <v>57</v>
      </c>
      <c r="C1103" s="256" t="s">
        <v>190</v>
      </c>
      <c r="D1103" s="256" t="s">
        <v>207</v>
      </c>
      <c r="E1103" s="256"/>
      <c r="F1103" s="256"/>
      <c r="G1103" s="262"/>
      <c r="H1103" s="262"/>
      <c r="I1103" s="263" t="e">
        <f>#REF!+G1103</f>
        <v>#REF!</v>
      </c>
      <c r="J1103" s="263" t="e">
        <f t="shared" si="551"/>
        <v>#REF!</v>
      </c>
      <c r="K1103" s="263" t="e">
        <f t="shared" si="553"/>
        <v>#REF!</v>
      </c>
      <c r="L1103" s="263" t="e">
        <f t="shared" si="553"/>
        <v>#REF!</v>
      </c>
      <c r="M1103" s="263"/>
      <c r="N1103" s="263" t="e">
        <f t="shared" si="554"/>
        <v>#REF!</v>
      </c>
    </row>
    <row r="1104" spans="1:14" ht="38.25" hidden="1" customHeight="1" x14ac:dyDescent="0.2">
      <c r="A1104" s="265" t="s">
        <v>123</v>
      </c>
      <c r="B1104" s="258" t="s">
        <v>57</v>
      </c>
      <c r="C1104" s="258" t="s">
        <v>190</v>
      </c>
      <c r="D1104" s="258" t="s">
        <v>207</v>
      </c>
      <c r="E1104" s="266" t="s">
        <v>332</v>
      </c>
      <c r="F1104" s="258"/>
      <c r="G1104" s="262"/>
      <c r="H1104" s="262"/>
      <c r="I1104" s="263" t="e">
        <f>#REF!+G1104</f>
        <v>#REF!</v>
      </c>
      <c r="J1104" s="263" t="e">
        <f t="shared" si="551"/>
        <v>#REF!</v>
      </c>
      <c r="K1104" s="263" t="e">
        <f t="shared" si="553"/>
        <v>#REF!</v>
      </c>
      <c r="L1104" s="263" t="e">
        <f t="shared" si="553"/>
        <v>#REF!</v>
      </c>
      <c r="M1104" s="263"/>
      <c r="N1104" s="263" t="e">
        <f t="shared" si="554"/>
        <v>#REF!</v>
      </c>
    </row>
    <row r="1105" spans="1:14" ht="12.75" hidden="1" customHeight="1" x14ac:dyDescent="0.2">
      <c r="A1105" s="265" t="s">
        <v>333</v>
      </c>
      <c r="B1105" s="258" t="s">
        <v>57</v>
      </c>
      <c r="C1105" s="258" t="s">
        <v>190</v>
      </c>
      <c r="D1105" s="258" t="s">
        <v>207</v>
      </c>
      <c r="E1105" s="266" t="s">
        <v>334</v>
      </c>
      <c r="F1105" s="258"/>
      <c r="G1105" s="262"/>
      <c r="H1105" s="262"/>
      <c r="I1105" s="263" t="e">
        <f>#REF!+G1105</f>
        <v>#REF!</v>
      </c>
      <c r="J1105" s="263" t="e">
        <f t="shared" ref="J1105:J1139" si="555">H1105+I1105</f>
        <v>#REF!</v>
      </c>
      <c r="K1105" s="263" t="e">
        <f t="shared" si="553"/>
        <v>#REF!</v>
      </c>
      <c r="L1105" s="263" t="e">
        <f t="shared" si="553"/>
        <v>#REF!</v>
      </c>
      <c r="M1105" s="263"/>
      <c r="N1105" s="263" t="e">
        <f t="shared" ref="N1105:N1138" si="556">J1105+K1105</f>
        <v>#REF!</v>
      </c>
    </row>
    <row r="1106" spans="1:14" ht="12.75" hidden="1" customHeight="1" x14ac:dyDescent="0.2">
      <c r="A1106" s="265" t="s">
        <v>320</v>
      </c>
      <c r="B1106" s="258" t="s">
        <v>57</v>
      </c>
      <c r="C1106" s="258" t="s">
        <v>190</v>
      </c>
      <c r="D1106" s="258" t="s">
        <v>207</v>
      </c>
      <c r="E1106" s="266" t="s">
        <v>334</v>
      </c>
      <c r="F1106" s="258" t="s">
        <v>321</v>
      </c>
      <c r="G1106" s="262"/>
      <c r="H1106" s="262"/>
      <c r="I1106" s="263" t="e">
        <f>#REF!+G1106</f>
        <v>#REF!</v>
      </c>
      <c r="J1106" s="263" t="e">
        <f t="shared" si="555"/>
        <v>#REF!</v>
      </c>
      <c r="K1106" s="263" t="e">
        <f t="shared" si="553"/>
        <v>#REF!</v>
      </c>
      <c r="L1106" s="263" t="e">
        <f t="shared" si="553"/>
        <v>#REF!</v>
      </c>
      <c r="M1106" s="263"/>
      <c r="N1106" s="263" t="e">
        <f t="shared" si="556"/>
        <v>#REF!</v>
      </c>
    </row>
    <row r="1107" spans="1:14" ht="12.75" hidden="1" customHeight="1" x14ac:dyDescent="0.2">
      <c r="A1107" s="265" t="s">
        <v>302</v>
      </c>
      <c r="B1107" s="258" t="s">
        <v>57</v>
      </c>
      <c r="C1107" s="258" t="s">
        <v>190</v>
      </c>
      <c r="D1107" s="258" t="s">
        <v>207</v>
      </c>
      <c r="E1107" s="266" t="s">
        <v>334</v>
      </c>
      <c r="F1107" s="258" t="s">
        <v>303</v>
      </c>
      <c r="G1107" s="262"/>
      <c r="H1107" s="262"/>
      <c r="I1107" s="263" t="e">
        <f>#REF!+G1107</f>
        <v>#REF!</v>
      </c>
      <c r="J1107" s="263" t="e">
        <f t="shared" si="555"/>
        <v>#REF!</v>
      </c>
      <c r="K1107" s="263" t="e">
        <f t="shared" ref="K1107:L1130" si="557">H1107+I1107</f>
        <v>#REF!</v>
      </c>
      <c r="L1107" s="263" t="e">
        <f t="shared" si="557"/>
        <v>#REF!</v>
      </c>
      <c r="M1107" s="263"/>
      <c r="N1107" s="263" t="e">
        <f t="shared" si="556"/>
        <v>#REF!</v>
      </c>
    </row>
    <row r="1108" spans="1:14" ht="34.5" hidden="1" customHeight="1" x14ac:dyDescent="0.2">
      <c r="A1108" s="653" t="s">
        <v>58</v>
      </c>
      <c r="B1108" s="654"/>
      <c r="C1108" s="654"/>
      <c r="D1108" s="654"/>
      <c r="E1108" s="654"/>
      <c r="F1108" s="258"/>
      <c r="G1108" s="262"/>
      <c r="H1108" s="262"/>
      <c r="I1108" s="263" t="e">
        <f>#REF!+G1108</f>
        <v>#REF!</v>
      </c>
      <c r="J1108" s="263" t="e">
        <f t="shared" si="555"/>
        <v>#REF!</v>
      </c>
      <c r="K1108" s="263" t="e">
        <f t="shared" si="557"/>
        <v>#REF!</v>
      </c>
      <c r="L1108" s="263" t="e">
        <f t="shared" si="557"/>
        <v>#REF!</v>
      </c>
      <c r="M1108" s="263"/>
      <c r="N1108" s="263" t="e">
        <f t="shared" si="556"/>
        <v>#REF!</v>
      </c>
    </row>
    <row r="1109" spans="1:14" ht="12.75" hidden="1" customHeight="1" x14ac:dyDescent="0.2">
      <c r="A1109" s="410" t="s">
        <v>306</v>
      </c>
      <c r="B1109" s="255">
        <v>815</v>
      </c>
      <c r="C1109" s="256" t="s">
        <v>196</v>
      </c>
      <c r="D1109" s="256"/>
      <c r="E1109" s="256"/>
      <c r="F1109" s="256"/>
      <c r="G1109" s="262"/>
      <c r="H1109" s="262"/>
      <c r="I1109" s="263" t="e">
        <f>#REF!+G1109</f>
        <v>#REF!</v>
      </c>
      <c r="J1109" s="263" t="e">
        <f t="shared" si="555"/>
        <v>#REF!</v>
      </c>
      <c r="K1109" s="263" t="e">
        <f t="shared" si="557"/>
        <v>#REF!</v>
      </c>
      <c r="L1109" s="263" t="e">
        <f t="shared" si="557"/>
        <v>#REF!</v>
      </c>
      <c r="M1109" s="263"/>
      <c r="N1109" s="263" t="e">
        <f t="shared" si="556"/>
        <v>#REF!</v>
      </c>
    </row>
    <row r="1110" spans="1:14" ht="12.75" hidden="1" customHeight="1" x14ac:dyDescent="0.2">
      <c r="A1110" s="410" t="s">
        <v>217</v>
      </c>
      <c r="B1110" s="255">
        <v>815</v>
      </c>
      <c r="C1110" s="256" t="s">
        <v>196</v>
      </c>
      <c r="D1110" s="256" t="s">
        <v>198</v>
      </c>
      <c r="E1110" s="256"/>
      <c r="F1110" s="256"/>
      <c r="G1110" s="262"/>
      <c r="H1110" s="262"/>
      <c r="I1110" s="263" t="e">
        <f>#REF!+G1110</f>
        <v>#REF!</v>
      </c>
      <c r="J1110" s="263" t="e">
        <f t="shared" si="555"/>
        <v>#REF!</v>
      </c>
      <c r="K1110" s="263" t="e">
        <f t="shared" si="557"/>
        <v>#REF!</v>
      </c>
      <c r="L1110" s="263" t="e">
        <f t="shared" si="557"/>
        <v>#REF!</v>
      </c>
      <c r="M1110" s="263"/>
      <c r="N1110" s="263" t="e">
        <f t="shared" si="556"/>
        <v>#REF!</v>
      </c>
    </row>
    <row r="1111" spans="1:14" ht="38.25" hidden="1" customHeight="1" x14ac:dyDescent="0.2">
      <c r="A1111" s="265" t="s">
        <v>123</v>
      </c>
      <c r="B1111" s="277">
        <v>815</v>
      </c>
      <c r="C1111" s="258" t="s">
        <v>196</v>
      </c>
      <c r="D1111" s="258" t="s">
        <v>198</v>
      </c>
      <c r="E1111" s="258" t="s">
        <v>332</v>
      </c>
      <c r="F1111" s="256"/>
      <c r="G1111" s="262"/>
      <c r="H1111" s="262"/>
      <c r="I1111" s="263" t="e">
        <f>#REF!+G1111</f>
        <v>#REF!</v>
      </c>
      <c r="J1111" s="263" t="e">
        <f t="shared" si="555"/>
        <v>#REF!</v>
      </c>
      <c r="K1111" s="263" t="e">
        <f t="shared" si="557"/>
        <v>#REF!</v>
      </c>
      <c r="L1111" s="263" t="e">
        <f t="shared" si="557"/>
        <v>#REF!</v>
      </c>
      <c r="M1111" s="263"/>
      <c r="N1111" s="263" t="e">
        <f t="shared" si="556"/>
        <v>#REF!</v>
      </c>
    </row>
    <row r="1112" spans="1:14" ht="12.75" hidden="1" customHeight="1" x14ac:dyDescent="0.2">
      <c r="A1112" s="265" t="s">
        <v>333</v>
      </c>
      <c r="B1112" s="277">
        <v>815</v>
      </c>
      <c r="C1112" s="258" t="s">
        <v>196</v>
      </c>
      <c r="D1112" s="258" t="s">
        <v>198</v>
      </c>
      <c r="E1112" s="258" t="s">
        <v>334</v>
      </c>
      <c r="F1112" s="258"/>
      <c r="G1112" s="262"/>
      <c r="H1112" s="262"/>
      <c r="I1112" s="263" t="e">
        <f>#REF!+G1112</f>
        <v>#REF!</v>
      </c>
      <c r="J1112" s="263" t="e">
        <f t="shared" si="555"/>
        <v>#REF!</v>
      </c>
      <c r="K1112" s="263" t="e">
        <f t="shared" si="557"/>
        <v>#REF!</v>
      </c>
      <c r="L1112" s="263" t="e">
        <f t="shared" si="557"/>
        <v>#REF!</v>
      </c>
      <c r="M1112" s="263"/>
      <c r="N1112" s="263" t="e">
        <f t="shared" si="556"/>
        <v>#REF!</v>
      </c>
    </row>
    <row r="1113" spans="1:14" ht="12.75" hidden="1" customHeight="1" x14ac:dyDescent="0.2">
      <c r="A1113" s="265" t="s">
        <v>320</v>
      </c>
      <c r="B1113" s="277">
        <v>815</v>
      </c>
      <c r="C1113" s="258" t="s">
        <v>196</v>
      </c>
      <c r="D1113" s="258" t="s">
        <v>198</v>
      </c>
      <c r="E1113" s="258" t="s">
        <v>334</v>
      </c>
      <c r="F1113" s="258" t="s">
        <v>321</v>
      </c>
      <c r="G1113" s="262"/>
      <c r="H1113" s="262"/>
      <c r="I1113" s="263" t="e">
        <f>#REF!+G1113</f>
        <v>#REF!</v>
      </c>
      <c r="J1113" s="263" t="e">
        <f t="shared" si="555"/>
        <v>#REF!</v>
      </c>
      <c r="K1113" s="263" t="e">
        <f t="shared" si="557"/>
        <v>#REF!</v>
      </c>
      <c r="L1113" s="263" t="e">
        <f t="shared" si="557"/>
        <v>#REF!</v>
      </c>
      <c r="M1113" s="263"/>
      <c r="N1113" s="263" t="e">
        <f t="shared" si="556"/>
        <v>#REF!</v>
      </c>
    </row>
    <row r="1114" spans="1:14" ht="25.5" hidden="1" customHeight="1" x14ac:dyDescent="0.2">
      <c r="A1114" s="265" t="s">
        <v>59</v>
      </c>
      <c r="B1114" s="277">
        <v>815</v>
      </c>
      <c r="C1114" s="258" t="s">
        <v>196</v>
      </c>
      <c r="D1114" s="258" t="s">
        <v>198</v>
      </c>
      <c r="E1114" s="258" t="s">
        <v>60</v>
      </c>
      <c r="F1114" s="258"/>
      <c r="G1114" s="262"/>
      <c r="H1114" s="262"/>
      <c r="I1114" s="263" t="e">
        <f>#REF!+G1114</f>
        <v>#REF!</v>
      </c>
      <c r="J1114" s="263" t="e">
        <f t="shared" si="555"/>
        <v>#REF!</v>
      </c>
      <c r="K1114" s="263" t="e">
        <f t="shared" si="557"/>
        <v>#REF!</v>
      </c>
      <c r="L1114" s="263" t="e">
        <f t="shared" si="557"/>
        <v>#REF!</v>
      </c>
      <c r="M1114" s="263"/>
      <c r="N1114" s="263" t="e">
        <f t="shared" si="556"/>
        <v>#REF!</v>
      </c>
    </row>
    <row r="1115" spans="1:14" ht="12.75" hidden="1" customHeight="1" x14ac:dyDescent="0.2">
      <c r="A1115" s="265" t="s">
        <v>320</v>
      </c>
      <c r="B1115" s="277">
        <v>815</v>
      </c>
      <c r="C1115" s="258" t="s">
        <v>196</v>
      </c>
      <c r="D1115" s="258" t="s">
        <v>198</v>
      </c>
      <c r="E1115" s="258" t="s">
        <v>60</v>
      </c>
      <c r="F1115" s="258" t="s">
        <v>321</v>
      </c>
      <c r="G1115" s="262"/>
      <c r="H1115" s="262"/>
      <c r="I1115" s="263" t="e">
        <f>#REF!+G1115</f>
        <v>#REF!</v>
      </c>
      <c r="J1115" s="263" t="e">
        <f t="shared" si="555"/>
        <v>#REF!</v>
      </c>
      <c r="K1115" s="263" t="e">
        <f t="shared" si="557"/>
        <v>#REF!</v>
      </c>
      <c r="L1115" s="263" t="e">
        <f t="shared" si="557"/>
        <v>#REF!</v>
      </c>
      <c r="M1115" s="263"/>
      <c r="N1115" s="263" t="e">
        <f t="shared" si="556"/>
        <v>#REF!</v>
      </c>
    </row>
    <row r="1116" spans="1:14" ht="12.75" hidden="1" customHeight="1" x14ac:dyDescent="0.2">
      <c r="A1116" s="410" t="s">
        <v>25</v>
      </c>
      <c r="B1116" s="255">
        <v>815</v>
      </c>
      <c r="C1116" s="256" t="s">
        <v>200</v>
      </c>
      <c r="D1116" s="256"/>
      <c r="E1116" s="258"/>
      <c r="F1116" s="258"/>
      <c r="G1116" s="262"/>
      <c r="H1116" s="262"/>
      <c r="I1116" s="263" t="e">
        <f>#REF!+G1116</f>
        <v>#REF!</v>
      </c>
      <c r="J1116" s="263" t="e">
        <f t="shared" si="555"/>
        <v>#REF!</v>
      </c>
      <c r="K1116" s="263" t="e">
        <f t="shared" si="557"/>
        <v>#REF!</v>
      </c>
      <c r="L1116" s="263" t="e">
        <f t="shared" si="557"/>
        <v>#REF!</v>
      </c>
      <c r="M1116" s="263"/>
      <c r="N1116" s="263" t="e">
        <f t="shared" si="556"/>
        <v>#REF!</v>
      </c>
    </row>
    <row r="1117" spans="1:14" ht="25.5" hidden="1" customHeight="1" x14ac:dyDescent="0.2">
      <c r="A1117" s="410" t="s">
        <v>26</v>
      </c>
      <c r="B1117" s="255">
        <v>815</v>
      </c>
      <c r="C1117" s="256" t="s">
        <v>200</v>
      </c>
      <c r="D1117" s="256" t="s">
        <v>194</v>
      </c>
      <c r="E1117" s="258"/>
      <c r="F1117" s="258"/>
      <c r="G1117" s="262"/>
      <c r="H1117" s="262"/>
      <c r="I1117" s="263" t="e">
        <f>#REF!+G1117</f>
        <v>#REF!</v>
      </c>
      <c r="J1117" s="263" t="e">
        <f t="shared" si="555"/>
        <v>#REF!</v>
      </c>
      <c r="K1117" s="263" t="e">
        <f t="shared" si="557"/>
        <v>#REF!</v>
      </c>
      <c r="L1117" s="263" t="e">
        <f t="shared" si="557"/>
        <v>#REF!</v>
      </c>
      <c r="M1117" s="263"/>
      <c r="N1117" s="263" t="e">
        <f t="shared" si="556"/>
        <v>#REF!</v>
      </c>
    </row>
    <row r="1118" spans="1:14" ht="12.75" hidden="1" customHeight="1" x14ac:dyDescent="0.2">
      <c r="A1118" s="410" t="s">
        <v>142</v>
      </c>
      <c r="B1118" s="255">
        <v>815</v>
      </c>
      <c r="C1118" s="256" t="s">
        <v>200</v>
      </c>
      <c r="D1118" s="256" t="s">
        <v>194</v>
      </c>
      <c r="E1118" s="258" t="s">
        <v>330</v>
      </c>
      <c r="F1118" s="258"/>
      <c r="G1118" s="262"/>
      <c r="H1118" s="262"/>
      <c r="I1118" s="263" t="e">
        <f>#REF!+G1118</f>
        <v>#REF!</v>
      </c>
      <c r="J1118" s="263" t="e">
        <f t="shared" si="555"/>
        <v>#REF!</v>
      </c>
      <c r="K1118" s="263" t="e">
        <f t="shared" si="557"/>
        <v>#REF!</v>
      </c>
      <c r="L1118" s="263" t="e">
        <f t="shared" si="557"/>
        <v>#REF!</v>
      </c>
      <c r="M1118" s="263"/>
      <c r="N1118" s="263" t="e">
        <f t="shared" si="556"/>
        <v>#REF!</v>
      </c>
    </row>
    <row r="1119" spans="1:14" ht="51" hidden="1" customHeight="1" x14ac:dyDescent="0.2">
      <c r="A1119" s="265" t="s">
        <v>260</v>
      </c>
      <c r="B1119" s="277">
        <v>815</v>
      </c>
      <c r="C1119" s="258" t="s">
        <v>200</v>
      </c>
      <c r="D1119" s="258" t="s">
        <v>194</v>
      </c>
      <c r="E1119" s="258" t="s">
        <v>261</v>
      </c>
      <c r="F1119" s="256"/>
      <c r="G1119" s="262"/>
      <c r="H1119" s="262"/>
      <c r="I1119" s="263" t="e">
        <f>#REF!+G1119</f>
        <v>#REF!</v>
      </c>
      <c r="J1119" s="263" t="e">
        <f t="shared" si="555"/>
        <v>#REF!</v>
      </c>
      <c r="K1119" s="263" t="e">
        <f t="shared" si="557"/>
        <v>#REF!</v>
      </c>
      <c r="L1119" s="263" t="e">
        <f t="shared" si="557"/>
        <v>#REF!</v>
      </c>
      <c r="M1119" s="263"/>
      <c r="N1119" s="263" t="e">
        <f t="shared" si="556"/>
        <v>#REF!</v>
      </c>
    </row>
    <row r="1120" spans="1:14" ht="12.75" hidden="1" customHeight="1" x14ac:dyDescent="0.2">
      <c r="A1120" s="265" t="s">
        <v>320</v>
      </c>
      <c r="B1120" s="277">
        <v>815</v>
      </c>
      <c r="C1120" s="258" t="s">
        <v>200</v>
      </c>
      <c r="D1120" s="258" t="s">
        <v>194</v>
      </c>
      <c r="E1120" s="258" t="s">
        <v>261</v>
      </c>
      <c r="F1120" s="258" t="s">
        <v>321</v>
      </c>
      <c r="G1120" s="262"/>
      <c r="H1120" s="262"/>
      <c r="I1120" s="263" t="e">
        <f>#REF!+G1120</f>
        <v>#REF!</v>
      </c>
      <c r="J1120" s="263" t="e">
        <f t="shared" si="555"/>
        <v>#REF!</v>
      </c>
      <c r="K1120" s="263" t="e">
        <f t="shared" si="557"/>
        <v>#REF!</v>
      </c>
      <c r="L1120" s="263" t="e">
        <f t="shared" si="557"/>
        <v>#REF!</v>
      </c>
      <c r="M1120" s="263"/>
      <c r="N1120" s="263" t="e">
        <f t="shared" si="556"/>
        <v>#REF!</v>
      </c>
    </row>
    <row r="1121" spans="1:14" ht="25.5" hidden="1" customHeight="1" x14ac:dyDescent="0.2">
      <c r="A1121" s="265" t="s">
        <v>262</v>
      </c>
      <c r="B1121" s="277">
        <v>815</v>
      </c>
      <c r="C1121" s="258" t="s">
        <v>200</v>
      </c>
      <c r="D1121" s="258" t="s">
        <v>194</v>
      </c>
      <c r="E1121" s="258" t="s">
        <v>263</v>
      </c>
      <c r="F1121" s="256"/>
      <c r="G1121" s="262"/>
      <c r="H1121" s="262"/>
      <c r="I1121" s="263" t="e">
        <f>#REF!+G1121</f>
        <v>#REF!</v>
      </c>
      <c r="J1121" s="263" t="e">
        <f t="shared" si="555"/>
        <v>#REF!</v>
      </c>
      <c r="K1121" s="263" t="e">
        <f t="shared" si="557"/>
        <v>#REF!</v>
      </c>
      <c r="L1121" s="263" t="e">
        <f t="shared" si="557"/>
        <v>#REF!</v>
      </c>
      <c r="M1121" s="263"/>
      <c r="N1121" s="263" t="e">
        <f t="shared" si="556"/>
        <v>#REF!</v>
      </c>
    </row>
    <row r="1122" spans="1:14" ht="12.75" hidden="1" customHeight="1" x14ac:dyDescent="0.2">
      <c r="A1122" s="265" t="s">
        <v>320</v>
      </c>
      <c r="B1122" s="277">
        <v>815</v>
      </c>
      <c r="C1122" s="258" t="s">
        <v>200</v>
      </c>
      <c r="D1122" s="258" t="s">
        <v>194</v>
      </c>
      <c r="E1122" s="258" t="s">
        <v>263</v>
      </c>
      <c r="F1122" s="258" t="s">
        <v>321</v>
      </c>
      <c r="G1122" s="262"/>
      <c r="H1122" s="262"/>
      <c r="I1122" s="263" t="e">
        <f>#REF!+G1122</f>
        <v>#REF!</v>
      </c>
      <c r="J1122" s="263" t="e">
        <f t="shared" si="555"/>
        <v>#REF!</v>
      </c>
      <c r="K1122" s="263" t="e">
        <f t="shared" si="557"/>
        <v>#REF!</v>
      </c>
      <c r="L1122" s="263" t="e">
        <f t="shared" si="557"/>
        <v>#REF!</v>
      </c>
      <c r="M1122" s="263"/>
      <c r="N1122" s="263" t="e">
        <f t="shared" si="556"/>
        <v>#REF!</v>
      </c>
    </row>
    <row r="1123" spans="1:14" ht="38.25" hidden="1" customHeight="1" x14ac:dyDescent="0.2">
      <c r="A1123" s="265" t="s">
        <v>264</v>
      </c>
      <c r="B1123" s="277">
        <v>815</v>
      </c>
      <c r="C1123" s="258" t="s">
        <v>200</v>
      </c>
      <c r="D1123" s="258" t="s">
        <v>194</v>
      </c>
      <c r="E1123" s="258" t="s">
        <v>265</v>
      </c>
      <c r="F1123" s="258"/>
      <c r="G1123" s="262"/>
      <c r="H1123" s="262"/>
      <c r="I1123" s="263" t="e">
        <f>#REF!+G1123</f>
        <v>#REF!</v>
      </c>
      <c r="J1123" s="263" t="e">
        <f t="shared" si="555"/>
        <v>#REF!</v>
      </c>
      <c r="K1123" s="263" t="e">
        <f t="shared" si="557"/>
        <v>#REF!</v>
      </c>
      <c r="L1123" s="263" t="e">
        <f t="shared" si="557"/>
        <v>#REF!</v>
      </c>
      <c r="M1123" s="263"/>
      <c r="N1123" s="263" t="e">
        <f t="shared" si="556"/>
        <v>#REF!</v>
      </c>
    </row>
    <row r="1124" spans="1:14" ht="12.75" hidden="1" customHeight="1" x14ac:dyDescent="0.2">
      <c r="A1124" s="265" t="s">
        <v>320</v>
      </c>
      <c r="B1124" s="277">
        <v>815</v>
      </c>
      <c r="C1124" s="258" t="s">
        <v>200</v>
      </c>
      <c r="D1124" s="258" t="s">
        <v>194</v>
      </c>
      <c r="E1124" s="258" t="s">
        <v>265</v>
      </c>
      <c r="F1124" s="258" t="s">
        <v>321</v>
      </c>
      <c r="G1124" s="262"/>
      <c r="H1124" s="262"/>
      <c r="I1124" s="263" t="e">
        <f>#REF!+G1124</f>
        <v>#REF!</v>
      </c>
      <c r="J1124" s="263" t="e">
        <f t="shared" si="555"/>
        <v>#REF!</v>
      </c>
      <c r="K1124" s="263" t="e">
        <f t="shared" si="557"/>
        <v>#REF!</v>
      </c>
      <c r="L1124" s="263" t="e">
        <f t="shared" si="557"/>
        <v>#REF!</v>
      </c>
      <c r="M1124" s="263"/>
      <c r="N1124" s="263" t="e">
        <f t="shared" si="556"/>
        <v>#REF!</v>
      </c>
    </row>
    <row r="1125" spans="1:14" ht="12.75" hidden="1" customHeight="1" x14ac:dyDescent="0.2">
      <c r="A1125" s="265" t="s">
        <v>95</v>
      </c>
      <c r="B1125" s="277">
        <v>801</v>
      </c>
      <c r="C1125" s="258" t="s">
        <v>205</v>
      </c>
      <c r="D1125" s="258" t="s">
        <v>192</v>
      </c>
      <c r="E1125" s="258" t="s">
        <v>5</v>
      </c>
      <c r="F1125" s="258" t="s">
        <v>96</v>
      </c>
      <c r="G1125" s="262"/>
      <c r="H1125" s="262"/>
      <c r="I1125" s="263" t="e">
        <f>#REF!+G1125</f>
        <v>#REF!</v>
      </c>
      <c r="J1125" s="263" t="e">
        <f t="shared" si="555"/>
        <v>#REF!</v>
      </c>
      <c r="K1125" s="263" t="e">
        <f t="shared" si="557"/>
        <v>#REF!</v>
      </c>
      <c r="L1125" s="263" t="e">
        <f t="shared" si="557"/>
        <v>#REF!</v>
      </c>
      <c r="M1125" s="263"/>
      <c r="N1125" s="263" t="e">
        <f t="shared" si="556"/>
        <v>#REF!</v>
      </c>
    </row>
    <row r="1126" spans="1:14" ht="12.75" hidden="1" customHeight="1" x14ac:dyDescent="0.2">
      <c r="A1126" s="265" t="s">
        <v>97</v>
      </c>
      <c r="B1126" s="277">
        <v>801</v>
      </c>
      <c r="C1126" s="258" t="s">
        <v>205</v>
      </c>
      <c r="D1126" s="258" t="s">
        <v>192</v>
      </c>
      <c r="E1126" s="258" t="s">
        <v>5</v>
      </c>
      <c r="F1126" s="258" t="s">
        <v>98</v>
      </c>
      <c r="G1126" s="262"/>
      <c r="H1126" s="262"/>
      <c r="I1126" s="263" t="e">
        <f>#REF!+G1126</f>
        <v>#REF!</v>
      </c>
      <c r="J1126" s="263" t="e">
        <f t="shared" si="555"/>
        <v>#REF!</v>
      </c>
      <c r="K1126" s="263" t="e">
        <f t="shared" si="557"/>
        <v>#REF!</v>
      </c>
      <c r="L1126" s="263" t="e">
        <f t="shared" si="557"/>
        <v>#REF!</v>
      </c>
      <c r="M1126" s="263"/>
      <c r="N1126" s="263" t="e">
        <f t="shared" si="556"/>
        <v>#REF!</v>
      </c>
    </row>
    <row r="1127" spans="1:14" ht="25.5" hidden="1" customHeight="1" x14ac:dyDescent="0.2">
      <c r="A1127" s="265" t="s">
        <v>99</v>
      </c>
      <c r="B1127" s="277">
        <v>801</v>
      </c>
      <c r="C1127" s="258" t="s">
        <v>205</v>
      </c>
      <c r="D1127" s="258" t="s">
        <v>192</v>
      </c>
      <c r="E1127" s="258" t="s">
        <v>5</v>
      </c>
      <c r="F1127" s="258" t="s">
        <v>100</v>
      </c>
      <c r="G1127" s="262"/>
      <c r="H1127" s="262"/>
      <c r="I1127" s="263" t="e">
        <f>#REF!+G1127</f>
        <v>#REF!</v>
      </c>
      <c r="J1127" s="263" t="e">
        <f t="shared" si="555"/>
        <v>#REF!</v>
      </c>
      <c r="K1127" s="263" t="e">
        <f t="shared" si="557"/>
        <v>#REF!</v>
      </c>
      <c r="L1127" s="263" t="e">
        <f t="shared" si="557"/>
        <v>#REF!</v>
      </c>
      <c r="M1127" s="263"/>
      <c r="N1127" s="263" t="e">
        <f t="shared" si="556"/>
        <v>#REF!</v>
      </c>
    </row>
    <row r="1128" spans="1:14" ht="25.5" hidden="1" customHeight="1" x14ac:dyDescent="0.2">
      <c r="A1128" s="265" t="s">
        <v>101</v>
      </c>
      <c r="B1128" s="277">
        <v>801</v>
      </c>
      <c r="C1128" s="258" t="s">
        <v>205</v>
      </c>
      <c r="D1128" s="258" t="s">
        <v>192</v>
      </c>
      <c r="E1128" s="258" t="s">
        <v>5</v>
      </c>
      <c r="F1128" s="258" t="s">
        <v>102</v>
      </c>
      <c r="G1128" s="262"/>
      <c r="H1128" s="262"/>
      <c r="I1128" s="263" t="e">
        <f>#REF!+G1128</f>
        <v>#REF!</v>
      </c>
      <c r="J1128" s="263" t="e">
        <f t="shared" si="555"/>
        <v>#REF!</v>
      </c>
      <c r="K1128" s="263" t="e">
        <f t="shared" si="557"/>
        <v>#REF!</v>
      </c>
      <c r="L1128" s="263" t="e">
        <f t="shared" si="557"/>
        <v>#REF!</v>
      </c>
      <c r="M1128" s="263"/>
      <c r="N1128" s="263" t="e">
        <f t="shared" si="556"/>
        <v>#REF!</v>
      </c>
    </row>
    <row r="1129" spans="1:14" ht="25.5" hidden="1" customHeight="1" x14ac:dyDescent="0.2">
      <c r="A1129" s="265" t="s">
        <v>93</v>
      </c>
      <c r="B1129" s="277">
        <v>801</v>
      </c>
      <c r="C1129" s="258" t="s">
        <v>205</v>
      </c>
      <c r="D1129" s="258" t="s">
        <v>192</v>
      </c>
      <c r="E1129" s="258" t="s">
        <v>5</v>
      </c>
      <c r="F1129" s="258" t="s">
        <v>94</v>
      </c>
      <c r="G1129" s="262"/>
      <c r="H1129" s="262"/>
      <c r="I1129" s="263" t="e">
        <f>#REF!+G1129</f>
        <v>#REF!</v>
      </c>
      <c r="J1129" s="263" t="e">
        <f t="shared" si="555"/>
        <v>#REF!</v>
      </c>
      <c r="K1129" s="263" t="e">
        <f t="shared" si="557"/>
        <v>#REF!</v>
      </c>
      <c r="L1129" s="263" t="e">
        <f t="shared" si="557"/>
        <v>#REF!</v>
      </c>
      <c r="M1129" s="263"/>
      <c r="N1129" s="263" t="e">
        <f t="shared" si="556"/>
        <v>#REF!</v>
      </c>
    </row>
    <row r="1130" spans="1:14" ht="30" hidden="1" x14ac:dyDescent="0.2">
      <c r="A1130" s="265" t="s">
        <v>76</v>
      </c>
      <c r="B1130" s="277">
        <v>801</v>
      </c>
      <c r="C1130" s="258" t="s">
        <v>205</v>
      </c>
      <c r="D1130" s="258" t="s">
        <v>192</v>
      </c>
      <c r="E1130" s="258" t="s">
        <v>5</v>
      </c>
      <c r="F1130" s="258" t="s">
        <v>77</v>
      </c>
      <c r="G1130" s="262"/>
      <c r="H1130" s="262"/>
      <c r="I1130" s="263" t="e">
        <f>#REF!+G1130</f>
        <v>#REF!</v>
      </c>
      <c r="J1130" s="263" t="e">
        <f t="shared" si="555"/>
        <v>#REF!</v>
      </c>
      <c r="K1130" s="263" t="e">
        <f t="shared" si="557"/>
        <v>#REF!</v>
      </c>
      <c r="L1130" s="263" t="e">
        <f t="shared" si="557"/>
        <v>#REF!</v>
      </c>
      <c r="M1130" s="263"/>
      <c r="N1130" s="263" t="e">
        <f t="shared" si="556"/>
        <v>#REF!</v>
      </c>
    </row>
    <row r="1131" spans="1:14" ht="12.75" hidden="1" customHeight="1" x14ac:dyDescent="0.2">
      <c r="A1131" s="265" t="s">
        <v>78</v>
      </c>
      <c r="B1131" s="277">
        <v>801</v>
      </c>
      <c r="C1131" s="258" t="s">
        <v>205</v>
      </c>
      <c r="D1131" s="258" t="s">
        <v>192</v>
      </c>
      <c r="E1131" s="258" t="s">
        <v>5</v>
      </c>
      <c r="F1131" s="258" t="s">
        <v>79</v>
      </c>
      <c r="G1131" s="262"/>
      <c r="H1131" s="262"/>
      <c r="I1131" s="263" t="e">
        <f>#REF!+G1131</f>
        <v>#REF!</v>
      </c>
      <c r="J1131" s="263" t="e">
        <f t="shared" si="555"/>
        <v>#REF!</v>
      </c>
      <c r="K1131" s="263" t="e">
        <f>#REF!+I1131</f>
        <v>#REF!</v>
      </c>
      <c r="L1131" s="263" t="e">
        <f t="shared" ref="L1131:L1138" si="558">I1131+J1131</f>
        <v>#REF!</v>
      </c>
      <c r="M1131" s="263"/>
      <c r="N1131" s="263" t="e">
        <f t="shared" si="556"/>
        <v>#REF!</v>
      </c>
    </row>
    <row r="1132" spans="1:14" ht="12.75" hidden="1" customHeight="1" x14ac:dyDescent="0.2">
      <c r="A1132" s="265" t="s">
        <v>103</v>
      </c>
      <c r="B1132" s="277">
        <v>801</v>
      </c>
      <c r="C1132" s="258" t="s">
        <v>205</v>
      </c>
      <c r="D1132" s="258" t="s">
        <v>192</v>
      </c>
      <c r="E1132" s="258" t="s">
        <v>5</v>
      </c>
      <c r="F1132" s="258" t="s">
        <v>104</v>
      </c>
      <c r="G1132" s="262"/>
      <c r="H1132" s="262"/>
      <c r="I1132" s="263" t="e">
        <f>#REF!+G1132</f>
        <v>#REF!</v>
      </c>
      <c r="J1132" s="263" t="e">
        <f t="shared" si="555"/>
        <v>#REF!</v>
      </c>
      <c r="K1132" s="263" t="e">
        <f>#REF!+I1132</f>
        <v>#REF!</v>
      </c>
      <c r="L1132" s="263" t="e">
        <f t="shared" si="558"/>
        <v>#REF!</v>
      </c>
      <c r="M1132" s="263"/>
      <c r="N1132" s="263" t="e">
        <f t="shared" si="556"/>
        <v>#REF!</v>
      </c>
    </row>
    <row r="1133" spans="1:14" ht="12.75" hidden="1" customHeight="1" x14ac:dyDescent="0.2">
      <c r="A1133" s="265" t="s">
        <v>105</v>
      </c>
      <c r="B1133" s="277">
        <v>801</v>
      </c>
      <c r="C1133" s="258" t="s">
        <v>205</v>
      </c>
      <c r="D1133" s="258" t="s">
        <v>192</v>
      </c>
      <c r="E1133" s="258" t="s">
        <v>5</v>
      </c>
      <c r="F1133" s="258" t="s">
        <v>106</v>
      </c>
      <c r="G1133" s="262"/>
      <c r="H1133" s="262"/>
      <c r="I1133" s="263" t="e">
        <f>#REF!+G1133</f>
        <v>#REF!</v>
      </c>
      <c r="J1133" s="263" t="e">
        <f t="shared" si="555"/>
        <v>#REF!</v>
      </c>
      <c r="K1133" s="263" t="e">
        <f>#REF!+I1133</f>
        <v>#REF!</v>
      </c>
      <c r="L1133" s="263" t="e">
        <f t="shared" si="558"/>
        <v>#REF!</v>
      </c>
      <c r="M1133" s="263"/>
      <c r="N1133" s="263" t="e">
        <f t="shared" si="556"/>
        <v>#REF!</v>
      </c>
    </row>
    <row r="1134" spans="1:14" ht="12.75" hidden="1" customHeight="1" x14ac:dyDescent="0.2">
      <c r="A1134" s="656" t="s">
        <v>149</v>
      </c>
      <c r="B1134" s="654"/>
      <c r="C1134" s="654"/>
      <c r="D1134" s="654"/>
      <c r="E1134" s="654"/>
      <c r="F1134" s="654"/>
      <c r="G1134" s="262"/>
      <c r="H1134" s="262"/>
      <c r="I1134" s="263" t="e">
        <f>#REF!+G1134</f>
        <v>#REF!</v>
      </c>
      <c r="J1134" s="263" t="e">
        <f t="shared" si="555"/>
        <v>#REF!</v>
      </c>
      <c r="K1134" s="263" t="e">
        <f>#REF!+I1134</f>
        <v>#REF!</v>
      </c>
      <c r="L1134" s="263" t="e">
        <f t="shared" si="558"/>
        <v>#REF!</v>
      </c>
      <c r="M1134" s="263"/>
      <c r="N1134" s="263" t="e">
        <f t="shared" si="556"/>
        <v>#REF!</v>
      </c>
    </row>
    <row r="1135" spans="1:14" ht="15" hidden="1" x14ac:dyDescent="0.2">
      <c r="A1135" s="265" t="s">
        <v>404</v>
      </c>
      <c r="B1135" s="277">
        <v>801</v>
      </c>
      <c r="C1135" s="258" t="s">
        <v>205</v>
      </c>
      <c r="D1135" s="258" t="s">
        <v>192</v>
      </c>
      <c r="E1135" s="258" t="s">
        <v>62</v>
      </c>
      <c r="F1135" s="258"/>
      <c r="G1135" s="262"/>
      <c r="H1135" s="262"/>
      <c r="I1135" s="263" t="e">
        <f>I1138</f>
        <v>#REF!</v>
      </c>
      <c r="J1135" s="263" t="e">
        <f t="shared" si="555"/>
        <v>#REF!</v>
      </c>
      <c r="K1135" s="263" t="e">
        <f>K1138</f>
        <v>#REF!</v>
      </c>
      <c r="L1135" s="263" t="e">
        <f t="shared" si="558"/>
        <v>#REF!</v>
      </c>
      <c r="M1135" s="263"/>
      <c r="N1135" s="263" t="e">
        <f t="shared" si="556"/>
        <v>#REF!</v>
      </c>
    </row>
    <row r="1136" spans="1:14" ht="15" hidden="1" x14ac:dyDescent="0.2">
      <c r="A1136" s="265" t="s">
        <v>547</v>
      </c>
      <c r="B1136" s="277">
        <v>801</v>
      </c>
      <c r="C1136" s="258" t="s">
        <v>205</v>
      </c>
      <c r="D1136" s="258" t="s">
        <v>192</v>
      </c>
      <c r="E1136" s="258" t="s">
        <v>173</v>
      </c>
      <c r="F1136" s="258"/>
      <c r="G1136" s="262"/>
      <c r="H1136" s="262"/>
      <c r="I1136" s="263" t="e">
        <f>I1137</f>
        <v>#REF!</v>
      </c>
      <c r="J1136" s="263" t="e">
        <f t="shared" si="555"/>
        <v>#REF!</v>
      </c>
      <c r="K1136" s="263" t="e">
        <f>K1137</f>
        <v>#REF!</v>
      </c>
      <c r="L1136" s="263" t="e">
        <f t="shared" si="558"/>
        <v>#REF!</v>
      </c>
      <c r="M1136" s="263"/>
      <c r="N1136" s="263" t="e">
        <f t="shared" si="556"/>
        <v>#REF!</v>
      </c>
    </row>
    <row r="1137" spans="1:14" ht="15" hidden="1" x14ac:dyDescent="0.2">
      <c r="A1137" s="265" t="s">
        <v>93</v>
      </c>
      <c r="B1137" s="277">
        <v>801</v>
      </c>
      <c r="C1137" s="258" t="s">
        <v>205</v>
      </c>
      <c r="D1137" s="258" t="s">
        <v>192</v>
      </c>
      <c r="E1137" s="258" t="s">
        <v>173</v>
      </c>
      <c r="F1137" s="258" t="s">
        <v>94</v>
      </c>
      <c r="G1137" s="262"/>
      <c r="H1137" s="262"/>
      <c r="I1137" s="263" t="e">
        <f>#REF!+G1137</f>
        <v>#REF!</v>
      </c>
      <c r="J1137" s="263" t="e">
        <f t="shared" si="555"/>
        <v>#REF!</v>
      </c>
      <c r="K1137" s="263" t="e">
        <f>H1137+I1137</f>
        <v>#REF!</v>
      </c>
      <c r="L1137" s="263" t="e">
        <f t="shared" si="558"/>
        <v>#REF!</v>
      </c>
      <c r="M1137" s="263"/>
      <c r="N1137" s="263" t="e">
        <f t="shared" si="556"/>
        <v>#REF!</v>
      </c>
    </row>
    <row r="1138" spans="1:14" ht="21" hidden="1" customHeight="1" x14ac:dyDescent="0.2">
      <c r="A1138" s="265" t="s">
        <v>421</v>
      </c>
      <c r="B1138" s="277">
        <v>801</v>
      </c>
      <c r="C1138" s="258" t="s">
        <v>205</v>
      </c>
      <c r="D1138" s="258" t="s">
        <v>192</v>
      </c>
      <c r="E1138" s="258" t="s">
        <v>429</v>
      </c>
      <c r="F1138" s="258"/>
      <c r="G1138" s="262"/>
      <c r="H1138" s="262"/>
      <c r="I1138" s="263" t="e">
        <f>#REF!</f>
        <v>#REF!</v>
      </c>
      <c r="J1138" s="263" t="e">
        <f t="shared" si="555"/>
        <v>#REF!</v>
      </c>
      <c r="K1138" s="263" t="e">
        <f>#REF!</f>
        <v>#REF!</v>
      </c>
      <c r="L1138" s="263" t="e">
        <f t="shared" si="558"/>
        <v>#REF!</v>
      </c>
      <c r="M1138" s="263"/>
      <c r="N1138" s="263" t="e">
        <f t="shared" si="556"/>
        <v>#REF!</v>
      </c>
    </row>
    <row r="1139" spans="1:14" ht="30" customHeight="1" x14ac:dyDescent="0.2">
      <c r="A1139" s="265" t="s">
        <v>76</v>
      </c>
      <c r="B1139" s="277">
        <v>801</v>
      </c>
      <c r="C1139" s="258" t="s">
        <v>205</v>
      </c>
      <c r="D1139" s="258" t="s">
        <v>192</v>
      </c>
      <c r="E1139" s="258" t="s">
        <v>788</v>
      </c>
      <c r="F1139" s="258" t="s">
        <v>77</v>
      </c>
      <c r="G1139" s="262"/>
      <c r="H1139" s="263">
        <v>2384</v>
      </c>
      <c r="I1139" s="263">
        <v>232.27</v>
      </c>
      <c r="J1139" s="263">
        <f t="shared" si="555"/>
        <v>2616.27</v>
      </c>
      <c r="K1139" s="263">
        <v>0</v>
      </c>
      <c r="L1139" s="263">
        <v>3390</v>
      </c>
      <c r="M1139" s="263">
        <v>-560</v>
      </c>
      <c r="N1139" s="263">
        <f>L1139+M1139</f>
        <v>2830</v>
      </c>
    </row>
    <row r="1140" spans="1:14" ht="21" customHeight="1" x14ac:dyDescent="0.2">
      <c r="A1140" s="265" t="s">
        <v>78</v>
      </c>
      <c r="B1140" s="277">
        <v>801</v>
      </c>
      <c r="C1140" s="258" t="s">
        <v>205</v>
      </c>
      <c r="D1140" s="258" t="s">
        <v>192</v>
      </c>
      <c r="E1140" s="258" t="s">
        <v>830</v>
      </c>
      <c r="F1140" s="258" t="s">
        <v>79</v>
      </c>
      <c r="G1140" s="262"/>
      <c r="H1140" s="263">
        <v>0</v>
      </c>
      <c r="I1140" s="263">
        <v>120</v>
      </c>
      <c r="J1140" s="263">
        <f>H1140+I1140</f>
        <v>120</v>
      </c>
      <c r="K1140" s="263">
        <v>220</v>
      </c>
      <c r="L1140" s="263">
        <v>0</v>
      </c>
      <c r="M1140" s="263"/>
      <c r="N1140" s="263">
        <f t="shared" ref="N1140:N1141" si="559">L1140+M1140</f>
        <v>0</v>
      </c>
    </row>
    <row r="1141" spans="1:14" ht="15" x14ac:dyDescent="0.2">
      <c r="A1141" s="265" t="s">
        <v>290</v>
      </c>
      <c r="B1141" s="258"/>
      <c r="C1141" s="258" t="s">
        <v>291</v>
      </c>
      <c r="D1141" s="258" t="s">
        <v>291</v>
      </c>
      <c r="E1141" s="258" t="s">
        <v>974</v>
      </c>
      <c r="F1141" s="258" t="s">
        <v>266</v>
      </c>
      <c r="G1141" s="262"/>
      <c r="H1141" s="263">
        <v>0</v>
      </c>
      <c r="I1141" s="263">
        <v>0</v>
      </c>
      <c r="J1141" s="263">
        <v>0</v>
      </c>
      <c r="K1141" s="263">
        <v>0</v>
      </c>
      <c r="L1141" s="263">
        <v>5652</v>
      </c>
      <c r="M1141" s="263">
        <v>-5652</v>
      </c>
      <c r="N1141" s="263">
        <f t="shared" si="559"/>
        <v>0</v>
      </c>
    </row>
    <row r="1142" spans="1:14" s="21" customFormat="1" ht="15.75" x14ac:dyDescent="0.2">
      <c r="A1142" s="411" t="s">
        <v>267</v>
      </c>
      <c r="B1142" s="412"/>
      <c r="C1142" s="413"/>
      <c r="D1142" s="413"/>
      <c r="E1142" s="413"/>
      <c r="F1142" s="413"/>
      <c r="G1142" s="414"/>
      <c r="H1142" s="251" t="e">
        <f>H10+H207+H338+H490+H542</f>
        <v>#REF!</v>
      </c>
      <c r="I1142" s="251" t="e">
        <f>I10+I207+I338+I490+I542</f>
        <v>#REF!</v>
      </c>
      <c r="J1142" s="251" t="e">
        <f>J10+J207+J338+J490+J542</f>
        <v>#REF!</v>
      </c>
      <c r="K1142" s="251" t="e">
        <f>K10+K207+K338+K490+K542</f>
        <v>#REF!</v>
      </c>
      <c r="L1142" s="251">
        <f>L10+L207+L338+L490+L542+L1141</f>
        <v>434760.96000000002</v>
      </c>
      <c r="M1142" s="251">
        <f>M10+M207+M338+M490+M542+M1141</f>
        <v>75297.540000000008</v>
      </c>
      <c r="N1142" s="251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7"/>
      <c r="L1147" s="287"/>
      <c r="M1147" s="287"/>
      <c r="N1147" s="287"/>
    </row>
    <row r="1148" spans="1:14" s="14" customFormat="1" ht="12.75" hidden="1" customHeight="1" x14ac:dyDescent="0.2">
      <c r="A1148" s="24"/>
      <c r="B1148" s="655"/>
      <c r="C1148" s="26"/>
      <c r="D1148" s="26"/>
      <c r="E1148" s="26"/>
      <c r="F1148" s="26"/>
      <c r="G1148" s="25"/>
      <c r="H1148" s="25"/>
      <c r="I1148" s="25"/>
      <c r="J1148" s="25"/>
      <c r="K1148" s="287"/>
      <c r="L1148" s="287"/>
      <c r="M1148" s="287"/>
      <c r="N1148" s="287"/>
    </row>
    <row r="1149" spans="1:14" s="14" customFormat="1" ht="12.75" hidden="1" customHeight="1" x14ac:dyDescent="0.2">
      <c r="A1149" s="24"/>
      <c r="B1149" s="655"/>
      <c r="C1149" s="26"/>
      <c r="D1149" s="26"/>
      <c r="E1149" s="26"/>
      <c r="F1149" s="26"/>
      <c r="G1149" s="25"/>
      <c r="H1149" s="25"/>
      <c r="I1149" s="25"/>
      <c r="J1149" s="25"/>
      <c r="K1149" s="287"/>
      <c r="L1149" s="287"/>
      <c r="M1149" s="287"/>
      <c r="N1149" s="287"/>
    </row>
    <row r="1150" spans="1:14" s="14" customFormat="1" ht="12.75" hidden="1" customHeight="1" x14ac:dyDescent="0.2">
      <c r="A1150" s="24"/>
      <c r="B1150" s="655"/>
      <c r="C1150" s="26"/>
      <c r="D1150" s="26"/>
      <c r="E1150" s="26"/>
      <c r="F1150" s="26"/>
      <c r="G1150" s="26"/>
      <c r="H1150" s="26"/>
      <c r="I1150" s="26"/>
      <c r="J1150" s="26"/>
      <c r="K1150" s="288"/>
      <c r="L1150" s="288"/>
      <c r="M1150" s="288"/>
      <c r="N1150" s="288"/>
    </row>
    <row r="1151" spans="1:14" s="14" customFormat="1" ht="12.75" hidden="1" customHeight="1" x14ac:dyDescent="0.2">
      <c r="A1151" s="24"/>
      <c r="B1151" s="655"/>
      <c r="C1151" s="29"/>
      <c r="D1151" s="29"/>
      <c r="E1151" s="26"/>
      <c r="F1151" s="26"/>
      <c r="G1151" s="26"/>
      <c r="H1151" s="26"/>
      <c r="I1151" s="26"/>
      <c r="J1151" s="26"/>
      <c r="K1151" s="288"/>
      <c r="L1151" s="288"/>
      <c r="M1151" s="288"/>
      <c r="N1151" s="288"/>
    </row>
    <row r="1152" spans="1:14" s="14" customFormat="1" ht="12.75" hidden="1" customHeight="1" x14ac:dyDescent="0.2">
      <c r="A1152" s="24"/>
      <c r="B1152" s="655"/>
      <c r="C1152" s="29"/>
      <c r="D1152" s="29"/>
      <c r="E1152" s="26"/>
      <c r="F1152" s="26"/>
      <c r="G1152" s="26"/>
      <c r="H1152" s="26"/>
      <c r="I1152" s="26"/>
      <c r="J1152" s="26"/>
      <c r="K1152" s="288"/>
      <c r="L1152" s="288"/>
      <c r="M1152" s="288"/>
      <c r="N1152" s="288"/>
    </row>
    <row r="1153" spans="1:14" s="14" customFormat="1" ht="12.75" hidden="1" customHeight="1" x14ac:dyDescent="0.2">
      <c r="A1153" s="24"/>
      <c r="B1153" s="655"/>
      <c r="C1153" s="27"/>
      <c r="D1153" s="27"/>
      <c r="E1153" s="26"/>
      <c r="F1153" s="26"/>
      <c r="G1153" s="29"/>
      <c r="H1153" s="29"/>
      <c r="I1153" s="29"/>
      <c r="J1153" s="29"/>
      <c r="K1153" s="288"/>
      <c r="L1153" s="288"/>
      <c r="M1153" s="288"/>
      <c r="N1153" s="288"/>
    </row>
    <row r="1154" spans="1:14" s="14" customFormat="1" ht="12.75" hidden="1" customHeight="1" x14ac:dyDescent="0.2">
      <c r="A1154" s="24"/>
      <c r="B1154" s="655"/>
      <c r="C1154" s="27"/>
      <c r="D1154" s="27"/>
      <c r="E1154" s="26"/>
      <c r="F1154" s="26"/>
      <c r="G1154" s="29"/>
      <c r="H1154" s="29"/>
      <c r="I1154" s="29"/>
      <c r="J1154" s="29"/>
      <c r="K1154" s="288"/>
      <c r="L1154" s="288"/>
      <c r="M1154" s="288"/>
      <c r="N1154" s="288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8"/>
      <c r="L1155" s="288"/>
      <c r="M1155" s="288"/>
      <c r="N1155" s="288"/>
    </row>
    <row r="1156" spans="1:14" ht="12.75" hidden="1" customHeight="1" x14ac:dyDescent="0.2">
      <c r="B1156" s="655"/>
      <c r="C1156" s="26"/>
      <c r="D1156" s="26"/>
      <c r="E1156" s="27"/>
      <c r="F1156" s="27"/>
      <c r="G1156" s="27"/>
      <c r="H1156" s="27"/>
      <c r="I1156" s="27"/>
      <c r="J1156" s="27"/>
      <c r="K1156" s="288"/>
      <c r="L1156" s="288"/>
      <c r="M1156" s="288"/>
      <c r="N1156" s="288"/>
    </row>
    <row r="1157" spans="1:14" ht="12.75" hidden="1" customHeight="1" x14ac:dyDescent="0.2">
      <c r="B1157" s="655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655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655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655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655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655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655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9"/>
      <c r="L1164" s="289"/>
      <c r="M1164" s="289"/>
      <c r="N1164" s="289"/>
    </row>
    <row r="1165" spans="1:14" ht="12.75" hidden="1" customHeight="1" x14ac:dyDescent="0.2">
      <c r="A1165" s="16"/>
      <c r="G1165" s="28"/>
      <c r="H1165" s="28"/>
      <c r="I1165" s="28"/>
      <c r="J1165" s="28"/>
      <c r="K1165" s="289"/>
      <c r="L1165" s="289"/>
      <c r="M1165" s="289"/>
      <c r="N1165" s="289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2" t="e">
        <f>#REF!+#REF!+#REF!+#REF!+#REF!+#REF!+#REF!+#REF!+#REF!+#REF!+#REF!+#REF!+#REF!+#REF!+#REF!+#REF!</f>
        <v>#REF!</v>
      </c>
      <c r="H1174" s="292"/>
      <c r="I1174" s="292" t="s">
        <v>714</v>
      </c>
      <c r="J1174" s="292">
        <v>378982.07</v>
      </c>
    </row>
    <row r="1175" spans="1:10" hidden="1" x14ac:dyDescent="0.2">
      <c r="G1175" s="292" t="e">
        <f>#REF!+#REF!+#REF!+#REF!+#REF!</f>
        <v>#REF!</v>
      </c>
      <c r="H1175" s="292"/>
      <c r="I1175" s="292" t="s">
        <v>713</v>
      </c>
      <c r="J1175" s="292">
        <f>J1174*3/100</f>
        <v>11369.462099999999</v>
      </c>
    </row>
    <row r="1176" spans="1:10" hidden="1" x14ac:dyDescent="0.2">
      <c r="I1176" s="282" t="s">
        <v>715</v>
      </c>
      <c r="J1176" s="282" t="e">
        <f>J1174-J1142</f>
        <v>#REF!</v>
      </c>
    </row>
    <row r="1177" spans="1:10" hidden="1" x14ac:dyDescent="0.2">
      <c r="A1177" s="16"/>
      <c r="C1177" s="282"/>
      <c r="D1177" s="282"/>
      <c r="E1177" s="282"/>
      <c r="F1177" s="282"/>
      <c r="G1177" s="292" t="e">
        <f>G1174+G1175</f>
        <v>#REF!</v>
      </c>
      <c r="H1177" s="292"/>
      <c r="I1177" s="292"/>
      <c r="J1177" s="292"/>
    </row>
    <row r="1178" spans="1:10" hidden="1" x14ac:dyDescent="0.2">
      <c r="A1178" s="16"/>
      <c r="C1178" s="282"/>
      <c r="D1178" s="282"/>
      <c r="E1178" s="282"/>
      <c r="F1178" s="282"/>
      <c r="G1178" s="292" t="e">
        <f>#REF!-G1177</f>
        <v>#REF!</v>
      </c>
      <c r="H1178" s="292"/>
      <c r="I1178" s="292"/>
      <c r="J1178" s="292"/>
    </row>
    <row r="1179" spans="1:10" hidden="1" x14ac:dyDescent="0.2">
      <c r="A1179" s="16"/>
      <c r="C1179" s="282"/>
      <c r="D1179" s="282"/>
      <c r="E1179" s="282"/>
      <c r="F1179" s="282"/>
    </row>
    <row r="1180" spans="1:10" hidden="1" x14ac:dyDescent="0.2">
      <c r="A1180" s="16"/>
      <c r="C1180" s="282"/>
      <c r="D1180" s="282"/>
      <c r="E1180" s="282"/>
      <c r="F1180" s="282"/>
    </row>
    <row r="1181" spans="1:10" hidden="1" x14ac:dyDescent="0.2">
      <c r="A1181" s="16"/>
      <c r="C1181" s="282"/>
      <c r="D1181" s="282"/>
      <c r="E1181" s="282"/>
      <c r="F1181" s="282"/>
    </row>
    <row r="1182" spans="1:10" hidden="1" x14ac:dyDescent="0.2"/>
    <row r="1183" spans="1:10" hidden="1" x14ac:dyDescent="0.2">
      <c r="G1183" s="282">
        <v>178599.7</v>
      </c>
    </row>
    <row r="1184" spans="1:10" hidden="1" x14ac:dyDescent="0.2">
      <c r="G1184" s="292" t="e">
        <f>G1177-G1183</f>
        <v>#REF!</v>
      </c>
      <c r="H1184" s="292"/>
      <c r="I1184" s="292"/>
      <c r="J1184" s="292"/>
    </row>
    <row r="1185" spans="1:10" hidden="1" x14ac:dyDescent="0.2"/>
    <row r="1186" spans="1:10" hidden="1" x14ac:dyDescent="0.2">
      <c r="A1186" s="16"/>
      <c r="C1186" s="282"/>
      <c r="D1186" s="282"/>
      <c r="E1186" s="282"/>
      <c r="F1186" s="282"/>
      <c r="J1186" s="282" t="e">
        <f>J1187-J1142</f>
        <v>#REF!</v>
      </c>
    </row>
    <row r="1187" spans="1:10" hidden="1" x14ac:dyDescent="0.2">
      <c r="A1187" s="16"/>
      <c r="C1187" s="282"/>
      <c r="D1187" s="282"/>
      <c r="E1187" s="282"/>
      <c r="F1187" s="282"/>
      <c r="J1187" s="282">
        <v>373454.01</v>
      </c>
    </row>
    <row r="1188" spans="1:10" hidden="1" x14ac:dyDescent="0.2">
      <c r="A1188" s="16"/>
      <c r="C1188" s="282"/>
      <c r="D1188" s="282"/>
      <c r="E1188" s="282"/>
      <c r="F1188" s="282"/>
      <c r="J1188" s="282">
        <v>0.05</v>
      </c>
    </row>
    <row r="1189" spans="1:10" hidden="1" x14ac:dyDescent="0.2">
      <c r="A1189" s="16"/>
      <c r="C1189" s="282"/>
      <c r="D1189" s="282"/>
      <c r="E1189" s="282"/>
      <c r="F1189" s="282"/>
      <c r="J1189" s="282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4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633" t="s">
        <v>689</v>
      </c>
      <c r="B4" s="633"/>
      <c r="C4" s="633"/>
      <c r="D4" s="633"/>
    </row>
    <row r="5" spans="1:5" s="102" customFormat="1" ht="33" customHeight="1" x14ac:dyDescent="0.25">
      <c r="A5" s="657"/>
      <c r="B5" s="657"/>
      <c r="C5" s="657"/>
      <c r="D5" s="657"/>
    </row>
    <row r="6" spans="1:5" ht="17.25" customHeight="1" x14ac:dyDescent="0.2">
      <c r="D6" s="175" t="s">
        <v>549</v>
      </c>
    </row>
    <row r="7" spans="1:5" s="102" customFormat="1" ht="18" customHeight="1" x14ac:dyDescent="0.25">
      <c r="A7" s="658" t="s">
        <v>580</v>
      </c>
      <c r="B7" s="658" t="s">
        <v>587</v>
      </c>
      <c r="C7" s="660" t="s">
        <v>582</v>
      </c>
      <c r="D7" s="661"/>
    </row>
    <row r="8" spans="1:5" s="102" customFormat="1" ht="36.75" customHeight="1" x14ac:dyDescent="0.25">
      <c r="A8" s="659"/>
      <c r="B8" s="659"/>
      <c r="C8" s="176" t="s">
        <v>584</v>
      </c>
      <c r="D8" s="176" t="s">
        <v>585</v>
      </c>
    </row>
    <row r="9" spans="1:5" s="57" customFormat="1" x14ac:dyDescent="0.2">
      <c r="A9" s="177"/>
      <c r="B9" s="178"/>
      <c r="C9" s="178"/>
      <c r="D9" s="178"/>
    </row>
    <row r="10" spans="1:5" s="57" customFormat="1" x14ac:dyDescent="0.2">
      <c r="A10" s="177"/>
      <c r="B10" s="178"/>
      <c r="C10" s="178"/>
      <c r="D10" s="178"/>
    </row>
    <row r="11" spans="1:5" s="57" customFormat="1" x14ac:dyDescent="0.2">
      <c r="A11" s="177"/>
      <c r="B11" s="178"/>
      <c r="C11" s="178"/>
      <c r="D11" s="178"/>
    </row>
    <row r="12" spans="1:5" s="57" customFormat="1" x14ac:dyDescent="0.2">
      <c r="A12" s="178" t="s">
        <v>171</v>
      </c>
      <c r="B12" s="178"/>
      <c r="C12" s="178"/>
      <c r="D12" s="178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633" t="s">
        <v>690</v>
      </c>
      <c r="B4" s="633"/>
      <c r="C4" s="633"/>
      <c r="D4" s="633"/>
    </row>
    <row r="5" spans="1:5" s="102" customFormat="1" ht="35.25" customHeight="1" x14ac:dyDescent="0.25">
      <c r="A5" s="657"/>
      <c r="B5" s="657"/>
      <c r="C5" s="657"/>
      <c r="D5" s="657"/>
    </row>
    <row r="6" spans="1:5" x14ac:dyDescent="0.2">
      <c r="D6" s="175" t="s">
        <v>549</v>
      </c>
    </row>
    <row r="7" spans="1:5" s="102" customFormat="1" ht="19.5" customHeight="1" x14ac:dyDescent="0.25">
      <c r="A7" s="658" t="s">
        <v>580</v>
      </c>
      <c r="B7" s="662" t="s">
        <v>587</v>
      </c>
      <c r="C7" s="663" t="s">
        <v>582</v>
      </c>
      <c r="D7" s="663"/>
    </row>
    <row r="8" spans="1:5" s="102" customFormat="1" ht="40.5" customHeight="1" x14ac:dyDescent="0.25">
      <c r="A8" s="659"/>
      <c r="B8" s="662"/>
      <c r="C8" s="179" t="s">
        <v>584</v>
      </c>
      <c r="D8" s="176" t="s">
        <v>585</v>
      </c>
    </row>
    <row r="9" spans="1:5" s="57" customFormat="1" x14ac:dyDescent="0.2">
      <c r="A9" s="177"/>
      <c r="B9" s="178"/>
      <c r="C9" s="178"/>
      <c r="D9" s="178"/>
    </row>
    <row r="10" spans="1:5" s="57" customFormat="1" x14ac:dyDescent="0.2">
      <c r="A10" s="177"/>
      <c r="B10" s="178"/>
      <c r="C10" s="178"/>
      <c r="D10" s="178"/>
    </row>
    <row r="11" spans="1:5" s="57" customFormat="1" x14ac:dyDescent="0.2">
      <c r="A11" s="177"/>
      <c r="B11" s="178"/>
      <c r="C11" s="178"/>
      <c r="D11" s="178"/>
    </row>
    <row r="12" spans="1:5" s="57" customFormat="1" x14ac:dyDescent="0.2">
      <c r="A12" s="178" t="s">
        <v>171</v>
      </c>
      <c r="B12" s="178"/>
      <c r="C12" s="178"/>
      <c r="D12" s="178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4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633" t="s">
        <v>691</v>
      </c>
      <c r="B4" s="633"/>
      <c r="C4" s="633"/>
      <c r="D4" s="633"/>
    </row>
    <row r="5" spans="1:5" ht="17.25" customHeight="1" x14ac:dyDescent="0.2">
      <c r="D5" s="175" t="s">
        <v>549</v>
      </c>
    </row>
    <row r="6" spans="1:5" s="44" customFormat="1" ht="21.75" customHeight="1" x14ac:dyDescent="0.3">
      <c r="A6" s="664" t="s">
        <v>580</v>
      </c>
      <c r="B6" s="664" t="s">
        <v>586</v>
      </c>
      <c r="C6" s="666" t="s">
        <v>582</v>
      </c>
      <c r="D6" s="667"/>
    </row>
    <row r="7" spans="1:5" s="44" customFormat="1" ht="50.25" customHeight="1" x14ac:dyDescent="0.3">
      <c r="A7" s="665"/>
      <c r="B7" s="665"/>
      <c r="C7" s="49" t="s">
        <v>584</v>
      </c>
      <c r="D7" s="176" t="s">
        <v>585</v>
      </c>
    </row>
    <row r="8" spans="1:5" s="44" customFormat="1" ht="18.75" x14ac:dyDescent="0.3">
      <c r="A8" s="177" t="s">
        <v>711</v>
      </c>
      <c r="B8" s="245">
        <f>C8+D8</f>
        <v>200</v>
      </c>
      <c r="C8" s="245">
        <v>200</v>
      </c>
      <c r="D8" s="245"/>
    </row>
    <row r="9" spans="1:5" s="44" customFormat="1" ht="18.75" x14ac:dyDescent="0.3">
      <c r="A9" s="177" t="s">
        <v>712</v>
      </c>
      <c r="B9" s="245"/>
      <c r="C9" s="245"/>
      <c r="D9" s="245"/>
    </row>
    <row r="10" spans="1:5" s="44" customFormat="1" ht="18.75" x14ac:dyDescent="0.3">
      <c r="A10" s="177"/>
      <c r="B10" s="245"/>
      <c r="C10" s="245"/>
      <c r="D10" s="245"/>
    </row>
    <row r="11" spans="1:5" s="44" customFormat="1" ht="18.75" x14ac:dyDescent="0.3">
      <c r="A11" s="178" t="s">
        <v>171</v>
      </c>
      <c r="B11" s="245">
        <f>B8+B9+B10</f>
        <v>200</v>
      </c>
      <c r="C11" s="245">
        <f>C8+C9+C10</f>
        <v>200</v>
      </c>
      <c r="D11" s="245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51" t="s">
        <v>683</v>
      </c>
    </row>
    <row r="2" spans="1:7" ht="51.75" customHeight="1" x14ac:dyDescent="0.2">
      <c r="E2" s="5"/>
      <c r="F2" s="595" t="s">
        <v>446</v>
      </c>
      <c r="G2" s="595"/>
    </row>
    <row r="3" spans="1:7" ht="22.5" customHeight="1" x14ac:dyDescent="0.2">
      <c r="C3" s="101"/>
      <c r="D3" s="101"/>
      <c r="E3" s="5"/>
    </row>
    <row r="4" spans="1:7" ht="36.75" customHeight="1" x14ac:dyDescent="0.2">
      <c r="A4" s="633" t="s">
        <v>692</v>
      </c>
      <c r="B4" s="633"/>
      <c r="C4" s="633"/>
      <c r="D4" s="633"/>
      <c r="E4" s="633"/>
      <c r="F4" s="633"/>
      <c r="G4" s="633"/>
    </row>
    <row r="5" spans="1:7" ht="17.25" customHeight="1" x14ac:dyDescent="0.2">
      <c r="D5" s="668" t="s">
        <v>549</v>
      </c>
      <c r="E5" s="668"/>
      <c r="F5" s="668"/>
      <c r="G5" s="668"/>
    </row>
    <row r="6" spans="1:7" s="44" customFormat="1" ht="21.75" customHeight="1" x14ac:dyDescent="0.3">
      <c r="A6" s="664" t="s">
        <v>580</v>
      </c>
      <c r="B6" s="664" t="s">
        <v>581</v>
      </c>
      <c r="C6" s="666" t="s">
        <v>582</v>
      </c>
      <c r="D6" s="667"/>
      <c r="E6" s="664" t="s">
        <v>583</v>
      </c>
      <c r="F6" s="666" t="s">
        <v>582</v>
      </c>
      <c r="G6" s="667"/>
    </row>
    <row r="7" spans="1:7" s="44" customFormat="1" ht="45.75" customHeight="1" x14ac:dyDescent="0.3">
      <c r="A7" s="665"/>
      <c r="B7" s="665"/>
      <c r="C7" s="49" t="s">
        <v>584</v>
      </c>
      <c r="D7" s="176" t="s">
        <v>585</v>
      </c>
      <c r="E7" s="665"/>
      <c r="F7" s="49" t="s">
        <v>584</v>
      </c>
      <c r="G7" s="176" t="s">
        <v>585</v>
      </c>
    </row>
    <row r="8" spans="1:7" s="44" customFormat="1" ht="18.75" x14ac:dyDescent="0.3">
      <c r="A8" s="177" t="s">
        <v>712</v>
      </c>
      <c r="B8" s="178">
        <f>C8+D8</f>
        <v>3309.6</v>
      </c>
      <c r="C8" s="178">
        <v>3309.6</v>
      </c>
      <c r="D8" s="178"/>
      <c r="E8" s="178">
        <f>F8+G8</f>
        <v>0</v>
      </c>
      <c r="F8" s="178"/>
      <c r="G8" s="178"/>
    </row>
    <row r="9" spans="1:7" s="44" customFormat="1" ht="18.75" x14ac:dyDescent="0.3">
      <c r="A9" s="177"/>
      <c r="B9" s="178">
        <f>C9+D9</f>
        <v>0</v>
      </c>
      <c r="C9" s="178"/>
      <c r="D9" s="178"/>
      <c r="E9" s="178">
        <f>F9+G9</f>
        <v>0</v>
      </c>
      <c r="F9" s="178"/>
      <c r="G9" s="178"/>
    </row>
    <row r="10" spans="1:7" s="44" customFormat="1" ht="18.75" x14ac:dyDescent="0.3">
      <c r="A10" s="177"/>
      <c r="B10" s="178">
        <f>C10+D10</f>
        <v>0</v>
      </c>
      <c r="C10" s="178"/>
      <c r="D10" s="178"/>
      <c r="E10" s="178">
        <f>F10+G10</f>
        <v>0</v>
      </c>
      <c r="F10" s="178"/>
      <c r="G10" s="178"/>
    </row>
    <row r="11" spans="1:7" s="44" customFormat="1" ht="18.75" x14ac:dyDescent="0.3">
      <c r="A11" s="178" t="s">
        <v>171</v>
      </c>
      <c r="B11" s="178">
        <f>C11+D11</f>
        <v>3309.6</v>
      </c>
      <c r="C11" s="178">
        <f>C8+C9+C10</f>
        <v>3309.6</v>
      </c>
      <c r="D11" s="178">
        <f>D8+D9+D10</f>
        <v>0</v>
      </c>
      <c r="E11" s="178">
        <f>F11+G11</f>
        <v>0</v>
      </c>
      <c r="F11" s="178">
        <f>F8+F9+F10</f>
        <v>0</v>
      </c>
      <c r="G11" s="178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50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633" t="s">
        <v>693</v>
      </c>
      <c r="B4" s="633"/>
      <c r="C4" s="63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4" t="s">
        <v>552</v>
      </c>
    </row>
    <row r="7" spans="1:5" s="54" customFormat="1" x14ac:dyDescent="0.2">
      <c r="A7" s="204">
        <v>1</v>
      </c>
      <c r="B7" s="204">
        <v>2</v>
      </c>
      <c r="C7" s="204">
        <v>3</v>
      </c>
    </row>
    <row r="8" spans="1:5" s="56" customFormat="1" x14ac:dyDescent="0.2">
      <c r="A8" s="205"/>
      <c r="B8" s="205"/>
      <c r="C8" s="55"/>
    </row>
    <row r="9" spans="1:5" s="57" customFormat="1" x14ac:dyDescent="0.2">
      <c r="A9" s="206" t="s">
        <v>171</v>
      </c>
      <c r="B9" s="206" t="s">
        <v>553</v>
      </c>
      <c r="C9" s="207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50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633" t="s">
        <v>694</v>
      </c>
      <c r="B4" s="633"/>
      <c r="C4" s="63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4" t="s">
        <v>552</v>
      </c>
    </row>
    <row r="7" spans="1:5" s="54" customFormat="1" x14ac:dyDescent="0.2">
      <c r="A7" s="204">
        <v>1</v>
      </c>
      <c r="B7" s="204">
        <v>2</v>
      </c>
      <c r="C7" s="204">
        <v>3</v>
      </c>
    </row>
    <row r="8" spans="1:5" s="56" customFormat="1" x14ac:dyDescent="0.2">
      <c r="A8" s="205"/>
      <c r="B8" s="205"/>
      <c r="C8" s="55"/>
    </row>
    <row r="9" spans="1:5" s="57" customFormat="1" x14ac:dyDescent="0.2">
      <c r="A9" s="206" t="s">
        <v>171</v>
      </c>
      <c r="B9" s="206" t="s">
        <v>553</v>
      </c>
      <c r="C9" s="207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287"/>
  <sheetViews>
    <sheetView tabSelected="1" view="pageBreakPreview" zoomScale="80" zoomScaleNormal="100" zoomScaleSheetLayoutView="80" workbookViewId="0">
      <selection activeCell="A4" sqref="A4:X4"/>
    </sheetView>
  </sheetViews>
  <sheetFormatPr defaultRowHeight="15" x14ac:dyDescent="0.2"/>
  <cols>
    <col min="1" max="1" width="116.140625" style="482" customWidth="1"/>
    <col min="2" max="2" width="7" style="483" customWidth="1"/>
    <col min="3" max="3" width="7.85546875" style="484" customWidth="1"/>
    <col min="4" max="4" width="7.28515625" style="484" customWidth="1"/>
    <col min="5" max="5" width="14.85546875" style="484" customWidth="1"/>
    <col min="6" max="6" width="5.7109375" style="484" customWidth="1"/>
    <col min="7" max="7" width="13.42578125" style="483" hidden="1" customWidth="1"/>
    <col min="8" max="8" width="14.28515625" style="483" hidden="1" customWidth="1"/>
    <col min="9" max="9" width="14.7109375" style="483" hidden="1" customWidth="1"/>
    <col min="10" max="10" width="16.42578125" style="483" hidden="1" customWidth="1"/>
    <col min="11" max="12" width="15.85546875" style="488" hidden="1" customWidth="1"/>
    <col min="13" max="13" width="13.5703125" style="488" hidden="1" customWidth="1"/>
    <col min="14" max="14" width="13.28515625" style="485" hidden="1" customWidth="1"/>
    <col min="15" max="15" width="15.85546875" style="485" hidden="1" customWidth="1"/>
    <col min="16" max="16" width="13.42578125" style="485" hidden="1" customWidth="1"/>
    <col min="17" max="19" width="15.5703125" style="485" hidden="1" customWidth="1"/>
    <col min="20" max="20" width="12.85546875" style="485" hidden="1" customWidth="1"/>
    <col min="21" max="21" width="18.85546875" style="485" hidden="1" customWidth="1"/>
    <col min="22" max="22" width="15.42578125" style="485" hidden="1" customWidth="1"/>
    <col min="23" max="23" width="15" style="485" customWidth="1"/>
    <col min="24" max="24" width="15.7109375" style="485" customWidth="1"/>
    <col min="25" max="25" width="12.5703125" style="487" customWidth="1"/>
    <col min="26" max="26" width="13" style="487" customWidth="1"/>
    <col min="27" max="27" width="14.7109375" style="487" customWidth="1"/>
    <col min="28" max="28" width="14.28515625" style="487" customWidth="1"/>
    <col min="29" max="29" width="12.85546875" style="487" customWidth="1"/>
    <col min="30" max="30" width="9.140625" style="487"/>
    <col min="31" max="31" width="12.5703125" style="487" customWidth="1"/>
    <col min="32" max="33" width="9.140625" style="487"/>
    <col min="34" max="34" width="9.5703125" style="487" bestFit="1" customWidth="1"/>
    <col min="35" max="54" width="9.140625" style="487"/>
    <col min="55" max="16384" width="9.140625" style="488"/>
  </cols>
  <sheetData>
    <row r="1" spans="1:54" x14ac:dyDescent="0.2">
      <c r="E1" s="679"/>
      <c r="F1" s="679"/>
      <c r="G1" s="679"/>
      <c r="H1" s="679"/>
      <c r="I1" s="679"/>
      <c r="J1" s="679"/>
      <c r="K1" s="679"/>
      <c r="L1" s="679"/>
      <c r="M1" s="679"/>
      <c r="O1" s="679"/>
      <c r="P1" s="679"/>
      <c r="Q1" s="486"/>
      <c r="R1" s="680"/>
      <c r="S1" s="680"/>
      <c r="T1" s="680"/>
      <c r="W1" s="679" t="s">
        <v>1256</v>
      </c>
      <c r="X1" s="679"/>
    </row>
    <row r="2" spans="1:54" ht="74.25" customHeight="1" x14ac:dyDescent="0.2"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W2" s="682" t="s">
        <v>1238</v>
      </c>
      <c r="X2" s="682"/>
    </row>
    <row r="4" spans="1:54" ht="18.75" x14ac:dyDescent="0.2">
      <c r="A4" s="681" t="s">
        <v>293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</row>
    <row r="5" spans="1:54" ht="18.75" customHeight="1" x14ac:dyDescent="0.2">
      <c r="A5" s="681" t="s">
        <v>1184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</row>
    <row r="6" spans="1:54" ht="15.75" x14ac:dyDescent="0.2">
      <c r="A6" s="632"/>
      <c r="B6" s="632"/>
      <c r="C6" s="632"/>
      <c r="D6" s="632"/>
      <c r="E6" s="632"/>
      <c r="F6" s="632"/>
      <c r="X6" s="485" t="s">
        <v>549</v>
      </c>
    </row>
    <row r="7" spans="1:54" s="496" customFormat="1" ht="45" x14ac:dyDescent="0.2">
      <c r="A7" s="490" t="s">
        <v>443</v>
      </c>
      <c r="B7" s="490" t="s">
        <v>444</v>
      </c>
      <c r="C7" s="491" t="s">
        <v>294</v>
      </c>
      <c r="D7" s="491" t="s">
        <v>295</v>
      </c>
      <c r="E7" s="491" t="s">
        <v>296</v>
      </c>
      <c r="F7" s="491" t="s">
        <v>297</v>
      </c>
      <c r="G7" s="492"/>
      <c r="H7" s="493" t="s">
        <v>445</v>
      </c>
      <c r="I7" s="494" t="s">
        <v>188</v>
      </c>
      <c r="J7" s="494" t="s">
        <v>412</v>
      </c>
      <c r="K7" s="494" t="s">
        <v>188</v>
      </c>
      <c r="L7" s="494" t="s">
        <v>973</v>
      </c>
      <c r="M7" s="494" t="s">
        <v>972</v>
      </c>
      <c r="N7" s="490" t="s">
        <v>1018</v>
      </c>
      <c r="O7" s="492" t="s">
        <v>972</v>
      </c>
      <c r="P7" s="492" t="s">
        <v>1017</v>
      </c>
      <c r="Q7" s="494" t="s">
        <v>1018</v>
      </c>
      <c r="R7" s="492" t="s">
        <v>1017</v>
      </c>
      <c r="S7" s="494" t="s">
        <v>1018</v>
      </c>
      <c r="T7" s="492" t="s">
        <v>1047</v>
      </c>
      <c r="U7" s="494" t="s">
        <v>1018</v>
      </c>
      <c r="V7" s="492" t="s">
        <v>1047</v>
      </c>
      <c r="W7" s="494" t="s">
        <v>1018</v>
      </c>
      <c r="X7" s="492" t="s">
        <v>1047</v>
      </c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</row>
    <row r="8" spans="1:54" s="496" customFormat="1" hidden="1" x14ac:dyDescent="0.2">
      <c r="A8" s="490"/>
      <c r="B8" s="490"/>
      <c r="C8" s="491"/>
      <c r="D8" s="491"/>
      <c r="E8" s="491"/>
      <c r="F8" s="491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</row>
    <row r="9" spans="1:54" s="496" customFormat="1" ht="16.5" customHeight="1" x14ac:dyDescent="0.2">
      <c r="A9" s="497">
        <v>1</v>
      </c>
      <c r="B9" s="497">
        <v>2</v>
      </c>
      <c r="C9" s="498">
        <v>3</v>
      </c>
      <c r="D9" s="498">
        <v>4</v>
      </c>
      <c r="E9" s="498">
        <v>5</v>
      </c>
      <c r="F9" s="498">
        <v>6</v>
      </c>
      <c r="G9" s="492"/>
      <c r="H9" s="492">
        <v>7</v>
      </c>
      <c r="I9" s="494">
        <v>7</v>
      </c>
      <c r="J9" s="494">
        <v>8</v>
      </c>
      <c r="K9" s="494">
        <v>7</v>
      </c>
      <c r="L9" s="494">
        <v>7</v>
      </c>
      <c r="M9" s="494">
        <v>8</v>
      </c>
      <c r="N9" s="494">
        <v>7</v>
      </c>
      <c r="O9" s="494">
        <v>8</v>
      </c>
      <c r="P9" s="494">
        <v>9</v>
      </c>
      <c r="Q9" s="494">
        <v>7</v>
      </c>
      <c r="R9" s="494">
        <v>8</v>
      </c>
      <c r="S9" s="494">
        <v>7</v>
      </c>
      <c r="T9" s="494">
        <v>8</v>
      </c>
      <c r="U9" s="494">
        <v>7</v>
      </c>
      <c r="V9" s="494">
        <v>8</v>
      </c>
      <c r="W9" s="494">
        <v>7</v>
      </c>
      <c r="X9" s="494">
        <v>8</v>
      </c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</row>
    <row r="10" spans="1:54" s="502" customFormat="1" ht="24.75" customHeight="1" x14ac:dyDescent="0.2">
      <c r="A10" s="670" t="s">
        <v>1040</v>
      </c>
      <c r="B10" s="670"/>
      <c r="C10" s="670"/>
      <c r="D10" s="670"/>
      <c r="E10" s="670"/>
      <c r="F10" s="670"/>
      <c r="G10" s="499" t="e">
        <f t="shared" ref="G10:S10" si="0">G15+G40+G100+G106</f>
        <v>#REF!</v>
      </c>
      <c r="H10" s="499" t="e">
        <f t="shared" si="0"/>
        <v>#REF!</v>
      </c>
      <c r="I10" s="499" t="e">
        <f t="shared" si="0"/>
        <v>#REF!</v>
      </c>
      <c r="J10" s="499" t="e">
        <f t="shared" si="0"/>
        <v>#REF!</v>
      </c>
      <c r="K10" s="499" t="e">
        <f t="shared" si="0"/>
        <v>#REF!</v>
      </c>
      <c r="L10" s="499" t="e">
        <f t="shared" si="0"/>
        <v>#REF!</v>
      </c>
      <c r="M10" s="499" t="e">
        <f t="shared" si="0"/>
        <v>#REF!</v>
      </c>
      <c r="N10" s="499" t="e">
        <f t="shared" si="0"/>
        <v>#REF!</v>
      </c>
      <c r="O10" s="499" t="e">
        <f t="shared" si="0"/>
        <v>#REF!</v>
      </c>
      <c r="P10" s="499" t="e">
        <f t="shared" si="0"/>
        <v>#REF!</v>
      </c>
      <c r="Q10" s="499" t="e">
        <f t="shared" si="0"/>
        <v>#REF!</v>
      </c>
      <c r="R10" s="499">
        <f t="shared" si="0"/>
        <v>45759</v>
      </c>
      <c r="S10" s="499">
        <f t="shared" si="0"/>
        <v>24757.15</v>
      </c>
      <c r="T10" s="499">
        <f>T15+T40+T100+T106</f>
        <v>75565.95</v>
      </c>
      <c r="U10" s="499">
        <f>U15+U40+U100+U106</f>
        <v>14947.05</v>
      </c>
      <c r="V10" s="499">
        <f>V15+V40+V100+V106+V11</f>
        <v>90512.6</v>
      </c>
      <c r="W10" s="499">
        <f t="shared" ref="W10:X10" si="1">W15+W40+W100+W106+W11</f>
        <v>8624.6350000000002</v>
      </c>
      <c r="X10" s="499">
        <f t="shared" si="1"/>
        <v>99137.234999999986</v>
      </c>
      <c r="Y10" s="500"/>
      <c r="Z10" s="500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</row>
    <row r="11" spans="1:54" ht="12.75" customHeight="1" x14ac:dyDescent="0.2">
      <c r="A11" s="503" t="s">
        <v>72</v>
      </c>
      <c r="B11" s="491" t="s">
        <v>73</v>
      </c>
      <c r="C11" s="491" t="s">
        <v>196</v>
      </c>
      <c r="D11" s="491"/>
      <c r="E11" s="491"/>
      <c r="F11" s="491"/>
      <c r="G11" s="504"/>
      <c r="H11" s="504"/>
      <c r="I11" s="504"/>
      <c r="J11" s="504">
        <f>J12</f>
        <v>0</v>
      </c>
      <c r="K11" s="504"/>
      <c r="L11" s="504">
        <f t="shared" ref="L11:X13" si="2">L12</f>
        <v>0</v>
      </c>
      <c r="M11" s="504">
        <f t="shared" si="2"/>
        <v>0</v>
      </c>
      <c r="N11" s="504">
        <f t="shared" si="2"/>
        <v>0</v>
      </c>
      <c r="O11" s="504">
        <f t="shared" si="2"/>
        <v>0</v>
      </c>
      <c r="P11" s="504">
        <f t="shared" si="2"/>
        <v>0</v>
      </c>
      <c r="Q11" s="504">
        <f t="shared" si="2"/>
        <v>0</v>
      </c>
      <c r="R11" s="504">
        <f t="shared" si="2"/>
        <v>0</v>
      </c>
      <c r="S11" s="504">
        <f t="shared" si="2"/>
        <v>0</v>
      </c>
      <c r="T11" s="504">
        <f t="shared" si="2"/>
        <v>0</v>
      </c>
      <c r="U11" s="504">
        <f t="shared" si="2"/>
        <v>0</v>
      </c>
      <c r="V11" s="504">
        <f t="shared" si="2"/>
        <v>0</v>
      </c>
      <c r="W11" s="504">
        <f t="shared" si="2"/>
        <v>760.17099999999994</v>
      </c>
      <c r="X11" s="504">
        <f t="shared" si="2"/>
        <v>760.17099999999994</v>
      </c>
    </row>
    <row r="12" spans="1:54" ht="12.75" customHeight="1" x14ac:dyDescent="0.2">
      <c r="A12" s="503" t="s">
        <v>206</v>
      </c>
      <c r="B12" s="491" t="s">
        <v>73</v>
      </c>
      <c r="C12" s="491" t="s">
        <v>196</v>
      </c>
      <c r="D12" s="491" t="s">
        <v>205</v>
      </c>
      <c r="E12" s="491"/>
      <c r="F12" s="491"/>
      <c r="G12" s="504"/>
      <c r="H12" s="504"/>
      <c r="I12" s="504"/>
      <c r="J12" s="504">
        <f>J13</f>
        <v>0</v>
      </c>
      <c r="K12" s="504"/>
      <c r="L12" s="504">
        <f t="shared" si="2"/>
        <v>0</v>
      </c>
      <c r="M12" s="504">
        <f t="shared" si="2"/>
        <v>0</v>
      </c>
      <c r="N12" s="504">
        <f t="shared" si="2"/>
        <v>0</v>
      </c>
      <c r="O12" s="504">
        <f t="shared" si="2"/>
        <v>0</v>
      </c>
      <c r="P12" s="504">
        <f t="shared" si="2"/>
        <v>0</v>
      </c>
      <c r="Q12" s="504">
        <f t="shared" si="2"/>
        <v>0</v>
      </c>
      <c r="R12" s="504">
        <f t="shared" si="2"/>
        <v>0</v>
      </c>
      <c r="S12" s="504">
        <f t="shared" si="2"/>
        <v>0</v>
      </c>
      <c r="T12" s="504">
        <f t="shared" si="2"/>
        <v>0</v>
      </c>
      <c r="U12" s="504">
        <f t="shared" si="2"/>
        <v>0</v>
      </c>
      <c r="V12" s="504">
        <f>V13+V14</f>
        <v>0</v>
      </c>
      <c r="W12" s="504">
        <f t="shared" ref="W12:X12" si="3">W13+W14</f>
        <v>760.17099999999994</v>
      </c>
      <c r="X12" s="504">
        <f t="shared" si="3"/>
        <v>760.17099999999994</v>
      </c>
    </row>
    <row r="13" spans="1:54" ht="65.25" customHeight="1" x14ac:dyDescent="0.2">
      <c r="A13" s="505" t="s">
        <v>1255</v>
      </c>
      <c r="B13" s="493" t="s">
        <v>73</v>
      </c>
      <c r="C13" s="493" t="s">
        <v>196</v>
      </c>
      <c r="D13" s="493" t="s">
        <v>205</v>
      </c>
      <c r="E13" s="506" t="s">
        <v>1240</v>
      </c>
      <c r="F13" s="506" t="s">
        <v>79</v>
      </c>
      <c r="G13" s="504"/>
      <c r="H13" s="504"/>
      <c r="I13" s="504"/>
      <c r="J13" s="504">
        <f>J14</f>
        <v>0</v>
      </c>
      <c r="K13" s="504"/>
      <c r="L13" s="504">
        <f t="shared" si="2"/>
        <v>0</v>
      </c>
      <c r="M13" s="504">
        <f t="shared" si="2"/>
        <v>0</v>
      </c>
      <c r="N13" s="504">
        <f t="shared" si="2"/>
        <v>0</v>
      </c>
      <c r="O13" s="504">
        <f t="shared" si="2"/>
        <v>0</v>
      </c>
      <c r="P13" s="504">
        <f t="shared" si="2"/>
        <v>0</v>
      </c>
      <c r="Q13" s="504">
        <f t="shared" si="2"/>
        <v>0</v>
      </c>
      <c r="R13" s="504">
        <f t="shared" si="2"/>
        <v>0</v>
      </c>
      <c r="S13" s="504">
        <f t="shared" si="2"/>
        <v>0</v>
      </c>
      <c r="T13" s="504">
        <f t="shared" si="2"/>
        <v>0</v>
      </c>
      <c r="U13" s="504">
        <f>U14</f>
        <v>0</v>
      </c>
      <c r="V13" s="504">
        <v>0</v>
      </c>
      <c r="W13" s="504">
        <v>752.56899999999996</v>
      </c>
      <c r="X13" s="504">
        <f>V13+W13</f>
        <v>752.56899999999996</v>
      </c>
    </row>
    <row r="14" spans="1:54" ht="12.75" customHeight="1" x14ac:dyDescent="0.2">
      <c r="A14" s="505" t="s">
        <v>78</v>
      </c>
      <c r="B14" s="493" t="s">
        <v>73</v>
      </c>
      <c r="C14" s="493" t="s">
        <v>196</v>
      </c>
      <c r="D14" s="493" t="s">
        <v>205</v>
      </c>
      <c r="E14" s="506" t="s">
        <v>1240</v>
      </c>
      <c r="F14" s="506" t="s">
        <v>79</v>
      </c>
      <c r="G14" s="504"/>
      <c r="H14" s="504"/>
      <c r="I14" s="504"/>
      <c r="J14" s="504">
        <f>G14</f>
        <v>0</v>
      </c>
      <c r="K14" s="504"/>
      <c r="L14" s="504">
        <f t="shared" ref="L14:T14" si="4">H14</f>
        <v>0</v>
      </c>
      <c r="M14" s="504">
        <f t="shared" si="4"/>
        <v>0</v>
      </c>
      <c r="N14" s="504">
        <f t="shared" si="4"/>
        <v>0</v>
      </c>
      <c r="O14" s="504">
        <f t="shared" si="4"/>
        <v>0</v>
      </c>
      <c r="P14" s="504">
        <f t="shared" si="4"/>
        <v>0</v>
      </c>
      <c r="Q14" s="504">
        <f t="shared" si="4"/>
        <v>0</v>
      </c>
      <c r="R14" s="504">
        <f t="shared" si="4"/>
        <v>0</v>
      </c>
      <c r="S14" s="504">
        <f t="shared" si="4"/>
        <v>0</v>
      </c>
      <c r="T14" s="504">
        <f t="shared" si="4"/>
        <v>0</v>
      </c>
      <c r="U14" s="504">
        <v>0</v>
      </c>
      <c r="V14" s="504">
        <v>0</v>
      </c>
      <c r="W14" s="504">
        <v>7.6020000000000003</v>
      </c>
      <c r="X14" s="504">
        <f>V14+W14</f>
        <v>7.6020000000000003</v>
      </c>
    </row>
    <row r="15" spans="1:54" s="509" customFormat="1" ht="12.75" customHeight="1" x14ac:dyDescent="0.2">
      <c r="A15" s="503" t="s">
        <v>298</v>
      </c>
      <c r="B15" s="491" t="s">
        <v>73</v>
      </c>
      <c r="C15" s="491" t="s">
        <v>202</v>
      </c>
      <c r="D15" s="491"/>
      <c r="E15" s="491"/>
      <c r="F15" s="491"/>
      <c r="G15" s="507" t="e">
        <f>G16+#REF!+G35</f>
        <v>#REF!</v>
      </c>
      <c r="H15" s="507" t="e">
        <f>H16+#REF!+H35</f>
        <v>#REF!</v>
      </c>
      <c r="I15" s="507" t="e">
        <f>I16+#REF!+I35</f>
        <v>#REF!</v>
      </c>
      <c r="J15" s="507" t="e">
        <f>J16+#REF!+J35</f>
        <v>#REF!</v>
      </c>
      <c r="K15" s="507" t="e">
        <f>K16+#REF!+K35</f>
        <v>#REF!</v>
      </c>
      <c r="L15" s="507">
        <f t="shared" ref="L15:U15" si="5">L16+L35</f>
        <v>14706</v>
      </c>
      <c r="M15" s="507">
        <f t="shared" si="5"/>
        <v>14706</v>
      </c>
      <c r="N15" s="507">
        <f t="shared" si="5"/>
        <v>2431</v>
      </c>
      <c r="O15" s="507">
        <f t="shared" si="5"/>
        <v>17137</v>
      </c>
      <c r="P15" s="507">
        <f t="shared" si="5"/>
        <v>17155</v>
      </c>
      <c r="Q15" s="507">
        <f t="shared" si="5"/>
        <v>0</v>
      </c>
      <c r="R15" s="507">
        <f t="shared" si="5"/>
        <v>17155</v>
      </c>
      <c r="S15" s="507">
        <f t="shared" si="5"/>
        <v>4304</v>
      </c>
      <c r="T15" s="507">
        <f t="shared" si="5"/>
        <v>21919</v>
      </c>
      <c r="U15" s="507">
        <f t="shared" si="5"/>
        <v>13994.72</v>
      </c>
      <c r="V15" s="507">
        <f>V16+V35</f>
        <v>35913.72</v>
      </c>
      <c r="W15" s="507">
        <f t="shared" ref="W15:X15" si="6">W16+W35</f>
        <v>1712.8810000000001</v>
      </c>
      <c r="X15" s="507">
        <f t="shared" si="6"/>
        <v>37626.600999999995</v>
      </c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</row>
    <row r="16" spans="1:54" ht="16.5" customHeight="1" x14ac:dyDescent="0.2">
      <c r="A16" s="503" t="s">
        <v>852</v>
      </c>
      <c r="B16" s="491" t="s">
        <v>73</v>
      </c>
      <c r="C16" s="491" t="s">
        <v>202</v>
      </c>
      <c r="D16" s="491" t="s">
        <v>194</v>
      </c>
      <c r="E16" s="491"/>
      <c r="F16" s="491"/>
      <c r="G16" s="510">
        <f t="shared" ref="G16:W16" si="7">G17</f>
        <v>0</v>
      </c>
      <c r="H16" s="510"/>
      <c r="I16" s="510">
        <f t="shared" si="7"/>
        <v>15549</v>
      </c>
      <c r="J16" s="510">
        <f t="shared" si="7"/>
        <v>15549</v>
      </c>
      <c r="K16" s="510" t="e">
        <f t="shared" si="7"/>
        <v>#REF!</v>
      </c>
      <c r="L16" s="510">
        <f t="shared" si="7"/>
        <v>14506</v>
      </c>
      <c r="M16" s="510">
        <f t="shared" si="7"/>
        <v>14506</v>
      </c>
      <c r="N16" s="510">
        <f t="shared" si="7"/>
        <v>2431</v>
      </c>
      <c r="O16" s="510">
        <f t="shared" si="7"/>
        <v>16937</v>
      </c>
      <c r="P16" s="510">
        <f t="shared" si="7"/>
        <v>16955</v>
      </c>
      <c r="Q16" s="510">
        <f t="shared" si="7"/>
        <v>0</v>
      </c>
      <c r="R16" s="510">
        <f t="shared" si="7"/>
        <v>16955</v>
      </c>
      <c r="S16" s="510">
        <f t="shared" si="7"/>
        <v>4449</v>
      </c>
      <c r="T16" s="510">
        <f>T17</f>
        <v>21719</v>
      </c>
      <c r="U16" s="510">
        <f t="shared" si="7"/>
        <v>14084.72</v>
      </c>
      <c r="V16" s="510">
        <f>V17</f>
        <v>35803.72</v>
      </c>
      <c r="W16" s="510">
        <f t="shared" si="7"/>
        <v>1712.8810000000001</v>
      </c>
      <c r="X16" s="510">
        <f>X17</f>
        <v>37516.600999999995</v>
      </c>
    </row>
    <row r="17" spans="1:54" ht="48" customHeight="1" x14ac:dyDescent="0.2">
      <c r="A17" s="505" t="s">
        <v>980</v>
      </c>
      <c r="B17" s="493" t="s">
        <v>73</v>
      </c>
      <c r="C17" s="493" t="s">
        <v>202</v>
      </c>
      <c r="D17" s="493" t="s">
        <v>194</v>
      </c>
      <c r="E17" s="493" t="s">
        <v>750</v>
      </c>
      <c r="F17" s="493"/>
      <c r="G17" s="504"/>
      <c r="H17" s="504">
        <f>H19+H29</f>
        <v>0</v>
      </c>
      <c r="I17" s="504">
        <f>I19+I29</f>
        <v>15549</v>
      </c>
      <c r="J17" s="504">
        <f>J19+J29</f>
        <v>15549</v>
      </c>
      <c r="K17" s="504" t="e">
        <f>K19+K29+K30+#REF!</f>
        <v>#REF!</v>
      </c>
      <c r="L17" s="504">
        <f t="shared" ref="L17:Q17" si="8">L19+L29+L30</f>
        <v>14506</v>
      </c>
      <c r="M17" s="504">
        <f t="shared" si="8"/>
        <v>14506</v>
      </c>
      <c r="N17" s="504">
        <f t="shared" si="8"/>
        <v>2431</v>
      </c>
      <c r="O17" s="504">
        <f t="shared" si="8"/>
        <v>16937</v>
      </c>
      <c r="P17" s="504">
        <f t="shared" si="8"/>
        <v>16955</v>
      </c>
      <c r="Q17" s="504">
        <f t="shared" si="8"/>
        <v>0</v>
      </c>
      <c r="R17" s="504">
        <f>R18+R28</f>
        <v>16955</v>
      </c>
      <c r="S17" s="504">
        <f t="shared" ref="S17:U17" si="9">S18+S28</f>
        <v>4449</v>
      </c>
      <c r="T17" s="504">
        <f>T18+T28</f>
        <v>21719</v>
      </c>
      <c r="U17" s="504">
        <f t="shared" si="9"/>
        <v>14084.72</v>
      </c>
      <c r="V17" s="504">
        <f>V18+V28+V32</f>
        <v>35803.72</v>
      </c>
      <c r="W17" s="504">
        <f t="shared" ref="W17:X17" si="10">W18+W28+W32</f>
        <v>1712.8810000000001</v>
      </c>
      <c r="X17" s="504">
        <f t="shared" si="10"/>
        <v>37516.600999999995</v>
      </c>
    </row>
    <row r="18" spans="1:54" s="509" customFormat="1" ht="19.5" customHeight="1" x14ac:dyDescent="0.2">
      <c r="A18" s="503" t="s">
        <v>1071</v>
      </c>
      <c r="B18" s="491" t="s">
        <v>73</v>
      </c>
      <c r="C18" s="491" t="s">
        <v>202</v>
      </c>
      <c r="D18" s="491" t="s">
        <v>194</v>
      </c>
      <c r="E18" s="491" t="s">
        <v>746</v>
      </c>
      <c r="F18" s="49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>
        <f>R19+R20+R21</f>
        <v>10475</v>
      </c>
      <c r="S18" s="511">
        <f t="shared" ref="S18" si="11">S19+S20+S21</f>
        <v>2867</v>
      </c>
      <c r="T18" s="511">
        <f>T19+T20+T21+T22</f>
        <v>13824</v>
      </c>
      <c r="U18" s="511">
        <f>U19+U20+U21+U22</f>
        <v>13363.72</v>
      </c>
      <c r="V18" s="511">
        <f>V19+V20+V21+V22+V25</f>
        <v>27187.72</v>
      </c>
      <c r="W18" s="511">
        <f t="shared" ref="W18:X18" si="12">W19+W20+W21+W22+W25</f>
        <v>141.44999999999999</v>
      </c>
      <c r="X18" s="511">
        <f t="shared" si="12"/>
        <v>27329.170000000002</v>
      </c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</row>
    <row r="19" spans="1:54" ht="28.5" customHeight="1" x14ac:dyDescent="0.2">
      <c r="A19" s="505" t="s">
        <v>76</v>
      </c>
      <c r="B19" s="493" t="s">
        <v>73</v>
      </c>
      <c r="C19" s="493" t="s">
        <v>202</v>
      </c>
      <c r="D19" s="493" t="s">
        <v>194</v>
      </c>
      <c r="E19" s="493" t="s">
        <v>746</v>
      </c>
      <c r="F19" s="493" t="s">
        <v>77</v>
      </c>
      <c r="G19" s="504"/>
      <c r="H19" s="504"/>
      <c r="I19" s="504">
        <v>9532</v>
      </c>
      <c r="J19" s="504">
        <f>H19+I19</f>
        <v>9532</v>
      </c>
      <c r="K19" s="504">
        <v>0</v>
      </c>
      <c r="L19" s="504">
        <f>9836-1000</f>
        <v>8836</v>
      </c>
      <c r="M19" s="504">
        <f>9836-1000</f>
        <v>8836</v>
      </c>
      <c r="N19" s="504">
        <v>1621</v>
      </c>
      <c r="O19" s="504">
        <f>M19+N19</f>
        <v>10457</v>
      </c>
      <c r="P19" s="504">
        <v>10475</v>
      </c>
      <c r="Q19" s="504">
        <v>0</v>
      </c>
      <c r="R19" s="504">
        <f>P19+Q19</f>
        <v>10475</v>
      </c>
      <c r="S19" s="504">
        <f>69-1269+787</f>
        <v>-413</v>
      </c>
      <c r="T19" s="504">
        <v>10544</v>
      </c>
      <c r="U19" s="504">
        <f>2549-1297.2</f>
        <v>1251.8</v>
      </c>
      <c r="V19" s="504">
        <f>T19+U19</f>
        <v>11795.8</v>
      </c>
      <c r="W19" s="504">
        <v>0</v>
      </c>
      <c r="X19" s="504">
        <f>V19+W19</f>
        <v>11795.8</v>
      </c>
    </row>
    <row r="20" spans="1:54" ht="28.5" customHeight="1" x14ac:dyDescent="0.2">
      <c r="A20" s="505" t="s">
        <v>76</v>
      </c>
      <c r="B20" s="493" t="s">
        <v>73</v>
      </c>
      <c r="C20" s="493" t="s">
        <v>202</v>
      </c>
      <c r="D20" s="493" t="s">
        <v>194</v>
      </c>
      <c r="E20" s="493" t="s">
        <v>1073</v>
      </c>
      <c r="F20" s="493" t="s">
        <v>77</v>
      </c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>
        <f>2880</f>
        <v>2880</v>
      </c>
      <c r="T20" s="504">
        <v>2880</v>
      </c>
      <c r="U20" s="504">
        <v>0</v>
      </c>
      <c r="V20" s="504">
        <f>T20+U20</f>
        <v>2880</v>
      </c>
      <c r="W20" s="504">
        <v>0</v>
      </c>
      <c r="X20" s="504">
        <f>V20+W20</f>
        <v>2880</v>
      </c>
    </row>
    <row r="21" spans="1:54" ht="28.5" customHeight="1" x14ac:dyDescent="0.2">
      <c r="A21" s="505" t="s">
        <v>76</v>
      </c>
      <c r="B21" s="493" t="s">
        <v>73</v>
      </c>
      <c r="C21" s="493" t="s">
        <v>202</v>
      </c>
      <c r="D21" s="493" t="s">
        <v>194</v>
      </c>
      <c r="E21" s="493" t="s">
        <v>1074</v>
      </c>
      <c r="F21" s="493" t="s">
        <v>77</v>
      </c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>
        <v>400</v>
      </c>
      <c r="T21" s="504">
        <f>R21+S21</f>
        <v>400</v>
      </c>
      <c r="U21" s="504">
        <v>0</v>
      </c>
      <c r="V21" s="504">
        <f>T21+U21</f>
        <v>400</v>
      </c>
      <c r="W21" s="504">
        <v>0</v>
      </c>
      <c r="X21" s="504">
        <f t="shared" ref="X21" si="13">V21+W21</f>
        <v>400</v>
      </c>
    </row>
    <row r="22" spans="1:54" ht="28.5" customHeight="1" x14ac:dyDescent="0.2">
      <c r="A22" s="505" t="s">
        <v>1212</v>
      </c>
      <c r="B22" s="493" t="s">
        <v>73</v>
      </c>
      <c r="C22" s="493" t="s">
        <v>202</v>
      </c>
      <c r="D22" s="493" t="s">
        <v>194</v>
      </c>
      <c r="E22" s="493" t="s">
        <v>1211</v>
      </c>
      <c r="F22" s="493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>
        <v>401</v>
      </c>
      <c r="T22" s="504">
        <f>T23+T24</f>
        <v>0</v>
      </c>
      <c r="U22" s="504">
        <f t="shared" ref="U22:X22" si="14">U23+U24</f>
        <v>12111.92</v>
      </c>
      <c r="V22" s="504">
        <f t="shared" si="14"/>
        <v>12111.92</v>
      </c>
      <c r="W22" s="504">
        <f t="shared" si="14"/>
        <v>0.04</v>
      </c>
      <c r="X22" s="504">
        <f t="shared" si="14"/>
        <v>12111.960000000001</v>
      </c>
    </row>
    <row r="23" spans="1:54" ht="16.5" customHeight="1" x14ac:dyDescent="0.2">
      <c r="A23" s="505" t="s">
        <v>78</v>
      </c>
      <c r="B23" s="493" t="s">
        <v>73</v>
      </c>
      <c r="C23" s="493" t="s">
        <v>202</v>
      </c>
      <c r="D23" s="493" t="s">
        <v>194</v>
      </c>
      <c r="E23" s="493" t="s">
        <v>1211</v>
      </c>
      <c r="F23" s="493" t="s">
        <v>79</v>
      </c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>
        <v>401</v>
      </c>
      <c r="T23" s="504">
        <v>0</v>
      </c>
      <c r="U23" s="504">
        <v>11990.8</v>
      </c>
      <c r="V23" s="504">
        <f>T23+U23</f>
        <v>11990.8</v>
      </c>
      <c r="W23" s="504">
        <v>0.04</v>
      </c>
      <c r="X23" s="504">
        <f t="shared" ref="X23:X24" si="15">V23+W23</f>
        <v>11990.84</v>
      </c>
    </row>
    <row r="24" spans="1:54" ht="16.5" customHeight="1" x14ac:dyDescent="0.2">
      <c r="A24" s="505" t="s">
        <v>78</v>
      </c>
      <c r="B24" s="493" t="s">
        <v>73</v>
      </c>
      <c r="C24" s="493" t="s">
        <v>202</v>
      </c>
      <c r="D24" s="493" t="s">
        <v>194</v>
      </c>
      <c r="E24" s="493" t="s">
        <v>1211</v>
      </c>
      <c r="F24" s="493" t="s">
        <v>79</v>
      </c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>
        <v>401</v>
      </c>
      <c r="T24" s="504">
        <v>0</v>
      </c>
      <c r="U24" s="504">
        <v>121.12</v>
      </c>
      <c r="V24" s="504">
        <f>T24+U24</f>
        <v>121.12</v>
      </c>
      <c r="W24" s="504">
        <v>0</v>
      </c>
      <c r="X24" s="504">
        <f t="shared" si="15"/>
        <v>121.12</v>
      </c>
    </row>
    <row r="25" spans="1:54" ht="16.5" customHeight="1" x14ac:dyDescent="0.2">
      <c r="A25" s="505" t="s">
        <v>1258</v>
      </c>
      <c r="B25" s="493" t="s">
        <v>73</v>
      </c>
      <c r="C25" s="493" t="s">
        <v>202</v>
      </c>
      <c r="D25" s="493" t="s">
        <v>194</v>
      </c>
      <c r="E25" s="493" t="s">
        <v>1259</v>
      </c>
      <c r="F25" s="493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>
        <v>401</v>
      </c>
      <c r="T25" s="504">
        <f>T26+T27</f>
        <v>0</v>
      </c>
      <c r="U25" s="504">
        <f t="shared" ref="U25:X25" si="16">U26+U27</f>
        <v>12111.92</v>
      </c>
      <c r="V25" s="504">
        <f t="shared" si="16"/>
        <v>0</v>
      </c>
      <c r="W25" s="504">
        <f t="shared" si="16"/>
        <v>141.41</v>
      </c>
      <c r="X25" s="504">
        <f t="shared" si="16"/>
        <v>141.41</v>
      </c>
    </row>
    <row r="26" spans="1:54" ht="16.5" customHeight="1" x14ac:dyDescent="0.2">
      <c r="A26" s="505" t="s">
        <v>78</v>
      </c>
      <c r="B26" s="493" t="s">
        <v>73</v>
      </c>
      <c r="C26" s="493" t="s">
        <v>202</v>
      </c>
      <c r="D26" s="493" t="s">
        <v>194</v>
      </c>
      <c r="E26" s="493" t="s">
        <v>1259</v>
      </c>
      <c r="F26" s="493" t="s">
        <v>79</v>
      </c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>
        <v>401</v>
      </c>
      <c r="T26" s="504">
        <v>0</v>
      </c>
      <c r="U26" s="504">
        <v>11990.8</v>
      </c>
      <c r="V26" s="504">
        <v>0</v>
      </c>
      <c r="W26" s="504">
        <v>140</v>
      </c>
      <c r="X26" s="504">
        <f t="shared" ref="X26:X27" si="17">V26+W26</f>
        <v>140</v>
      </c>
    </row>
    <row r="27" spans="1:54" ht="16.5" customHeight="1" x14ac:dyDescent="0.2">
      <c r="A27" s="505" t="s">
        <v>78</v>
      </c>
      <c r="B27" s="493" t="s">
        <v>73</v>
      </c>
      <c r="C27" s="493" t="s">
        <v>202</v>
      </c>
      <c r="D27" s="493" t="s">
        <v>194</v>
      </c>
      <c r="E27" s="493" t="s">
        <v>1259</v>
      </c>
      <c r="F27" s="493" t="s">
        <v>79</v>
      </c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>
        <v>401</v>
      </c>
      <c r="T27" s="504">
        <v>0</v>
      </c>
      <c r="U27" s="504">
        <v>121.12</v>
      </c>
      <c r="V27" s="504">
        <v>0</v>
      </c>
      <c r="W27" s="504">
        <v>1.41</v>
      </c>
      <c r="X27" s="504">
        <f t="shared" si="17"/>
        <v>1.41</v>
      </c>
    </row>
    <row r="28" spans="1:54" s="509" customFormat="1" ht="17.25" customHeight="1" x14ac:dyDescent="0.2">
      <c r="A28" s="503" t="s">
        <v>1072</v>
      </c>
      <c r="B28" s="491" t="s">
        <v>73</v>
      </c>
      <c r="C28" s="491" t="s">
        <v>202</v>
      </c>
      <c r="D28" s="491" t="s">
        <v>194</v>
      </c>
      <c r="E28" s="491" t="s">
        <v>747</v>
      </c>
      <c r="F28" s="49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>
        <f>R29+R30+R31</f>
        <v>6480</v>
      </c>
      <c r="S28" s="511">
        <f t="shared" ref="S28:U28" si="18">S29+S30+S31</f>
        <v>1582</v>
      </c>
      <c r="T28" s="511">
        <f>T29+T30+T31</f>
        <v>7895</v>
      </c>
      <c r="U28" s="511">
        <f t="shared" si="18"/>
        <v>721</v>
      </c>
      <c r="V28" s="511">
        <f>V29+V30+V31</f>
        <v>8616</v>
      </c>
      <c r="W28" s="511">
        <f t="shared" ref="W28" si="19">W29+W30+W31</f>
        <v>0</v>
      </c>
      <c r="X28" s="511">
        <f>X29+X30+X31</f>
        <v>8616</v>
      </c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8"/>
      <c r="BB28" s="508"/>
    </row>
    <row r="29" spans="1:54" ht="31.5" customHeight="1" x14ac:dyDescent="0.2">
      <c r="A29" s="505" t="s">
        <v>76</v>
      </c>
      <c r="B29" s="493" t="s">
        <v>73</v>
      </c>
      <c r="C29" s="493" t="s">
        <v>202</v>
      </c>
      <c r="D29" s="493" t="s">
        <v>194</v>
      </c>
      <c r="E29" s="493" t="s">
        <v>747</v>
      </c>
      <c r="F29" s="493" t="s">
        <v>77</v>
      </c>
      <c r="G29" s="504"/>
      <c r="H29" s="504"/>
      <c r="I29" s="504">
        <v>6017</v>
      </c>
      <c r="J29" s="504">
        <f>H29+I29</f>
        <v>6017</v>
      </c>
      <c r="K29" s="504">
        <v>0</v>
      </c>
      <c r="L29" s="504">
        <f>6170-500</f>
        <v>5670</v>
      </c>
      <c r="M29" s="504">
        <f>6170-500</f>
        <v>5670</v>
      </c>
      <c r="N29" s="504">
        <v>810</v>
      </c>
      <c r="O29" s="504">
        <f>M29+N29</f>
        <v>6480</v>
      </c>
      <c r="P29" s="504">
        <v>6480</v>
      </c>
      <c r="Q29" s="504">
        <v>0</v>
      </c>
      <c r="R29" s="504">
        <f t="shared" ref="R29:R30" si="20">P29+Q29</f>
        <v>6480</v>
      </c>
      <c r="S29" s="504">
        <f>-880-135+302</f>
        <v>-713</v>
      </c>
      <c r="T29" s="504">
        <v>5600</v>
      </c>
      <c r="U29" s="504">
        <f>106-138+753</f>
        <v>721</v>
      </c>
      <c r="V29" s="504">
        <f>T29+U29</f>
        <v>6321</v>
      </c>
      <c r="W29" s="504">
        <v>0</v>
      </c>
      <c r="X29" s="504">
        <f t="shared" ref="X29:X30" si="21">V29+W29</f>
        <v>6321</v>
      </c>
    </row>
    <row r="30" spans="1:54" ht="31.5" customHeight="1" x14ac:dyDescent="0.2">
      <c r="A30" s="505" t="s">
        <v>76</v>
      </c>
      <c r="B30" s="493" t="s">
        <v>73</v>
      </c>
      <c r="C30" s="493" t="s">
        <v>202</v>
      </c>
      <c r="D30" s="493" t="s">
        <v>194</v>
      </c>
      <c r="E30" s="493" t="s">
        <v>1075</v>
      </c>
      <c r="F30" s="493" t="s">
        <v>77</v>
      </c>
      <c r="G30" s="504"/>
      <c r="H30" s="504"/>
      <c r="I30" s="504"/>
      <c r="J30" s="504"/>
      <c r="K30" s="504">
        <v>1050</v>
      </c>
      <c r="L30" s="504">
        <v>0</v>
      </c>
      <c r="M30" s="504">
        <v>0</v>
      </c>
      <c r="N30" s="504">
        <v>0</v>
      </c>
      <c r="O30" s="504">
        <f>M30+N30</f>
        <v>0</v>
      </c>
      <c r="P30" s="504">
        <v>0</v>
      </c>
      <c r="Q30" s="504">
        <v>0</v>
      </c>
      <c r="R30" s="504">
        <f t="shared" si="20"/>
        <v>0</v>
      </c>
      <c r="S30" s="504">
        <f>1350</f>
        <v>1350</v>
      </c>
      <c r="T30" s="504">
        <v>1350</v>
      </c>
      <c r="U30" s="504">
        <v>0</v>
      </c>
      <c r="V30" s="504">
        <f>T30+U30</f>
        <v>1350</v>
      </c>
      <c r="W30" s="504">
        <v>0</v>
      </c>
      <c r="X30" s="504">
        <f t="shared" si="21"/>
        <v>1350</v>
      </c>
    </row>
    <row r="31" spans="1:54" ht="31.5" customHeight="1" x14ac:dyDescent="0.2">
      <c r="A31" s="505" t="s">
        <v>76</v>
      </c>
      <c r="B31" s="493" t="s">
        <v>73</v>
      </c>
      <c r="C31" s="493" t="s">
        <v>202</v>
      </c>
      <c r="D31" s="493" t="s">
        <v>194</v>
      </c>
      <c r="E31" s="493" t="s">
        <v>1076</v>
      </c>
      <c r="F31" s="493" t="s">
        <v>77</v>
      </c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>
        <v>945</v>
      </c>
      <c r="T31" s="504">
        <f>R31+S31</f>
        <v>945</v>
      </c>
      <c r="U31" s="504">
        <v>0</v>
      </c>
      <c r="V31" s="504">
        <f>T31+U31</f>
        <v>945</v>
      </c>
      <c r="W31" s="504">
        <v>0</v>
      </c>
      <c r="X31" s="504">
        <f>V31+W31</f>
        <v>945</v>
      </c>
    </row>
    <row r="32" spans="1:54" ht="31.5" customHeight="1" x14ac:dyDescent="0.2">
      <c r="A32" s="505" t="s">
        <v>1260</v>
      </c>
      <c r="B32" s="493" t="s">
        <v>73</v>
      </c>
      <c r="C32" s="493" t="s">
        <v>202</v>
      </c>
      <c r="D32" s="493" t="s">
        <v>194</v>
      </c>
      <c r="E32" s="493" t="s">
        <v>1261</v>
      </c>
      <c r="F32" s="493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>
        <f>U33+U34</f>
        <v>0</v>
      </c>
      <c r="V32" s="504">
        <f t="shared" ref="V32:X32" si="22">V33+V34</f>
        <v>0</v>
      </c>
      <c r="W32" s="504">
        <f t="shared" si="22"/>
        <v>1571.431</v>
      </c>
      <c r="X32" s="504">
        <f t="shared" si="22"/>
        <v>1571.431</v>
      </c>
    </row>
    <row r="33" spans="1:54" ht="31.5" customHeight="1" x14ac:dyDescent="0.2">
      <c r="A33" s="505" t="s">
        <v>1268</v>
      </c>
      <c r="B33" s="493" t="s">
        <v>73</v>
      </c>
      <c r="C33" s="493" t="s">
        <v>202</v>
      </c>
      <c r="D33" s="493" t="s">
        <v>194</v>
      </c>
      <c r="E33" s="493" t="s">
        <v>1261</v>
      </c>
      <c r="F33" s="493" t="s">
        <v>77</v>
      </c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>
        <v>0</v>
      </c>
      <c r="V33" s="504">
        <v>0</v>
      </c>
      <c r="W33" s="504">
        <f>262.294+1309.137</f>
        <v>1571.431</v>
      </c>
      <c r="X33" s="504">
        <f>V33+W33</f>
        <v>1571.431</v>
      </c>
    </row>
    <row r="34" spans="1:54" ht="31.5" customHeight="1" x14ac:dyDescent="0.2">
      <c r="A34" s="505" t="s">
        <v>1267</v>
      </c>
      <c r="B34" s="493" t="s">
        <v>73</v>
      </c>
      <c r="C34" s="493" t="s">
        <v>202</v>
      </c>
      <c r="D34" s="493" t="s">
        <v>194</v>
      </c>
      <c r="E34" s="493" t="s">
        <v>1261</v>
      </c>
      <c r="F34" s="493" t="s">
        <v>77</v>
      </c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>
        <v>0</v>
      </c>
      <c r="V34" s="504">
        <v>0</v>
      </c>
      <c r="W34" s="504">
        <v>0</v>
      </c>
      <c r="X34" s="504">
        <f>V34+W34</f>
        <v>0</v>
      </c>
    </row>
    <row r="35" spans="1:54" s="509" customFormat="1" ht="18" customHeight="1" x14ac:dyDescent="0.2">
      <c r="A35" s="503" t="s">
        <v>230</v>
      </c>
      <c r="B35" s="491" t="s">
        <v>73</v>
      </c>
      <c r="C35" s="491" t="s">
        <v>202</v>
      </c>
      <c r="D35" s="491" t="s">
        <v>202</v>
      </c>
      <c r="E35" s="491"/>
      <c r="F35" s="491"/>
      <c r="G35" s="511">
        <f t="shared" ref="G35:K36" si="23">G36</f>
        <v>0</v>
      </c>
      <c r="H35" s="511">
        <f>H36</f>
        <v>250</v>
      </c>
      <c r="I35" s="511">
        <f t="shared" si="23"/>
        <v>0</v>
      </c>
      <c r="J35" s="511">
        <f t="shared" ref="J35:J40" si="24">H35+I35</f>
        <v>250</v>
      </c>
      <c r="K35" s="511">
        <f t="shared" si="23"/>
        <v>0</v>
      </c>
      <c r="L35" s="511">
        <f>L36</f>
        <v>200</v>
      </c>
      <c r="M35" s="511">
        <f>M36</f>
        <v>200</v>
      </c>
      <c r="N35" s="511">
        <f t="shared" ref="N35:X36" si="25">N36</f>
        <v>0</v>
      </c>
      <c r="O35" s="511">
        <f t="shared" si="25"/>
        <v>200</v>
      </c>
      <c r="P35" s="511">
        <f t="shared" si="25"/>
        <v>200</v>
      </c>
      <c r="Q35" s="511">
        <f t="shared" si="25"/>
        <v>0</v>
      </c>
      <c r="R35" s="511">
        <f>R36+R38</f>
        <v>200</v>
      </c>
      <c r="S35" s="511">
        <f t="shared" ref="S35:X35" si="26">S36+S38</f>
        <v>-145</v>
      </c>
      <c r="T35" s="511">
        <f t="shared" si="26"/>
        <v>200</v>
      </c>
      <c r="U35" s="511">
        <f t="shared" si="26"/>
        <v>-90</v>
      </c>
      <c r="V35" s="511">
        <f t="shared" si="26"/>
        <v>110</v>
      </c>
      <c r="W35" s="511">
        <f t="shared" si="26"/>
        <v>0</v>
      </c>
      <c r="X35" s="511">
        <f t="shared" si="26"/>
        <v>110</v>
      </c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</row>
    <row r="36" spans="1:54" ht="18" customHeight="1" x14ac:dyDescent="0.2">
      <c r="A36" s="505" t="s">
        <v>498</v>
      </c>
      <c r="B36" s="493" t="s">
        <v>73</v>
      </c>
      <c r="C36" s="493" t="s">
        <v>202</v>
      </c>
      <c r="D36" s="493" t="s">
        <v>202</v>
      </c>
      <c r="E36" s="493" t="s">
        <v>887</v>
      </c>
      <c r="F36" s="493"/>
      <c r="G36" s="504">
        <f t="shared" si="23"/>
        <v>0</v>
      </c>
      <c r="H36" s="504">
        <f>H37</f>
        <v>250</v>
      </c>
      <c r="I36" s="504">
        <f t="shared" si="23"/>
        <v>0</v>
      </c>
      <c r="J36" s="511">
        <f t="shared" si="24"/>
        <v>250</v>
      </c>
      <c r="K36" s="504">
        <f t="shared" si="23"/>
        <v>0</v>
      </c>
      <c r="L36" s="504">
        <f>L37</f>
        <v>200</v>
      </c>
      <c r="M36" s="504">
        <f>M37</f>
        <v>200</v>
      </c>
      <c r="N36" s="504">
        <f t="shared" si="25"/>
        <v>0</v>
      </c>
      <c r="O36" s="504">
        <f t="shared" si="25"/>
        <v>200</v>
      </c>
      <c r="P36" s="504">
        <f t="shared" si="25"/>
        <v>200</v>
      </c>
      <c r="Q36" s="504">
        <f t="shared" si="25"/>
        <v>0</v>
      </c>
      <c r="R36" s="504">
        <f t="shared" si="25"/>
        <v>200</v>
      </c>
      <c r="S36" s="504">
        <f t="shared" si="25"/>
        <v>-150</v>
      </c>
      <c r="T36" s="504">
        <f t="shared" si="25"/>
        <v>200</v>
      </c>
      <c r="U36" s="504">
        <f t="shared" si="25"/>
        <v>-100</v>
      </c>
      <c r="V36" s="504">
        <f t="shared" si="25"/>
        <v>100</v>
      </c>
      <c r="W36" s="504">
        <f t="shared" si="25"/>
        <v>0</v>
      </c>
      <c r="X36" s="504">
        <f t="shared" si="25"/>
        <v>100</v>
      </c>
    </row>
    <row r="37" spans="1:54" ht="18" customHeight="1" x14ac:dyDescent="0.2">
      <c r="A37" s="505" t="s">
        <v>121</v>
      </c>
      <c r="B37" s="493" t="s">
        <v>73</v>
      </c>
      <c r="C37" s="493" t="s">
        <v>202</v>
      </c>
      <c r="D37" s="493" t="s">
        <v>202</v>
      </c>
      <c r="E37" s="493" t="s">
        <v>887</v>
      </c>
      <c r="F37" s="493" t="s">
        <v>94</v>
      </c>
      <c r="G37" s="504"/>
      <c r="H37" s="504">
        <v>250</v>
      </c>
      <c r="I37" s="504">
        <v>0</v>
      </c>
      <c r="J37" s="511">
        <f t="shared" si="24"/>
        <v>250</v>
      </c>
      <c r="K37" s="504">
        <v>0</v>
      </c>
      <c r="L37" s="504">
        <v>200</v>
      </c>
      <c r="M37" s="504">
        <v>200</v>
      </c>
      <c r="N37" s="504">
        <v>0</v>
      </c>
      <c r="O37" s="504">
        <f>M37+N37</f>
        <v>200</v>
      </c>
      <c r="P37" s="504">
        <v>200</v>
      </c>
      <c r="Q37" s="504">
        <v>0</v>
      </c>
      <c r="R37" s="504">
        <f>P37+Q37</f>
        <v>200</v>
      </c>
      <c r="S37" s="504">
        <v>-150</v>
      </c>
      <c r="T37" s="504">
        <v>200</v>
      </c>
      <c r="U37" s="504">
        <v>-100</v>
      </c>
      <c r="V37" s="504">
        <f>T37+U37</f>
        <v>100</v>
      </c>
      <c r="W37" s="504">
        <v>0</v>
      </c>
      <c r="X37" s="504">
        <f t="shared" ref="X37" si="27">V37+W37</f>
        <v>100</v>
      </c>
    </row>
    <row r="38" spans="1:54" ht="18" customHeight="1" x14ac:dyDescent="0.2">
      <c r="A38" s="505" t="s">
        <v>499</v>
      </c>
      <c r="B38" s="493" t="s">
        <v>73</v>
      </c>
      <c r="C38" s="493" t="s">
        <v>202</v>
      </c>
      <c r="D38" s="493" t="s">
        <v>202</v>
      </c>
      <c r="E38" s="493" t="s">
        <v>753</v>
      </c>
      <c r="F38" s="493"/>
      <c r="G38" s="504"/>
      <c r="H38" s="504"/>
      <c r="I38" s="504"/>
      <c r="J38" s="511"/>
      <c r="K38" s="504"/>
      <c r="L38" s="504"/>
      <c r="M38" s="504"/>
      <c r="N38" s="504"/>
      <c r="O38" s="504"/>
      <c r="P38" s="504"/>
      <c r="Q38" s="504"/>
      <c r="R38" s="504">
        <f>R39</f>
        <v>0</v>
      </c>
      <c r="S38" s="504">
        <f t="shared" ref="S38:X38" si="28">S39</f>
        <v>5</v>
      </c>
      <c r="T38" s="504">
        <f t="shared" si="28"/>
        <v>0</v>
      </c>
      <c r="U38" s="504">
        <f t="shared" si="28"/>
        <v>10</v>
      </c>
      <c r="V38" s="504">
        <f t="shared" si="28"/>
        <v>10</v>
      </c>
      <c r="W38" s="504">
        <f t="shared" si="28"/>
        <v>0</v>
      </c>
      <c r="X38" s="504">
        <f t="shared" si="28"/>
        <v>10</v>
      </c>
    </row>
    <row r="39" spans="1:54" ht="18" customHeight="1" x14ac:dyDescent="0.2">
      <c r="A39" s="505" t="s">
        <v>121</v>
      </c>
      <c r="B39" s="493" t="s">
        <v>73</v>
      </c>
      <c r="C39" s="493" t="s">
        <v>202</v>
      </c>
      <c r="D39" s="493" t="s">
        <v>202</v>
      </c>
      <c r="E39" s="493" t="s">
        <v>753</v>
      </c>
      <c r="F39" s="493" t="s">
        <v>94</v>
      </c>
      <c r="G39" s="504"/>
      <c r="H39" s="504"/>
      <c r="I39" s="504"/>
      <c r="J39" s="511"/>
      <c r="K39" s="504"/>
      <c r="L39" s="504"/>
      <c r="M39" s="504"/>
      <c r="N39" s="504"/>
      <c r="O39" s="504"/>
      <c r="P39" s="504"/>
      <c r="Q39" s="504"/>
      <c r="R39" s="504">
        <v>0</v>
      </c>
      <c r="S39" s="504">
        <v>5</v>
      </c>
      <c r="T39" s="504">
        <v>0</v>
      </c>
      <c r="U39" s="504">
        <v>10</v>
      </c>
      <c r="V39" s="504">
        <f>T39+U39</f>
        <v>10</v>
      </c>
      <c r="W39" s="504">
        <v>0</v>
      </c>
      <c r="X39" s="504">
        <f>V39+W39</f>
        <v>10</v>
      </c>
    </row>
    <row r="40" spans="1:54" s="509" customFormat="1" ht="14.25" x14ac:dyDescent="0.2">
      <c r="A40" s="503" t="s">
        <v>80</v>
      </c>
      <c r="B40" s="491" t="s">
        <v>73</v>
      </c>
      <c r="C40" s="491" t="s">
        <v>233</v>
      </c>
      <c r="D40" s="491"/>
      <c r="E40" s="491"/>
      <c r="F40" s="491"/>
      <c r="G40" s="511" t="e">
        <f>G41+G75</f>
        <v>#REF!</v>
      </c>
      <c r="H40" s="511" t="e">
        <f>H41+H75</f>
        <v>#REF!</v>
      </c>
      <c r="I40" s="511" t="e">
        <f>I41+I75</f>
        <v>#REF!</v>
      </c>
      <c r="J40" s="511" t="e">
        <f t="shared" si="24"/>
        <v>#REF!</v>
      </c>
      <c r="K40" s="511" t="e">
        <f t="shared" ref="K40:X40" si="29">K41+K75</f>
        <v>#REF!</v>
      </c>
      <c r="L40" s="511" t="e">
        <f t="shared" si="29"/>
        <v>#REF!</v>
      </c>
      <c r="M40" s="511" t="e">
        <f t="shared" si="29"/>
        <v>#REF!</v>
      </c>
      <c r="N40" s="511" t="e">
        <f t="shared" si="29"/>
        <v>#REF!</v>
      </c>
      <c r="O40" s="511" t="e">
        <f t="shared" si="29"/>
        <v>#REF!</v>
      </c>
      <c r="P40" s="511" t="e">
        <f t="shared" si="29"/>
        <v>#REF!</v>
      </c>
      <c r="Q40" s="511" t="e">
        <f t="shared" si="29"/>
        <v>#REF!</v>
      </c>
      <c r="R40" s="511">
        <f t="shared" si="29"/>
        <v>27716</v>
      </c>
      <c r="S40" s="511">
        <f t="shared" si="29"/>
        <v>17373.75</v>
      </c>
      <c r="T40" s="511">
        <f t="shared" si="29"/>
        <v>48433.25</v>
      </c>
      <c r="U40" s="511">
        <f t="shared" si="29"/>
        <v>4019.0299999999997</v>
      </c>
      <c r="V40" s="511">
        <f t="shared" si="29"/>
        <v>52451.88</v>
      </c>
      <c r="W40" s="511">
        <f t="shared" si="29"/>
        <v>4926.527</v>
      </c>
      <c r="X40" s="511">
        <f t="shared" si="29"/>
        <v>57378.406999999992</v>
      </c>
      <c r="Y40" s="508"/>
      <c r="Z40" s="508"/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8"/>
      <c r="AW40" s="508"/>
      <c r="AX40" s="508"/>
      <c r="AY40" s="508"/>
      <c r="AZ40" s="508"/>
      <c r="BA40" s="508"/>
      <c r="BB40" s="508"/>
    </row>
    <row r="41" spans="1:54" x14ac:dyDescent="0.2">
      <c r="A41" s="503" t="s">
        <v>81</v>
      </c>
      <c r="B41" s="491" t="s">
        <v>73</v>
      </c>
      <c r="C41" s="491" t="s">
        <v>233</v>
      </c>
      <c r="D41" s="491" t="s">
        <v>190</v>
      </c>
      <c r="E41" s="491"/>
      <c r="F41" s="491"/>
      <c r="G41" s="510">
        <f>G42+G56+G61</f>
        <v>0</v>
      </c>
      <c r="H41" s="510">
        <f>H42+H56+H61</f>
        <v>15505.8</v>
      </c>
      <c r="I41" s="510">
        <f>I42+I56+I61</f>
        <v>0</v>
      </c>
      <c r="J41" s="510">
        <f>J42+J56+J61</f>
        <v>15505.8</v>
      </c>
      <c r="K41" s="510" t="e">
        <f>K42+K56</f>
        <v>#REF!</v>
      </c>
      <c r="L41" s="510">
        <f>L42+L56</f>
        <v>17450</v>
      </c>
      <c r="M41" s="510">
        <f>M42+M56</f>
        <v>17450</v>
      </c>
      <c r="N41" s="510">
        <f t="shared" ref="N41:Q41" si="30">N42+N56</f>
        <v>3637</v>
      </c>
      <c r="O41" s="510">
        <f t="shared" si="30"/>
        <v>21087</v>
      </c>
      <c r="P41" s="510">
        <f t="shared" si="30"/>
        <v>21087</v>
      </c>
      <c r="Q41" s="510">
        <f t="shared" si="30"/>
        <v>0</v>
      </c>
      <c r="R41" s="510">
        <f>R42+R56</f>
        <v>21087</v>
      </c>
      <c r="S41" s="510">
        <f t="shared" ref="S41" si="31">S42+S56</f>
        <v>14043.75</v>
      </c>
      <c r="T41" s="510">
        <f>T42+T56+T67</f>
        <v>36644.25</v>
      </c>
      <c r="U41" s="510">
        <f t="shared" ref="U41" si="32">U42+U56+U67</f>
        <v>4353.03</v>
      </c>
      <c r="V41" s="510">
        <f>V42+V56+V67+V74</f>
        <v>40996.879999999997</v>
      </c>
      <c r="W41" s="510">
        <f t="shared" ref="W41:X41" si="33">W42+W56+W67+W74</f>
        <v>3604.4269999999997</v>
      </c>
      <c r="X41" s="510">
        <f t="shared" si="33"/>
        <v>44601.306999999993</v>
      </c>
    </row>
    <row r="42" spans="1:54" ht="21" customHeight="1" x14ac:dyDescent="0.2">
      <c r="A42" s="503" t="s">
        <v>1077</v>
      </c>
      <c r="B42" s="491" t="s">
        <v>73</v>
      </c>
      <c r="C42" s="491" t="s">
        <v>233</v>
      </c>
      <c r="D42" s="491" t="s">
        <v>190</v>
      </c>
      <c r="E42" s="494" t="s">
        <v>749</v>
      </c>
      <c r="F42" s="491"/>
      <c r="G42" s="504">
        <f>G43</f>
        <v>0</v>
      </c>
      <c r="H42" s="504">
        <f>H43</f>
        <v>9786</v>
      </c>
      <c r="I42" s="504">
        <f>I43</f>
        <v>0</v>
      </c>
      <c r="J42" s="504">
        <f t="shared" ref="J42:J60" si="34">H42+I42</f>
        <v>9786</v>
      </c>
      <c r="K42" s="504" t="e">
        <f>K43+#REF!+#REF!+#REF!</f>
        <v>#REF!</v>
      </c>
      <c r="L42" s="504">
        <f>L43+L46</f>
        <v>11330</v>
      </c>
      <c r="M42" s="504">
        <f>M43+M46</f>
        <v>11330</v>
      </c>
      <c r="N42" s="504">
        <f>N43+N46</f>
        <v>3007</v>
      </c>
      <c r="O42" s="504">
        <f t="shared" ref="O42:Q42" si="35">O43+O46</f>
        <v>14337</v>
      </c>
      <c r="P42" s="504">
        <f t="shared" si="35"/>
        <v>14337</v>
      </c>
      <c r="Q42" s="504">
        <f t="shared" si="35"/>
        <v>0</v>
      </c>
      <c r="R42" s="504">
        <f>R43+R44+R45+R46+R47</f>
        <v>14337</v>
      </c>
      <c r="S42" s="504">
        <f t="shared" ref="S42" si="36">S43+S44+S45+S46+S47</f>
        <v>12027.35</v>
      </c>
      <c r="T42" s="504">
        <f>T43+T44+T45+T46+T47+T50</f>
        <v>25659.35</v>
      </c>
      <c r="U42" s="504">
        <f t="shared" ref="U42" si="37">U43+U44+U45+U46+U47+U50</f>
        <v>1741.03</v>
      </c>
      <c r="V42" s="504">
        <f>V43+V44+V45+V46+V47+V50+V53</f>
        <v>27400.379999999997</v>
      </c>
      <c r="W42" s="504">
        <f t="shared" ref="W42:X42" si="38">W43+W44+W45+W46+W47+W50+W53</f>
        <v>2112.837</v>
      </c>
      <c r="X42" s="504">
        <f t="shared" si="38"/>
        <v>29513.217000000001</v>
      </c>
    </row>
    <row r="43" spans="1:54" ht="32.25" customHeight="1" x14ac:dyDescent="0.2">
      <c r="A43" s="505" t="s">
        <v>76</v>
      </c>
      <c r="B43" s="493" t="s">
        <v>73</v>
      </c>
      <c r="C43" s="493" t="s">
        <v>233</v>
      </c>
      <c r="D43" s="493" t="s">
        <v>190</v>
      </c>
      <c r="E43" s="492" t="s">
        <v>749</v>
      </c>
      <c r="F43" s="493" t="s">
        <v>77</v>
      </c>
      <c r="G43" s="504"/>
      <c r="H43" s="504">
        <v>9786</v>
      </c>
      <c r="I43" s="504">
        <v>0</v>
      </c>
      <c r="J43" s="504">
        <f t="shared" si="34"/>
        <v>9786</v>
      </c>
      <c r="K43" s="504">
        <v>2036.5039999999999</v>
      </c>
      <c r="L43" s="504">
        <f>12830-1500</f>
        <v>11330</v>
      </c>
      <c r="M43" s="504">
        <f>12830-1500</f>
        <v>11330</v>
      </c>
      <c r="N43" s="504">
        <v>3007</v>
      </c>
      <c r="O43" s="504">
        <f>M43+N43</f>
        <v>14337</v>
      </c>
      <c r="P43" s="504">
        <v>14337</v>
      </c>
      <c r="Q43" s="504">
        <v>0</v>
      </c>
      <c r="R43" s="504">
        <f>P43+Q43</f>
        <v>14337</v>
      </c>
      <c r="S43" s="504">
        <f>2702+705</f>
        <v>3407</v>
      </c>
      <c r="T43" s="504">
        <v>17039</v>
      </c>
      <c r="U43" s="504">
        <v>1838</v>
      </c>
      <c r="V43" s="504">
        <f>T43+U43</f>
        <v>18877</v>
      </c>
      <c r="W43" s="504">
        <v>0</v>
      </c>
      <c r="X43" s="504">
        <f t="shared" ref="X43:X46" si="39">V43+W43</f>
        <v>18877</v>
      </c>
    </row>
    <row r="44" spans="1:54" ht="32.25" customHeight="1" x14ac:dyDescent="0.2">
      <c r="A44" s="505" t="s">
        <v>76</v>
      </c>
      <c r="B44" s="493" t="s">
        <v>73</v>
      </c>
      <c r="C44" s="493" t="s">
        <v>233</v>
      </c>
      <c r="D44" s="493" t="s">
        <v>190</v>
      </c>
      <c r="E44" s="492" t="s">
        <v>1078</v>
      </c>
      <c r="F44" s="493" t="s">
        <v>77</v>
      </c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>
        <f>5700</f>
        <v>5700</v>
      </c>
      <c r="T44" s="504">
        <v>5700</v>
      </c>
      <c r="U44" s="504">
        <v>0</v>
      </c>
      <c r="V44" s="504">
        <f>T44+U44</f>
        <v>5700</v>
      </c>
      <c r="W44" s="504">
        <v>0</v>
      </c>
      <c r="X44" s="504">
        <f t="shared" si="39"/>
        <v>5700</v>
      </c>
    </row>
    <row r="45" spans="1:54" ht="32.25" customHeight="1" x14ac:dyDescent="0.2">
      <c r="A45" s="505" t="s">
        <v>76</v>
      </c>
      <c r="B45" s="493" t="s">
        <v>73</v>
      </c>
      <c r="C45" s="493" t="s">
        <v>233</v>
      </c>
      <c r="D45" s="493" t="s">
        <v>190</v>
      </c>
      <c r="E45" s="492" t="s">
        <v>1079</v>
      </c>
      <c r="F45" s="493" t="s">
        <v>77</v>
      </c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>
        <f>2652-1026</f>
        <v>1626</v>
      </c>
      <c r="T45" s="504">
        <f>R45+S45</f>
        <v>1626</v>
      </c>
      <c r="U45" s="504">
        <v>0</v>
      </c>
      <c r="V45" s="504">
        <f>T45+U45</f>
        <v>1626</v>
      </c>
      <c r="W45" s="504">
        <v>0</v>
      </c>
      <c r="X45" s="504">
        <f t="shared" si="39"/>
        <v>1626</v>
      </c>
    </row>
    <row r="46" spans="1:54" ht="17.25" customHeight="1" x14ac:dyDescent="0.2">
      <c r="A46" s="505" t="s">
        <v>1003</v>
      </c>
      <c r="B46" s="493" t="s">
        <v>73</v>
      </c>
      <c r="C46" s="493" t="s">
        <v>233</v>
      </c>
      <c r="D46" s="493" t="s">
        <v>190</v>
      </c>
      <c r="E46" s="492" t="s">
        <v>749</v>
      </c>
      <c r="F46" s="493" t="s">
        <v>79</v>
      </c>
      <c r="G46" s="504"/>
      <c r="H46" s="504"/>
      <c r="I46" s="504"/>
      <c r="J46" s="504"/>
      <c r="K46" s="504"/>
      <c r="L46" s="504">
        <v>0</v>
      </c>
      <c r="M46" s="504">
        <v>0</v>
      </c>
      <c r="N46" s="504">
        <v>0</v>
      </c>
      <c r="O46" s="504">
        <f>M46+N46</f>
        <v>0</v>
      </c>
      <c r="P46" s="504">
        <v>0</v>
      </c>
      <c r="Q46" s="504">
        <v>0</v>
      </c>
      <c r="R46" s="504">
        <f>P46+Q46</f>
        <v>0</v>
      </c>
      <c r="S46" s="504">
        <v>500</v>
      </c>
      <c r="T46" s="504">
        <f>R46+S46</f>
        <v>500</v>
      </c>
      <c r="U46" s="504">
        <v>0</v>
      </c>
      <c r="V46" s="504">
        <f>T46+U46</f>
        <v>500</v>
      </c>
      <c r="W46" s="504">
        <v>100</v>
      </c>
      <c r="X46" s="504">
        <f t="shared" si="39"/>
        <v>600</v>
      </c>
    </row>
    <row r="47" spans="1:54" ht="32.25" customHeight="1" x14ac:dyDescent="0.2">
      <c r="A47" s="505" t="s">
        <v>1136</v>
      </c>
      <c r="B47" s="493" t="s">
        <v>73</v>
      </c>
      <c r="C47" s="493" t="s">
        <v>233</v>
      </c>
      <c r="D47" s="493" t="s">
        <v>190</v>
      </c>
      <c r="E47" s="492" t="s">
        <v>1137</v>
      </c>
      <c r="F47" s="493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>
        <f>R48+R49</f>
        <v>0</v>
      </c>
      <c r="S47" s="504">
        <f t="shared" ref="S47" si="40">S48+S49</f>
        <v>794.35</v>
      </c>
      <c r="T47" s="504">
        <f>T48+T49</f>
        <v>794.35</v>
      </c>
      <c r="U47" s="504">
        <f t="shared" ref="U47:W47" si="41">U48+U49</f>
        <v>-147.97999999999999</v>
      </c>
      <c r="V47" s="504">
        <f>V48+V49</f>
        <v>646.37</v>
      </c>
      <c r="W47" s="504">
        <f t="shared" si="41"/>
        <v>0.01</v>
      </c>
      <c r="X47" s="504">
        <f>X48+X49</f>
        <v>646.38</v>
      </c>
    </row>
    <row r="48" spans="1:54" ht="16.5" customHeight="1" x14ac:dyDescent="0.2">
      <c r="A48" s="505" t="s">
        <v>78</v>
      </c>
      <c r="B48" s="493" t="s">
        <v>73</v>
      </c>
      <c r="C48" s="493" t="s">
        <v>233</v>
      </c>
      <c r="D48" s="493" t="s">
        <v>190</v>
      </c>
      <c r="E48" s="492" t="s">
        <v>1137</v>
      </c>
      <c r="F48" s="493" t="s">
        <v>79</v>
      </c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>
        <v>786.4</v>
      </c>
      <c r="T48" s="504">
        <f>R48+S48</f>
        <v>786.4</v>
      </c>
      <c r="U48" s="504">
        <v>-146.5</v>
      </c>
      <c r="V48" s="504">
        <f>T48+U48</f>
        <v>639.9</v>
      </c>
      <c r="W48" s="504">
        <v>0.01</v>
      </c>
      <c r="X48" s="504">
        <f>V48+W48</f>
        <v>639.91</v>
      </c>
    </row>
    <row r="49" spans="1:24" ht="18.75" customHeight="1" x14ac:dyDescent="0.2">
      <c r="A49" s="505" t="s">
        <v>1138</v>
      </c>
      <c r="B49" s="493" t="s">
        <v>73</v>
      </c>
      <c r="C49" s="493" t="s">
        <v>233</v>
      </c>
      <c r="D49" s="493" t="s">
        <v>190</v>
      </c>
      <c r="E49" s="492" t="s">
        <v>1137</v>
      </c>
      <c r="F49" s="493" t="s">
        <v>79</v>
      </c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>
        <v>7.95</v>
      </c>
      <c r="T49" s="504">
        <f>R49+S49</f>
        <v>7.95</v>
      </c>
      <c r="U49" s="504">
        <v>-1.48</v>
      </c>
      <c r="V49" s="504">
        <f>T49+U49</f>
        <v>6.4700000000000006</v>
      </c>
      <c r="W49" s="504">
        <v>0</v>
      </c>
      <c r="X49" s="504">
        <f>V49+W49</f>
        <v>6.4700000000000006</v>
      </c>
    </row>
    <row r="50" spans="1:24" ht="31.5" customHeight="1" x14ac:dyDescent="0.2">
      <c r="A50" s="505" t="s">
        <v>1222</v>
      </c>
      <c r="B50" s="493" t="s">
        <v>73</v>
      </c>
      <c r="C50" s="493" t="s">
        <v>233</v>
      </c>
      <c r="D50" s="493" t="s">
        <v>190</v>
      </c>
      <c r="E50" s="492" t="s">
        <v>1227</v>
      </c>
      <c r="F50" s="493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>
        <f>T51+T52</f>
        <v>0</v>
      </c>
      <c r="U50" s="504">
        <f t="shared" ref="U50:X50" si="42">U51+U52</f>
        <v>51.01</v>
      </c>
      <c r="V50" s="504">
        <f t="shared" si="42"/>
        <v>51.01</v>
      </c>
      <c r="W50" s="504">
        <f t="shared" si="42"/>
        <v>0.01</v>
      </c>
      <c r="X50" s="504">
        <f t="shared" si="42"/>
        <v>51.019999999999996</v>
      </c>
    </row>
    <row r="51" spans="1:24" ht="18.75" customHeight="1" x14ac:dyDescent="0.2">
      <c r="A51" s="505" t="s">
        <v>78</v>
      </c>
      <c r="B51" s="493" t="s">
        <v>73</v>
      </c>
      <c r="C51" s="493" t="s">
        <v>233</v>
      </c>
      <c r="D51" s="493" t="s">
        <v>190</v>
      </c>
      <c r="E51" s="492" t="s">
        <v>1227</v>
      </c>
      <c r="F51" s="493" t="s">
        <v>79</v>
      </c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>
        <v>0</v>
      </c>
      <c r="U51" s="504">
        <v>50.5</v>
      </c>
      <c r="V51" s="504">
        <f>T51+U51</f>
        <v>50.5</v>
      </c>
      <c r="W51" s="504">
        <v>0.01</v>
      </c>
      <c r="X51" s="504">
        <f>V51+W51</f>
        <v>50.51</v>
      </c>
    </row>
    <row r="52" spans="1:24" ht="18.75" customHeight="1" x14ac:dyDescent="0.2">
      <c r="A52" s="505" t="s">
        <v>1138</v>
      </c>
      <c r="B52" s="493" t="s">
        <v>73</v>
      </c>
      <c r="C52" s="493" t="s">
        <v>233</v>
      </c>
      <c r="D52" s="493" t="s">
        <v>190</v>
      </c>
      <c r="E52" s="492" t="s">
        <v>1227</v>
      </c>
      <c r="F52" s="493" t="s">
        <v>79</v>
      </c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>
        <v>0</v>
      </c>
      <c r="U52" s="504">
        <v>0.51</v>
      </c>
      <c r="V52" s="504">
        <f>T52+U52</f>
        <v>0.51</v>
      </c>
      <c r="W52" s="504">
        <v>0</v>
      </c>
      <c r="X52" s="504">
        <f>V52+W52</f>
        <v>0.51</v>
      </c>
    </row>
    <row r="53" spans="1:24" ht="21" customHeight="1" x14ac:dyDescent="0.2">
      <c r="A53" s="505" t="s">
        <v>1263</v>
      </c>
      <c r="B53" s="493" t="s">
        <v>73</v>
      </c>
      <c r="C53" s="493" t="s">
        <v>233</v>
      </c>
      <c r="D53" s="493" t="s">
        <v>190</v>
      </c>
      <c r="E53" s="492" t="s">
        <v>1265</v>
      </c>
      <c r="F53" s="493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>
        <f>U54+U55</f>
        <v>0</v>
      </c>
      <c r="V53" s="504">
        <f t="shared" ref="V53:X53" si="43">V54+V55</f>
        <v>0</v>
      </c>
      <c r="W53" s="504">
        <f t="shared" si="43"/>
        <v>2012.817</v>
      </c>
      <c r="X53" s="504">
        <f t="shared" si="43"/>
        <v>2012.817</v>
      </c>
    </row>
    <row r="54" spans="1:24" s="515" customFormat="1" ht="36" customHeight="1" x14ac:dyDescent="0.2">
      <c r="A54" s="505" t="s">
        <v>1268</v>
      </c>
      <c r="B54" s="512" t="s">
        <v>73</v>
      </c>
      <c r="C54" s="512" t="s">
        <v>233</v>
      </c>
      <c r="D54" s="512" t="s">
        <v>190</v>
      </c>
      <c r="E54" s="513" t="s">
        <v>1265</v>
      </c>
      <c r="F54" s="512" t="s">
        <v>77</v>
      </c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4">
        <v>0</v>
      </c>
      <c r="V54" s="514">
        <v>0</v>
      </c>
      <c r="W54" s="514">
        <v>1985.39</v>
      </c>
      <c r="X54" s="514">
        <f>V54+W54</f>
        <v>1985.39</v>
      </c>
    </row>
    <row r="55" spans="1:24" ht="36" customHeight="1" x14ac:dyDescent="0.2">
      <c r="A55" s="505" t="s">
        <v>1267</v>
      </c>
      <c r="B55" s="493" t="s">
        <v>73</v>
      </c>
      <c r="C55" s="493" t="s">
        <v>233</v>
      </c>
      <c r="D55" s="493" t="s">
        <v>190</v>
      </c>
      <c r="E55" s="492" t="s">
        <v>1265</v>
      </c>
      <c r="F55" s="493" t="s">
        <v>77</v>
      </c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>
        <v>0</v>
      </c>
      <c r="V55" s="504">
        <v>0</v>
      </c>
      <c r="W55" s="504">
        <v>27.427</v>
      </c>
      <c r="X55" s="514">
        <f>V55+W55</f>
        <v>27.427</v>
      </c>
    </row>
    <row r="56" spans="1:24" ht="24.75" customHeight="1" x14ac:dyDescent="0.2">
      <c r="A56" s="503" t="s">
        <v>1080</v>
      </c>
      <c r="B56" s="491" t="s">
        <v>73</v>
      </c>
      <c r="C56" s="491" t="s">
        <v>233</v>
      </c>
      <c r="D56" s="491" t="s">
        <v>190</v>
      </c>
      <c r="E56" s="494" t="s">
        <v>748</v>
      </c>
      <c r="F56" s="491"/>
      <c r="G56" s="504">
        <f>G57+G60</f>
        <v>0</v>
      </c>
      <c r="H56" s="504">
        <f>H57+H60</f>
        <v>5716</v>
      </c>
      <c r="I56" s="504">
        <f>I57+I60</f>
        <v>0</v>
      </c>
      <c r="J56" s="504">
        <f t="shared" si="34"/>
        <v>5716</v>
      </c>
      <c r="K56" s="504">
        <f>K57+K60+K61</f>
        <v>1033.95</v>
      </c>
      <c r="L56" s="504">
        <f t="shared" ref="L56:S56" si="44">L57+L60+L61</f>
        <v>6120</v>
      </c>
      <c r="M56" s="504">
        <f t="shared" si="44"/>
        <v>6120</v>
      </c>
      <c r="N56" s="504">
        <f t="shared" si="44"/>
        <v>630</v>
      </c>
      <c r="O56" s="504">
        <f t="shared" si="44"/>
        <v>6750</v>
      </c>
      <c r="P56" s="504">
        <f t="shared" si="44"/>
        <v>6750</v>
      </c>
      <c r="Q56" s="504">
        <f t="shared" si="44"/>
        <v>0</v>
      </c>
      <c r="R56" s="504">
        <f t="shared" si="44"/>
        <v>6750</v>
      </c>
      <c r="S56" s="504">
        <f t="shared" si="44"/>
        <v>2016.4</v>
      </c>
      <c r="T56" s="504">
        <f>T57+T58+T59+T60+T61</f>
        <v>10984.9</v>
      </c>
      <c r="U56" s="504">
        <f t="shared" ref="U56" si="45">U57+U58+U59+U60+U61</f>
        <v>612</v>
      </c>
      <c r="V56" s="504">
        <f>V57+V58+V59+V60+V61+V64</f>
        <v>11596.5</v>
      </c>
      <c r="W56" s="504">
        <f t="shared" ref="W56:X56" si="46">W57+W58+W59+W60+W61+W64</f>
        <v>608.72</v>
      </c>
      <c r="X56" s="504">
        <f t="shared" si="46"/>
        <v>12205.22</v>
      </c>
    </row>
    <row r="57" spans="1:24" ht="32.25" customHeight="1" x14ac:dyDescent="0.2">
      <c r="A57" s="505" t="s">
        <v>76</v>
      </c>
      <c r="B57" s="493" t="s">
        <v>73</v>
      </c>
      <c r="C57" s="493" t="s">
        <v>233</v>
      </c>
      <c r="D57" s="493" t="s">
        <v>190</v>
      </c>
      <c r="E57" s="492" t="s">
        <v>748</v>
      </c>
      <c r="F57" s="493" t="s">
        <v>77</v>
      </c>
      <c r="G57" s="504"/>
      <c r="H57" s="504">
        <v>5466</v>
      </c>
      <c r="I57" s="504">
        <v>0</v>
      </c>
      <c r="J57" s="504">
        <f t="shared" si="34"/>
        <v>5466</v>
      </c>
      <c r="K57" s="504">
        <v>1033.95</v>
      </c>
      <c r="L57" s="504">
        <f>6420-500</f>
        <v>5920</v>
      </c>
      <c r="M57" s="504">
        <f>6420-500</f>
        <v>5920</v>
      </c>
      <c r="N57" s="504">
        <v>630</v>
      </c>
      <c r="O57" s="504">
        <f>M57+N57</f>
        <v>6550</v>
      </c>
      <c r="P57" s="504">
        <v>6550</v>
      </c>
      <c r="Q57" s="504">
        <v>0</v>
      </c>
      <c r="R57" s="504">
        <f>P57+Q57</f>
        <v>6550</v>
      </c>
      <c r="S57" s="504">
        <f>1742+374</f>
        <v>2116</v>
      </c>
      <c r="T57" s="504">
        <v>8292</v>
      </c>
      <c r="U57" s="504">
        <v>612</v>
      </c>
      <c r="V57" s="504">
        <f>T57+U57</f>
        <v>8904</v>
      </c>
      <c r="W57" s="504">
        <v>0</v>
      </c>
      <c r="X57" s="504">
        <f t="shared" ref="X57:X59" si="47">V57+W57</f>
        <v>8904</v>
      </c>
    </row>
    <row r="58" spans="1:24" ht="32.25" customHeight="1" x14ac:dyDescent="0.2">
      <c r="A58" s="505" t="s">
        <v>76</v>
      </c>
      <c r="B58" s="493" t="s">
        <v>73</v>
      </c>
      <c r="C58" s="493" t="s">
        <v>233</v>
      </c>
      <c r="D58" s="493" t="s">
        <v>190</v>
      </c>
      <c r="E58" s="492" t="s">
        <v>1081</v>
      </c>
      <c r="F58" s="493" t="s">
        <v>77</v>
      </c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>
        <f>2020</f>
        <v>2020</v>
      </c>
      <c r="T58" s="504">
        <f>R58+S58</f>
        <v>2020</v>
      </c>
      <c r="U58" s="504">
        <v>0</v>
      </c>
      <c r="V58" s="504">
        <f>T58+U58</f>
        <v>2020</v>
      </c>
      <c r="W58" s="504">
        <v>0</v>
      </c>
      <c r="X58" s="504">
        <f t="shared" si="47"/>
        <v>2020</v>
      </c>
    </row>
    <row r="59" spans="1:24" ht="32.25" customHeight="1" x14ac:dyDescent="0.2">
      <c r="A59" s="505" t="s">
        <v>76</v>
      </c>
      <c r="B59" s="493" t="s">
        <v>73</v>
      </c>
      <c r="C59" s="493" t="s">
        <v>233</v>
      </c>
      <c r="D59" s="493" t="s">
        <v>190</v>
      </c>
      <c r="E59" s="492" t="s">
        <v>1082</v>
      </c>
      <c r="F59" s="493" t="s">
        <v>77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>
        <v>522.5</v>
      </c>
      <c r="T59" s="504">
        <f>R59+S59</f>
        <v>522.5</v>
      </c>
      <c r="U59" s="504">
        <v>0</v>
      </c>
      <c r="V59" s="504">
        <f>T59+U59</f>
        <v>522.5</v>
      </c>
      <c r="W59" s="504">
        <v>0</v>
      </c>
      <c r="X59" s="504">
        <f t="shared" si="47"/>
        <v>522.5</v>
      </c>
    </row>
    <row r="60" spans="1:24" ht="18" customHeight="1" x14ac:dyDescent="0.2">
      <c r="A60" s="505" t="s">
        <v>1004</v>
      </c>
      <c r="B60" s="493" t="s">
        <v>73</v>
      </c>
      <c r="C60" s="493" t="s">
        <v>233</v>
      </c>
      <c r="D60" s="493" t="s">
        <v>190</v>
      </c>
      <c r="E60" s="492" t="s">
        <v>748</v>
      </c>
      <c r="F60" s="493" t="s">
        <v>79</v>
      </c>
      <c r="G60" s="504"/>
      <c r="H60" s="504">
        <v>250</v>
      </c>
      <c r="I60" s="504">
        <v>0</v>
      </c>
      <c r="J60" s="504">
        <f t="shared" si="34"/>
        <v>250</v>
      </c>
      <c r="K60" s="504">
        <v>0</v>
      </c>
      <c r="L60" s="504">
        <v>200</v>
      </c>
      <c r="M60" s="504">
        <v>200</v>
      </c>
      <c r="N60" s="504">
        <v>0</v>
      </c>
      <c r="O60" s="504">
        <f>M60+N60</f>
        <v>200</v>
      </c>
      <c r="P60" s="504">
        <v>200</v>
      </c>
      <c r="Q60" s="504">
        <v>0</v>
      </c>
      <c r="R60" s="504">
        <f>P60+Q60</f>
        <v>200</v>
      </c>
      <c r="S60" s="504">
        <v>-100</v>
      </c>
      <c r="T60" s="504">
        <v>150</v>
      </c>
      <c r="U60" s="504">
        <v>0</v>
      </c>
      <c r="V60" s="504">
        <f>T60+U60</f>
        <v>150</v>
      </c>
      <c r="W60" s="504">
        <v>100</v>
      </c>
      <c r="X60" s="504">
        <f>V60+W60</f>
        <v>250</v>
      </c>
    </row>
    <row r="61" spans="1:24" ht="42" hidden="1" customHeight="1" x14ac:dyDescent="0.2">
      <c r="A61" s="505" t="s">
        <v>1142</v>
      </c>
      <c r="B61" s="493" t="s">
        <v>73</v>
      </c>
      <c r="C61" s="493" t="s">
        <v>233</v>
      </c>
      <c r="D61" s="493" t="s">
        <v>190</v>
      </c>
      <c r="E61" s="492" t="s">
        <v>1143</v>
      </c>
      <c r="F61" s="493"/>
      <c r="G61" s="504"/>
      <c r="H61" s="504">
        <v>3.8</v>
      </c>
      <c r="I61" s="504">
        <v>0</v>
      </c>
      <c r="J61" s="504">
        <v>3.8</v>
      </c>
      <c r="K61" s="504">
        <v>0</v>
      </c>
      <c r="L61" s="504">
        <v>0</v>
      </c>
      <c r="M61" s="504">
        <v>0</v>
      </c>
      <c r="N61" s="504">
        <v>0</v>
      </c>
      <c r="O61" s="504">
        <v>0</v>
      </c>
      <c r="P61" s="504">
        <v>0</v>
      </c>
      <c r="Q61" s="504">
        <v>0</v>
      </c>
      <c r="R61" s="504">
        <v>0</v>
      </c>
      <c r="S61" s="504">
        <v>0.4</v>
      </c>
      <c r="T61" s="504">
        <v>0.4</v>
      </c>
      <c r="U61" s="504">
        <v>0</v>
      </c>
      <c r="V61" s="504">
        <f t="shared" ref="V61:X61" si="48">V62+V63</f>
        <v>0</v>
      </c>
      <c r="W61" s="504">
        <v>0</v>
      </c>
      <c r="X61" s="504">
        <f t="shared" si="48"/>
        <v>0</v>
      </c>
    </row>
    <row r="62" spans="1:24" ht="18.75" hidden="1" customHeight="1" x14ac:dyDescent="0.2">
      <c r="A62" s="505" t="s">
        <v>78</v>
      </c>
      <c r="B62" s="493" t="s">
        <v>73</v>
      </c>
      <c r="C62" s="493" t="s">
        <v>233</v>
      </c>
      <c r="D62" s="493" t="s">
        <v>190</v>
      </c>
      <c r="E62" s="492" t="s">
        <v>1143</v>
      </c>
      <c r="F62" s="493" t="s">
        <v>79</v>
      </c>
      <c r="G62" s="504"/>
      <c r="H62" s="504">
        <v>3.8</v>
      </c>
      <c r="I62" s="504"/>
      <c r="J62" s="504">
        <v>3.8</v>
      </c>
      <c r="K62" s="504">
        <v>0</v>
      </c>
      <c r="L62" s="504">
        <v>0</v>
      </c>
      <c r="M62" s="504">
        <v>0</v>
      </c>
      <c r="N62" s="504">
        <v>0</v>
      </c>
      <c r="O62" s="504">
        <v>0</v>
      </c>
      <c r="P62" s="504">
        <v>0</v>
      </c>
      <c r="Q62" s="504">
        <v>0</v>
      </c>
      <c r="R62" s="504">
        <v>0</v>
      </c>
      <c r="S62" s="504">
        <v>0.4</v>
      </c>
      <c r="T62" s="504">
        <v>0.4</v>
      </c>
      <c r="U62" s="504">
        <v>-0.4</v>
      </c>
      <c r="V62" s="504">
        <f>T62+U62</f>
        <v>0</v>
      </c>
      <c r="W62" s="504">
        <v>0</v>
      </c>
      <c r="X62" s="504">
        <f>V62+W62</f>
        <v>0</v>
      </c>
    </row>
    <row r="63" spans="1:24" ht="18.75" hidden="1" customHeight="1" x14ac:dyDescent="0.2">
      <c r="A63" s="505" t="s">
        <v>1093</v>
      </c>
      <c r="B63" s="493" t="s">
        <v>73</v>
      </c>
      <c r="C63" s="493" t="s">
        <v>233</v>
      </c>
      <c r="D63" s="493" t="s">
        <v>190</v>
      </c>
      <c r="E63" s="492" t="s">
        <v>1143</v>
      </c>
      <c r="F63" s="493" t="s">
        <v>79</v>
      </c>
      <c r="G63" s="504"/>
      <c r="H63" s="504"/>
      <c r="I63" s="504"/>
      <c r="J63" s="504"/>
      <c r="K63" s="504"/>
      <c r="L63" s="504">
        <v>0</v>
      </c>
      <c r="M63" s="504">
        <v>0</v>
      </c>
      <c r="N63" s="504">
        <v>0</v>
      </c>
      <c r="O63" s="504">
        <v>0</v>
      </c>
      <c r="P63" s="504">
        <v>0</v>
      </c>
      <c r="Q63" s="504">
        <v>0</v>
      </c>
      <c r="R63" s="504">
        <v>0</v>
      </c>
      <c r="S63" s="504">
        <v>0</v>
      </c>
      <c r="T63" s="504">
        <v>0</v>
      </c>
      <c r="U63" s="504">
        <v>0</v>
      </c>
      <c r="V63" s="504">
        <f>T63+U63</f>
        <v>0</v>
      </c>
      <c r="W63" s="504">
        <v>0</v>
      </c>
      <c r="X63" s="504">
        <f>V63+W63</f>
        <v>0</v>
      </c>
    </row>
    <row r="64" spans="1:24" ht="22.5" customHeight="1" x14ac:dyDescent="0.2">
      <c r="A64" s="505" t="s">
        <v>1263</v>
      </c>
      <c r="B64" s="493" t="s">
        <v>73</v>
      </c>
      <c r="C64" s="493" t="s">
        <v>233</v>
      </c>
      <c r="D64" s="493" t="s">
        <v>190</v>
      </c>
      <c r="E64" s="492" t="s">
        <v>1264</v>
      </c>
      <c r="F64" s="493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>
        <f>U65+U66</f>
        <v>0</v>
      </c>
      <c r="V64" s="504">
        <f t="shared" ref="V64:X64" si="49">V65+V66</f>
        <v>0</v>
      </c>
      <c r="W64" s="504">
        <f t="shared" si="49"/>
        <v>508.72</v>
      </c>
      <c r="X64" s="504">
        <f t="shared" si="49"/>
        <v>508.72</v>
      </c>
    </row>
    <row r="65" spans="1:24" ht="31.5" customHeight="1" x14ac:dyDescent="0.2">
      <c r="A65" s="505" t="s">
        <v>1268</v>
      </c>
      <c r="B65" s="493" t="s">
        <v>73</v>
      </c>
      <c r="C65" s="493" t="s">
        <v>233</v>
      </c>
      <c r="D65" s="493" t="s">
        <v>190</v>
      </c>
      <c r="E65" s="492" t="s">
        <v>1264</v>
      </c>
      <c r="F65" s="493" t="s">
        <v>77</v>
      </c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>
        <v>0</v>
      </c>
      <c r="V65" s="504">
        <v>0</v>
      </c>
      <c r="W65" s="504">
        <v>508.72</v>
      </c>
      <c r="X65" s="504">
        <f>V65+W65</f>
        <v>508.72</v>
      </c>
    </row>
    <row r="66" spans="1:24" ht="31.5" customHeight="1" x14ac:dyDescent="0.2">
      <c r="A66" s="505" t="s">
        <v>1267</v>
      </c>
      <c r="B66" s="493" t="s">
        <v>73</v>
      </c>
      <c r="C66" s="493" t="s">
        <v>233</v>
      </c>
      <c r="D66" s="493" t="s">
        <v>190</v>
      </c>
      <c r="E66" s="492" t="s">
        <v>1264</v>
      </c>
      <c r="F66" s="493" t="s">
        <v>77</v>
      </c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4">
        <v>0</v>
      </c>
      <c r="V66" s="504">
        <v>0</v>
      </c>
      <c r="W66" s="504"/>
      <c r="X66" s="504">
        <f>V66+W66</f>
        <v>0</v>
      </c>
    </row>
    <row r="67" spans="1:24" ht="31.5" customHeight="1" x14ac:dyDescent="0.2">
      <c r="A67" s="503" t="s">
        <v>1217</v>
      </c>
      <c r="B67" s="491" t="s">
        <v>73</v>
      </c>
      <c r="C67" s="491" t="s">
        <v>233</v>
      </c>
      <c r="D67" s="491" t="s">
        <v>190</v>
      </c>
      <c r="E67" s="494" t="s">
        <v>750</v>
      </c>
      <c r="F67" s="491"/>
      <c r="G67" s="504">
        <f>G68+G76</f>
        <v>0</v>
      </c>
      <c r="H67" s="504">
        <f>H68+H76</f>
        <v>6182</v>
      </c>
      <c r="I67" s="504">
        <f>I68+I76</f>
        <v>606.62</v>
      </c>
      <c r="J67" s="504">
        <f t="shared" ref="J67:J70" si="50">H67+I67</f>
        <v>6788.62</v>
      </c>
      <c r="K67" s="504">
        <f>K68+K76+K77+K83</f>
        <v>1033.95</v>
      </c>
      <c r="L67" s="504">
        <f t="shared" ref="L67:Q67" si="51">L68+L76+L77+L83+L85</f>
        <v>9325</v>
      </c>
      <c r="M67" s="504">
        <f t="shared" si="51"/>
        <v>9325</v>
      </c>
      <c r="N67" s="504">
        <f t="shared" si="51"/>
        <v>630</v>
      </c>
      <c r="O67" s="504">
        <f t="shared" si="51"/>
        <v>9955</v>
      </c>
      <c r="P67" s="504">
        <f t="shared" si="51"/>
        <v>9955</v>
      </c>
      <c r="Q67" s="504">
        <f t="shared" si="51"/>
        <v>0</v>
      </c>
      <c r="R67" s="504">
        <f>R68+R69+R75+R76+R77</f>
        <v>22068</v>
      </c>
      <c r="S67" s="504">
        <f>S68+S69+S75+S76+S77</f>
        <v>10528.5</v>
      </c>
      <c r="T67" s="504">
        <f>T68+T69</f>
        <v>0</v>
      </c>
      <c r="U67" s="504">
        <f>U68+U69+U78</f>
        <v>2000</v>
      </c>
      <c r="V67" s="504">
        <f>V68+V69+V70+V71</f>
        <v>2000</v>
      </c>
      <c r="W67" s="504">
        <f t="shared" ref="W67:X67" si="52">W68+W69+W70+W71</f>
        <v>725.53</v>
      </c>
      <c r="X67" s="504">
        <f t="shared" si="52"/>
        <v>2725.53</v>
      </c>
    </row>
    <row r="68" spans="1:24" ht="31.5" customHeight="1" x14ac:dyDescent="0.2">
      <c r="A68" s="505" t="s">
        <v>76</v>
      </c>
      <c r="B68" s="493" t="s">
        <v>73</v>
      </c>
      <c r="C68" s="493" t="s">
        <v>233</v>
      </c>
      <c r="D68" s="493" t="s">
        <v>190</v>
      </c>
      <c r="E68" s="492" t="s">
        <v>750</v>
      </c>
      <c r="F68" s="493" t="s">
        <v>77</v>
      </c>
      <c r="G68" s="504"/>
      <c r="H68" s="504">
        <v>5466</v>
      </c>
      <c r="I68" s="504">
        <v>0</v>
      </c>
      <c r="J68" s="504">
        <f t="shared" si="50"/>
        <v>5466</v>
      </c>
      <c r="K68" s="504">
        <v>1033.95</v>
      </c>
      <c r="L68" s="504">
        <f t="shared" ref="L68:M70" si="53">6420-500</f>
        <v>5920</v>
      </c>
      <c r="M68" s="504">
        <f t="shared" si="53"/>
        <v>5920</v>
      </c>
      <c r="N68" s="504">
        <v>630</v>
      </c>
      <c r="O68" s="504">
        <f>M68+N68</f>
        <v>6550</v>
      </c>
      <c r="P68" s="504">
        <v>6550</v>
      </c>
      <c r="Q68" s="504">
        <v>0</v>
      </c>
      <c r="R68" s="504">
        <f>P68+Q68</f>
        <v>6550</v>
      </c>
      <c r="S68" s="504">
        <f>1742+374</f>
        <v>2116</v>
      </c>
      <c r="T68" s="504">
        <v>0</v>
      </c>
      <c r="U68" s="504">
        <v>1930</v>
      </c>
      <c r="V68" s="504">
        <f>T68+U68</f>
        <v>1930</v>
      </c>
      <c r="W68" s="504">
        <v>0</v>
      </c>
      <c r="X68" s="504">
        <f t="shared" ref="X68:X74" si="54">V68+W68</f>
        <v>1930</v>
      </c>
    </row>
    <row r="69" spans="1:24" ht="31.5" customHeight="1" x14ac:dyDescent="0.2">
      <c r="A69" s="505" t="s">
        <v>76</v>
      </c>
      <c r="B69" s="493" t="s">
        <v>73</v>
      </c>
      <c r="C69" s="493" t="s">
        <v>233</v>
      </c>
      <c r="D69" s="493" t="s">
        <v>190</v>
      </c>
      <c r="E69" s="492" t="s">
        <v>746</v>
      </c>
      <c r="F69" s="493" t="s">
        <v>77</v>
      </c>
      <c r="G69" s="504"/>
      <c r="H69" s="504">
        <v>5466</v>
      </c>
      <c r="I69" s="504">
        <v>0</v>
      </c>
      <c r="J69" s="504">
        <f t="shared" si="50"/>
        <v>5466</v>
      </c>
      <c r="K69" s="504">
        <v>1033.95</v>
      </c>
      <c r="L69" s="504">
        <f t="shared" si="53"/>
        <v>5920</v>
      </c>
      <c r="M69" s="504">
        <f t="shared" si="53"/>
        <v>5920</v>
      </c>
      <c r="N69" s="504">
        <v>630</v>
      </c>
      <c r="O69" s="504">
        <f>M69+N69</f>
        <v>6550</v>
      </c>
      <c r="P69" s="504">
        <v>6550</v>
      </c>
      <c r="Q69" s="504">
        <v>0</v>
      </c>
      <c r="R69" s="504">
        <f>P69+Q69</f>
        <v>6550</v>
      </c>
      <c r="S69" s="504">
        <f>1742+374</f>
        <v>2116</v>
      </c>
      <c r="T69" s="504">
        <v>0</v>
      </c>
      <c r="U69" s="504">
        <v>70</v>
      </c>
      <c r="V69" s="504">
        <f>T69+U69</f>
        <v>70</v>
      </c>
      <c r="W69" s="504">
        <v>304.33999999999997</v>
      </c>
      <c r="X69" s="504">
        <f t="shared" si="54"/>
        <v>374.34</v>
      </c>
    </row>
    <row r="70" spans="1:24" ht="17.25" customHeight="1" x14ac:dyDescent="0.2">
      <c r="A70" s="505" t="s">
        <v>78</v>
      </c>
      <c r="B70" s="493" t="s">
        <v>73</v>
      </c>
      <c r="C70" s="493" t="s">
        <v>233</v>
      </c>
      <c r="D70" s="493" t="s">
        <v>190</v>
      </c>
      <c r="E70" s="492" t="s">
        <v>750</v>
      </c>
      <c r="F70" s="493" t="s">
        <v>79</v>
      </c>
      <c r="G70" s="504"/>
      <c r="H70" s="504">
        <v>5466</v>
      </c>
      <c r="I70" s="504">
        <v>0</v>
      </c>
      <c r="J70" s="504">
        <f t="shared" si="50"/>
        <v>5466</v>
      </c>
      <c r="K70" s="504">
        <v>1033.95</v>
      </c>
      <c r="L70" s="504">
        <f t="shared" si="53"/>
        <v>5920</v>
      </c>
      <c r="M70" s="504">
        <f t="shared" si="53"/>
        <v>5920</v>
      </c>
      <c r="N70" s="504">
        <v>630</v>
      </c>
      <c r="O70" s="504">
        <f>M70+N70</f>
        <v>6550</v>
      </c>
      <c r="P70" s="504">
        <v>6550</v>
      </c>
      <c r="Q70" s="504">
        <v>0</v>
      </c>
      <c r="R70" s="504">
        <f>P70+Q70</f>
        <v>6550</v>
      </c>
      <c r="S70" s="504">
        <f>1742+374</f>
        <v>2116</v>
      </c>
      <c r="T70" s="504">
        <v>0</v>
      </c>
      <c r="U70" s="504">
        <v>1930</v>
      </c>
      <c r="V70" s="504">
        <v>0</v>
      </c>
      <c r="W70" s="504">
        <v>200</v>
      </c>
      <c r="X70" s="504">
        <f t="shared" si="54"/>
        <v>200</v>
      </c>
    </row>
    <row r="71" spans="1:24" ht="16.5" customHeight="1" x14ac:dyDescent="0.2">
      <c r="A71" s="505" t="s">
        <v>1263</v>
      </c>
      <c r="B71" s="493" t="s">
        <v>73</v>
      </c>
      <c r="C71" s="493" t="s">
        <v>233</v>
      </c>
      <c r="D71" s="493" t="s">
        <v>190</v>
      </c>
      <c r="E71" s="492" t="s">
        <v>1266</v>
      </c>
      <c r="F71" s="493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>
        <f>U72+U73</f>
        <v>0</v>
      </c>
      <c r="V71" s="504">
        <f t="shared" ref="V71:X71" si="55">V72+V73</f>
        <v>0</v>
      </c>
      <c r="W71" s="504">
        <f>W72+W73</f>
        <v>221.19</v>
      </c>
      <c r="X71" s="504">
        <f t="shared" si="55"/>
        <v>221.19</v>
      </c>
    </row>
    <row r="72" spans="1:24" ht="31.5" customHeight="1" x14ac:dyDescent="0.2">
      <c r="A72" s="505" t="s">
        <v>1268</v>
      </c>
      <c r="B72" s="493" t="s">
        <v>73</v>
      </c>
      <c r="C72" s="493" t="s">
        <v>233</v>
      </c>
      <c r="D72" s="493" t="s">
        <v>190</v>
      </c>
      <c r="E72" s="492" t="s">
        <v>1266</v>
      </c>
      <c r="F72" s="493" t="s">
        <v>77</v>
      </c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>
        <v>0</v>
      </c>
      <c r="V72" s="504">
        <v>0</v>
      </c>
      <c r="W72" s="504">
        <v>221.19</v>
      </c>
      <c r="X72" s="504">
        <f>V72+W72</f>
        <v>221.19</v>
      </c>
    </row>
    <row r="73" spans="1:24" ht="31.5" customHeight="1" x14ac:dyDescent="0.2">
      <c r="A73" s="505" t="s">
        <v>1267</v>
      </c>
      <c r="B73" s="493" t="s">
        <v>73</v>
      </c>
      <c r="C73" s="493" t="s">
        <v>233</v>
      </c>
      <c r="D73" s="493" t="s">
        <v>190</v>
      </c>
      <c r="E73" s="492" t="s">
        <v>1266</v>
      </c>
      <c r="F73" s="493" t="s">
        <v>77</v>
      </c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4">
        <v>0</v>
      </c>
      <c r="V73" s="504">
        <v>0</v>
      </c>
      <c r="W73" s="504"/>
      <c r="X73" s="504">
        <f>V73+W73</f>
        <v>0</v>
      </c>
    </row>
    <row r="74" spans="1:24" ht="16.5" customHeight="1" x14ac:dyDescent="0.2">
      <c r="A74" s="505" t="s">
        <v>352</v>
      </c>
      <c r="B74" s="493" t="s">
        <v>73</v>
      </c>
      <c r="C74" s="493" t="s">
        <v>233</v>
      </c>
      <c r="D74" s="493" t="s">
        <v>190</v>
      </c>
      <c r="E74" s="492" t="s">
        <v>877</v>
      </c>
      <c r="F74" s="493" t="s">
        <v>79</v>
      </c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  <c r="T74" s="504"/>
      <c r="U74" s="504"/>
      <c r="V74" s="504">
        <v>0</v>
      </c>
      <c r="W74" s="504">
        <f>137.34+20</f>
        <v>157.34</v>
      </c>
      <c r="X74" s="504">
        <f t="shared" si="54"/>
        <v>157.34</v>
      </c>
    </row>
    <row r="75" spans="1:24" ht="15" customHeight="1" x14ac:dyDescent="0.2">
      <c r="A75" s="503" t="s">
        <v>235</v>
      </c>
      <c r="B75" s="491" t="s">
        <v>73</v>
      </c>
      <c r="C75" s="491" t="s">
        <v>233</v>
      </c>
      <c r="D75" s="491" t="s">
        <v>196</v>
      </c>
      <c r="E75" s="491"/>
      <c r="F75" s="491"/>
      <c r="G75" s="511" t="e">
        <f>#REF!+#REF!+#REF!+G98</f>
        <v>#REF!</v>
      </c>
      <c r="H75" s="511" t="e">
        <f>#REF!+H98</f>
        <v>#REF!</v>
      </c>
      <c r="I75" s="511" t="e">
        <f>#REF!+I98</f>
        <v>#REF!</v>
      </c>
      <c r="J75" s="511" t="e">
        <f>#REF!+J98</f>
        <v>#REF!</v>
      </c>
      <c r="K75" s="511" t="e">
        <f>#REF!+K98</f>
        <v>#REF!</v>
      </c>
      <c r="L75" s="511" t="e">
        <f>#REF!+L98</f>
        <v>#REF!</v>
      </c>
      <c r="M75" s="511" t="e">
        <f>#REF!+M98</f>
        <v>#REF!</v>
      </c>
      <c r="N75" s="511" t="e">
        <f>#REF!+N98</f>
        <v>#REF!</v>
      </c>
      <c r="O75" s="511" t="e">
        <f>#REF!+O98</f>
        <v>#REF!</v>
      </c>
      <c r="P75" s="511" t="e">
        <f>#REF!+P98</f>
        <v>#REF!</v>
      </c>
      <c r="Q75" s="511" t="e">
        <f>#REF!+Q98</f>
        <v>#REF!</v>
      </c>
      <c r="R75" s="511">
        <f>R76+R86</f>
        <v>6629</v>
      </c>
      <c r="S75" s="511">
        <f t="shared" ref="S75" si="56">S76+S86</f>
        <v>3330</v>
      </c>
      <c r="T75" s="511">
        <f>T76+T86</f>
        <v>11789</v>
      </c>
      <c r="U75" s="511">
        <f t="shared" ref="U75:X75" si="57">U76+U86</f>
        <v>-334</v>
      </c>
      <c r="V75" s="511">
        <f t="shared" si="57"/>
        <v>11455</v>
      </c>
      <c r="W75" s="511">
        <f t="shared" si="57"/>
        <v>1322.1</v>
      </c>
      <c r="X75" s="511">
        <f t="shared" si="57"/>
        <v>12777.1</v>
      </c>
    </row>
    <row r="76" spans="1:24" ht="36" customHeight="1" x14ac:dyDescent="0.2">
      <c r="A76" s="516" t="s">
        <v>1225</v>
      </c>
      <c r="B76" s="491" t="s">
        <v>73</v>
      </c>
      <c r="C76" s="491" t="s">
        <v>233</v>
      </c>
      <c r="D76" s="491" t="s">
        <v>196</v>
      </c>
      <c r="E76" s="494" t="s">
        <v>1027</v>
      </c>
      <c r="F76" s="491"/>
      <c r="G76" s="511"/>
      <c r="H76" s="511">
        <f t="shared" ref="H76:Q76" si="58">H77+H79</f>
        <v>716</v>
      </c>
      <c r="I76" s="511">
        <f t="shared" si="58"/>
        <v>606.62</v>
      </c>
      <c r="J76" s="511">
        <f t="shared" si="58"/>
        <v>1322.6200000000001</v>
      </c>
      <c r="K76" s="511">
        <f t="shared" si="58"/>
        <v>0</v>
      </c>
      <c r="L76" s="511">
        <f t="shared" si="58"/>
        <v>1323</v>
      </c>
      <c r="M76" s="511">
        <f t="shared" si="58"/>
        <v>1323</v>
      </c>
      <c r="N76" s="511">
        <f t="shared" si="58"/>
        <v>0</v>
      </c>
      <c r="O76" s="511">
        <f t="shared" si="58"/>
        <v>1323</v>
      </c>
      <c r="P76" s="511">
        <f t="shared" si="58"/>
        <v>1323</v>
      </c>
      <c r="Q76" s="511">
        <f t="shared" si="58"/>
        <v>0</v>
      </c>
      <c r="R76" s="511">
        <f>R77+R79+R78+R83+R84</f>
        <v>1323</v>
      </c>
      <c r="S76" s="511">
        <f t="shared" ref="S76" si="59">S77+S79+S78+S83+S84</f>
        <v>2596.5</v>
      </c>
      <c r="T76" s="511">
        <f>T77+T79+T78+T83+T84+T81+T82+T85</f>
        <v>10792</v>
      </c>
      <c r="U76" s="511">
        <f t="shared" ref="U76:X76" si="60">U77+U79+U78+U83+U84+U81+U82+U85</f>
        <v>-6676</v>
      </c>
      <c r="V76" s="511">
        <f t="shared" si="60"/>
        <v>4116</v>
      </c>
      <c r="W76" s="511">
        <f t="shared" si="60"/>
        <v>0</v>
      </c>
      <c r="X76" s="511">
        <f t="shared" si="60"/>
        <v>4116</v>
      </c>
    </row>
    <row r="77" spans="1:24" ht="19.5" customHeight="1" x14ac:dyDescent="0.2">
      <c r="A77" s="505" t="s">
        <v>95</v>
      </c>
      <c r="B77" s="493" t="s">
        <v>73</v>
      </c>
      <c r="C77" s="493" t="s">
        <v>233</v>
      </c>
      <c r="D77" s="493" t="s">
        <v>196</v>
      </c>
      <c r="E77" s="492" t="s">
        <v>1027</v>
      </c>
      <c r="F77" s="493" t="s">
        <v>96</v>
      </c>
      <c r="G77" s="504"/>
      <c r="H77" s="504">
        <v>716</v>
      </c>
      <c r="I77" s="504">
        <f>299.92</f>
        <v>299.92</v>
      </c>
      <c r="J77" s="504">
        <f>H77+I77</f>
        <v>1015.9200000000001</v>
      </c>
      <c r="K77" s="504">
        <v>0</v>
      </c>
      <c r="L77" s="504">
        <v>1016</v>
      </c>
      <c r="M77" s="504">
        <v>1016</v>
      </c>
      <c r="N77" s="504">
        <v>0</v>
      </c>
      <c r="O77" s="504">
        <f>M77+N77</f>
        <v>1016</v>
      </c>
      <c r="P77" s="504">
        <v>1016</v>
      </c>
      <c r="Q77" s="504">
        <v>0</v>
      </c>
      <c r="R77" s="504">
        <f>P77+Q77</f>
        <v>1016</v>
      </c>
      <c r="S77" s="504">
        <v>370</v>
      </c>
      <c r="T77" s="504">
        <f>R77+S77</f>
        <v>1386</v>
      </c>
      <c r="U77" s="504">
        <v>80</v>
      </c>
      <c r="V77" s="504">
        <f>T77+U77</f>
        <v>1466</v>
      </c>
      <c r="W77" s="504">
        <v>0</v>
      </c>
      <c r="X77" s="504">
        <f t="shared" ref="X77:X79" si="61">V77+W77</f>
        <v>1466</v>
      </c>
    </row>
    <row r="78" spans="1:24" ht="19.5" hidden="1" customHeight="1" x14ac:dyDescent="0.2">
      <c r="A78" s="505" t="s">
        <v>97</v>
      </c>
      <c r="B78" s="493" t="s">
        <v>73</v>
      </c>
      <c r="C78" s="493" t="s">
        <v>233</v>
      </c>
      <c r="D78" s="493" t="s">
        <v>196</v>
      </c>
      <c r="E78" s="492" t="s">
        <v>1027</v>
      </c>
      <c r="F78" s="493" t="s">
        <v>98</v>
      </c>
      <c r="G78" s="504"/>
      <c r="H78" s="504">
        <v>115</v>
      </c>
      <c r="I78" s="504">
        <v>-65</v>
      </c>
      <c r="J78" s="504">
        <f t="shared" ref="J78" si="62">H78+I78</f>
        <v>50</v>
      </c>
      <c r="K78" s="504">
        <v>-44.4</v>
      </c>
      <c r="L78" s="504">
        <v>50</v>
      </c>
      <c r="M78" s="504">
        <v>50</v>
      </c>
      <c r="N78" s="504">
        <v>0</v>
      </c>
      <c r="O78" s="504">
        <f>M78+N78</f>
        <v>50</v>
      </c>
      <c r="P78" s="504">
        <v>50</v>
      </c>
      <c r="Q78" s="504">
        <v>0</v>
      </c>
      <c r="R78" s="504">
        <v>0</v>
      </c>
      <c r="S78" s="504">
        <v>30</v>
      </c>
      <c r="T78" s="504">
        <v>0</v>
      </c>
      <c r="U78" s="504">
        <v>0</v>
      </c>
      <c r="V78" s="504">
        <f>T78+U78</f>
        <v>0</v>
      </c>
      <c r="W78" s="504">
        <v>0</v>
      </c>
      <c r="X78" s="504">
        <f t="shared" si="61"/>
        <v>0</v>
      </c>
    </row>
    <row r="79" spans="1:24" ht="38.25" customHeight="1" x14ac:dyDescent="0.2">
      <c r="A79" s="517" t="s">
        <v>902</v>
      </c>
      <c r="B79" s="493" t="s">
        <v>73</v>
      </c>
      <c r="C79" s="493" t="s">
        <v>233</v>
      </c>
      <c r="D79" s="493" t="s">
        <v>196</v>
      </c>
      <c r="E79" s="492" t="s">
        <v>1027</v>
      </c>
      <c r="F79" s="493" t="s">
        <v>900</v>
      </c>
      <c r="G79" s="504"/>
      <c r="H79" s="504">
        <v>0</v>
      </c>
      <c r="I79" s="504">
        <f>166+140.7</f>
        <v>306.7</v>
      </c>
      <c r="J79" s="504">
        <f>H79+I79</f>
        <v>306.7</v>
      </c>
      <c r="K79" s="504">
        <v>0</v>
      </c>
      <c r="L79" s="504">
        <v>307</v>
      </c>
      <c r="M79" s="504">
        <v>307</v>
      </c>
      <c r="N79" s="504">
        <v>0</v>
      </c>
      <c r="O79" s="504">
        <f>M79+N79</f>
        <v>307</v>
      </c>
      <c r="P79" s="504">
        <v>307</v>
      </c>
      <c r="Q79" s="504">
        <v>0</v>
      </c>
      <c r="R79" s="504">
        <f>P79+Q79</f>
        <v>307</v>
      </c>
      <c r="S79" s="504">
        <v>112</v>
      </c>
      <c r="T79" s="504">
        <f>R79+S79</f>
        <v>419</v>
      </c>
      <c r="U79" s="504">
        <v>24</v>
      </c>
      <c r="V79" s="504">
        <f>T79+U79</f>
        <v>443</v>
      </c>
      <c r="W79" s="504">
        <v>0</v>
      </c>
      <c r="X79" s="504">
        <f t="shared" si="61"/>
        <v>443</v>
      </c>
    </row>
    <row r="80" spans="1:24" ht="38.25" hidden="1" customHeight="1" x14ac:dyDescent="0.2">
      <c r="A80" s="517"/>
      <c r="B80" s="493"/>
      <c r="C80" s="493"/>
      <c r="D80" s="493"/>
      <c r="E80" s="492"/>
      <c r="F80" s="493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</row>
    <row r="81" spans="1:54" ht="17.25" hidden="1" customHeight="1" x14ac:dyDescent="0.2">
      <c r="A81" s="505" t="s">
        <v>95</v>
      </c>
      <c r="B81" s="493" t="s">
        <v>73</v>
      </c>
      <c r="C81" s="493" t="s">
        <v>233</v>
      </c>
      <c r="D81" s="493" t="s">
        <v>196</v>
      </c>
      <c r="E81" s="492" t="s">
        <v>1170</v>
      </c>
      <c r="F81" s="493" t="s">
        <v>96</v>
      </c>
      <c r="G81" s="504"/>
      <c r="H81" s="504">
        <v>0</v>
      </c>
      <c r="I81" s="504">
        <f>3475.42-465.92</f>
        <v>3009.5</v>
      </c>
      <c r="J81" s="504">
        <f>H81+I81</f>
        <v>3009.5</v>
      </c>
      <c r="K81" s="504">
        <v>75.38</v>
      </c>
      <c r="L81" s="504">
        <v>3606</v>
      </c>
      <c r="M81" s="504">
        <v>3606</v>
      </c>
      <c r="N81" s="504">
        <v>0</v>
      </c>
      <c r="O81" s="504">
        <f>M81+N81</f>
        <v>3606</v>
      </c>
      <c r="P81" s="504">
        <v>3606</v>
      </c>
      <c r="Q81" s="504">
        <v>0</v>
      </c>
      <c r="R81" s="504">
        <v>0</v>
      </c>
      <c r="S81" s="504">
        <v>0</v>
      </c>
      <c r="T81" s="504">
        <v>1200</v>
      </c>
      <c r="U81" s="504">
        <v>-1200</v>
      </c>
      <c r="V81" s="504">
        <f>T81+U81</f>
        <v>0</v>
      </c>
      <c r="W81" s="504">
        <v>0</v>
      </c>
      <c r="X81" s="504">
        <f t="shared" ref="X81:X85" si="63">V81+W81</f>
        <v>0</v>
      </c>
    </row>
    <row r="82" spans="1:54" ht="31.5" hidden="1" customHeight="1" x14ac:dyDescent="0.2">
      <c r="A82" s="517" t="s">
        <v>902</v>
      </c>
      <c r="B82" s="493" t="s">
        <v>73</v>
      </c>
      <c r="C82" s="493" t="s">
        <v>233</v>
      </c>
      <c r="D82" s="493" t="s">
        <v>196</v>
      </c>
      <c r="E82" s="492" t="s">
        <v>1170</v>
      </c>
      <c r="F82" s="493" t="s">
        <v>900</v>
      </c>
      <c r="G82" s="504"/>
      <c r="H82" s="504">
        <v>0</v>
      </c>
      <c r="I82" s="504">
        <f>1049.58-140.7</f>
        <v>908.87999999999988</v>
      </c>
      <c r="J82" s="504">
        <f>H82+I82</f>
        <v>908.87999999999988</v>
      </c>
      <c r="K82" s="504">
        <v>22.754000000000001</v>
      </c>
      <c r="L82" s="504">
        <v>1090</v>
      </c>
      <c r="M82" s="504">
        <v>1090</v>
      </c>
      <c r="N82" s="504">
        <v>0</v>
      </c>
      <c r="O82" s="504">
        <f>M82+N82</f>
        <v>1090</v>
      </c>
      <c r="P82" s="504">
        <v>1090</v>
      </c>
      <c r="Q82" s="504">
        <v>0</v>
      </c>
      <c r="R82" s="504">
        <v>0</v>
      </c>
      <c r="S82" s="504">
        <v>0</v>
      </c>
      <c r="T82" s="504">
        <v>140</v>
      </c>
      <c r="U82" s="504">
        <v>-140</v>
      </c>
      <c r="V82" s="504">
        <f>T82+U82</f>
        <v>0</v>
      </c>
      <c r="W82" s="504">
        <v>0</v>
      </c>
      <c r="X82" s="504">
        <f t="shared" si="63"/>
        <v>0</v>
      </c>
    </row>
    <row r="83" spans="1:54" ht="18.75" customHeight="1" x14ac:dyDescent="0.2">
      <c r="A83" s="505" t="s">
        <v>95</v>
      </c>
      <c r="B83" s="493" t="s">
        <v>73</v>
      </c>
      <c r="C83" s="493" t="s">
        <v>233</v>
      </c>
      <c r="D83" s="493" t="s">
        <v>196</v>
      </c>
      <c r="E83" s="492" t="s">
        <v>847</v>
      </c>
      <c r="F83" s="493" t="s">
        <v>96</v>
      </c>
      <c r="G83" s="504"/>
      <c r="H83" s="504">
        <v>716</v>
      </c>
      <c r="I83" s="504">
        <f>299.92</f>
        <v>299.92</v>
      </c>
      <c r="J83" s="504">
        <f>H83+I83</f>
        <v>1015.9200000000001</v>
      </c>
      <c r="K83" s="504">
        <v>0</v>
      </c>
      <c r="L83" s="504">
        <v>1016</v>
      </c>
      <c r="M83" s="504">
        <v>1016</v>
      </c>
      <c r="N83" s="504">
        <v>0</v>
      </c>
      <c r="O83" s="504">
        <f>M83+N83</f>
        <v>1016</v>
      </c>
      <c r="P83" s="504">
        <v>1016</v>
      </c>
      <c r="Q83" s="504">
        <v>0</v>
      </c>
      <c r="R83" s="504">
        <v>0</v>
      </c>
      <c r="S83" s="504">
        <v>1601</v>
      </c>
      <c r="T83" s="504">
        <v>4742</v>
      </c>
      <c r="U83" s="504">
        <v>-3070</v>
      </c>
      <c r="V83" s="504">
        <f>T83+U83</f>
        <v>1672</v>
      </c>
      <c r="W83" s="504">
        <v>0</v>
      </c>
      <c r="X83" s="504">
        <f t="shared" si="63"/>
        <v>1672</v>
      </c>
    </row>
    <row r="84" spans="1:54" ht="30.75" customHeight="1" x14ac:dyDescent="0.2">
      <c r="A84" s="517" t="s">
        <v>902</v>
      </c>
      <c r="B84" s="493" t="s">
        <v>73</v>
      </c>
      <c r="C84" s="493" t="s">
        <v>233</v>
      </c>
      <c r="D84" s="493" t="s">
        <v>196</v>
      </c>
      <c r="E84" s="492" t="s">
        <v>847</v>
      </c>
      <c r="F84" s="493" t="s">
        <v>900</v>
      </c>
      <c r="G84" s="504"/>
      <c r="H84" s="504">
        <v>0</v>
      </c>
      <c r="I84" s="504">
        <f>166+140.7</f>
        <v>306.7</v>
      </c>
      <c r="J84" s="504">
        <f>H84+I84</f>
        <v>306.7</v>
      </c>
      <c r="K84" s="504">
        <v>0</v>
      </c>
      <c r="L84" s="504">
        <v>307</v>
      </c>
      <c r="M84" s="504">
        <v>307</v>
      </c>
      <c r="N84" s="504">
        <v>0</v>
      </c>
      <c r="O84" s="504">
        <f>M84+N84</f>
        <v>307</v>
      </c>
      <c r="P84" s="504">
        <v>307</v>
      </c>
      <c r="Q84" s="504">
        <v>0</v>
      </c>
      <c r="R84" s="504">
        <v>0</v>
      </c>
      <c r="S84" s="504">
        <v>483.5</v>
      </c>
      <c r="T84" s="504">
        <v>1655</v>
      </c>
      <c r="U84" s="504">
        <v>-1150</v>
      </c>
      <c r="V84" s="504">
        <f>T84+U84</f>
        <v>505</v>
      </c>
      <c r="W84" s="504">
        <v>0</v>
      </c>
      <c r="X84" s="504">
        <f t="shared" si="63"/>
        <v>505</v>
      </c>
    </row>
    <row r="85" spans="1:54" ht="19.5" customHeight="1" x14ac:dyDescent="0.2">
      <c r="A85" s="505" t="s">
        <v>97</v>
      </c>
      <c r="B85" s="493" t="s">
        <v>73</v>
      </c>
      <c r="C85" s="493" t="s">
        <v>233</v>
      </c>
      <c r="D85" s="493" t="s">
        <v>196</v>
      </c>
      <c r="E85" s="492" t="s">
        <v>847</v>
      </c>
      <c r="F85" s="493" t="s">
        <v>98</v>
      </c>
      <c r="G85" s="504"/>
      <c r="H85" s="504">
        <v>115</v>
      </c>
      <c r="I85" s="504">
        <v>-65</v>
      </c>
      <c r="J85" s="504">
        <f t="shared" ref="J85" si="64">H85+I85</f>
        <v>50</v>
      </c>
      <c r="K85" s="504">
        <v>-44.4</v>
      </c>
      <c r="L85" s="504">
        <v>50</v>
      </c>
      <c r="M85" s="504">
        <v>50</v>
      </c>
      <c r="N85" s="504">
        <v>0</v>
      </c>
      <c r="O85" s="504">
        <f>M85+N85</f>
        <v>50</v>
      </c>
      <c r="P85" s="504">
        <v>50</v>
      </c>
      <c r="Q85" s="504">
        <v>0</v>
      </c>
      <c r="R85" s="504">
        <v>1250</v>
      </c>
      <c r="S85" s="504">
        <v>0</v>
      </c>
      <c r="T85" s="504">
        <f>R85+S85</f>
        <v>1250</v>
      </c>
      <c r="U85" s="504">
        <v>-1220</v>
      </c>
      <c r="V85" s="504">
        <f>T85+U85</f>
        <v>30</v>
      </c>
      <c r="W85" s="504">
        <v>0</v>
      </c>
      <c r="X85" s="504">
        <f t="shared" si="63"/>
        <v>30</v>
      </c>
    </row>
    <row r="86" spans="1:54" s="509" customFormat="1" ht="27.75" customHeight="1" x14ac:dyDescent="0.2">
      <c r="A86" s="503" t="s">
        <v>1173</v>
      </c>
      <c r="B86" s="491" t="s">
        <v>73</v>
      </c>
      <c r="C86" s="491" t="s">
        <v>233</v>
      </c>
      <c r="D86" s="491" t="s">
        <v>196</v>
      </c>
      <c r="E86" s="494" t="s">
        <v>847</v>
      </c>
      <c r="F86" s="491"/>
      <c r="G86" s="511"/>
      <c r="H86" s="511">
        <f>H87+H88+H89+H92+H93+H94+H95+H96</f>
        <v>5125</v>
      </c>
      <c r="I86" s="511">
        <f>I87+I88+I89+I92+I93+I94+I95+I96</f>
        <v>-606.62000000000012</v>
      </c>
      <c r="J86" s="511">
        <f>J87+J88+J89+J92+J93+J94+J95+J96</f>
        <v>4518.38</v>
      </c>
      <c r="K86" s="511">
        <f>K87+K88+K89+K92+K93+K94+K95+K96+K97</f>
        <v>98.134</v>
      </c>
      <c r="L86" s="511">
        <f>L88+L89+L92+L93+L94+L95+L96</f>
        <v>5306</v>
      </c>
      <c r="M86" s="511">
        <f>M87+M88+M89+M92+M93+M94+M95+M96+M97</f>
        <v>5306</v>
      </c>
      <c r="N86" s="511">
        <f>N87+N88+N89+N92+N93+N94+N95+N96+N97</f>
        <v>0</v>
      </c>
      <c r="O86" s="511">
        <f>O87+O88+O89+O92+O93+O94+O95+O96+O97</f>
        <v>5306</v>
      </c>
      <c r="P86" s="511">
        <f>P87+P88+P89+P92+P93+P94+P95+P96+P97</f>
        <v>5306</v>
      </c>
      <c r="Q86" s="511">
        <f>Q87+Q88+Q89+Q92+Q93+Q94+Q95+Q96+Q97</f>
        <v>0</v>
      </c>
      <c r="R86" s="511">
        <f>R87+R88+R89+R92+R93+R94+R95+R96+R97+R90+R91</f>
        <v>5306</v>
      </c>
      <c r="S86" s="511">
        <f>S87+S88+S89+S92+S93+S94+S95+S96+S97+S90+S91</f>
        <v>733.5</v>
      </c>
      <c r="T86" s="511">
        <f>T87+T88+T89+T92+T93+T94+T95+T96+T97+T90+T91+T98</f>
        <v>997</v>
      </c>
      <c r="U86" s="511">
        <f>U87+U88+U89+U92+U93+U94+U95+U96+U97+U90+U91+U98</f>
        <v>6342</v>
      </c>
      <c r="V86" s="511">
        <f>V87+V88+V89+V92+V93+V94+V95+V96+V97+V90+V91+V98</f>
        <v>7339</v>
      </c>
      <c r="W86" s="511">
        <f>W87+W88+W89+W92+W93+W94+W95+W96+W97+W90+W91+W98</f>
        <v>1322.1</v>
      </c>
      <c r="X86" s="511">
        <f>X87+X88+X89+X92+X93+X94+X95+X96+X97+X90+X91+X98</f>
        <v>8661.1</v>
      </c>
      <c r="Y86" s="508"/>
      <c r="Z86" s="508"/>
      <c r="AA86" s="508"/>
      <c r="AB86" s="508"/>
      <c r="AC86" s="508"/>
      <c r="AD86" s="508"/>
      <c r="AE86" s="508"/>
      <c r="AF86" s="508"/>
      <c r="AG86" s="508"/>
      <c r="AH86" s="508"/>
      <c r="AI86" s="508"/>
      <c r="AJ86" s="508"/>
      <c r="AK86" s="508"/>
      <c r="AL86" s="508"/>
      <c r="AM86" s="508"/>
      <c r="AN86" s="508"/>
      <c r="AO86" s="508"/>
      <c r="AP86" s="508"/>
      <c r="AQ86" s="508"/>
      <c r="AR86" s="508"/>
      <c r="AS86" s="508"/>
      <c r="AT86" s="508"/>
      <c r="AU86" s="508"/>
      <c r="AV86" s="508"/>
      <c r="AW86" s="508"/>
      <c r="AX86" s="508"/>
      <c r="AY86" s="508"/>
      <c r="AZ86" s="508"/>
      <c r="BA86" s="508"/>
      <c r="BB86" s="508"/>
    </row>
    <row r="87" spans="1:54" ht="18.75" hidden="1" customHeight="1" x14ac:dyDescent="0.2">
      <c r="A87" s="505" t="s">
        <v>95</v>
      </c>
      <c r="B87" s="493" t="s">
        <v>73</v>
      </c>
      <c r="C87" s="493" t="s">
        <v>233</v>
      </c>
      <c r="D87" s="493" t="s">
        <v>196</v>
      </c>
      <c r="E87" s="492" t="s">
        <v>847</v>
      </c>
      <c r="F87" s="493" t="s">
        <v>96</v>
      </c>
      <c r="G87" s="504"/>
      <c r="H87" s="504">
        <v>4525</v>
      </c>
      <c r="I87" s="504">
        <v>-4525</v>
      </c>
      <c r="J87" s="504">
        <f t="shared" ref="J87:J96" si="65">H87+I87</f>
        <v>0</v>
      </c>
      <c r="K87" s="504">
        <v>0</v>
      </c>
      <c r="L87" s="504">
        <f>I87+J87</f>
        <v>-4525</v>
      </c>
      <c r="M87" s="504">
        <f>J87+K87</f>
        <v>0</v>
      </c>
      <c r="N87" s="504">
        <v>0</v>
      </c>
      <c r="O87" s="504">
        <f t="shared" ref="O87:O96" si="66">M87+N87</f>
        <v>0</v>
      </c>
      <c r="P87" s="504">
        <f>M87+N87</f>
        <v>0</v>
      </c>
      <c r="Q87" s="504">
        <v>0</v>
      </c>
      <c r="R87" s="504">
        <f>P87+Q87</f>
        <v>0</v>
      </c>
      <c r="S87" s="504">
        <f>Q87+R87</f>
        <v>0</v>
      </c>
      <c r="T87" s="504">
        <f>R87+S87</f>
        <v>0</v>
      </c>
      <c r="U87" s="504">
        <f>S87+T87</f>
        <v>0</v>
      </c>
      <c r="V87" s="504">
        <f>T87+U87</f>
        <v>0</v>
      </c>
      <c r="W87" s="504">
        <f t="shared" ref="W87:X97" si="67">U87+V87</f>
        <v>0</v>
      </c>
      <c r="X87" s="504">
        <f t="shared" si="67"/>
        <v>0</v>
      </c>
    </row>
    <row r="88" spans="1:54" ht="18.75" customHeight="1" x14ac:dyDescent="0.2">
      <c r="A88" s="518" t="s">
        <v>901</v>
      </c>
      <c r="B88" s="493" t="s">
        <v>73</v>
      </c>
      <c r="C88" s="493" t="s">
        <v>233</v>
      </c>
      <c r="D88" s="493" t="s">
        <v>196</v>
      </c>
      <c r="E88" s="492" t="s">
        <v>847</v>
      </c>
      <c r="F88" s="493" t="s">
        <v>834</v>
      </c>
      <c r="G88" s="504"/>
      <c r="H88" s="504">
        <v>0</v>
      </c>
      <c r="I88" s="504">
        <f>3475.42-465.92</f>
        <v>3009.5</v>
      </c>
      <c r="J88" s="504">
        <f>H88+I88</f>
        <v>3009.5</v>
      </c>
      <c r="K88" s="504">
        <v>75.38</v>
      </c>
      <c r="L88" s="504">
        <v>3606</v>
      </c>
      <c r="M88" s="504">
        <v>3606</v>
      </c>
      <c r="N88" s="504">
        <v>0</v>
      </c>
      <c r="O88" s="504">
        <f t="shared" si="66"/>
        <v>3606</v>
      </c>
      <c r="P88" s="504">
        <v>3606</v>
      </c>
      <c r="Q88" s="504">
        <v>0</v>
      </c>
      <c r="R88" s="504">
        <f t="shared" ref="R88:R96" si="68">P88+Q88</f>
        <v>3606</v>
      </c>
      <c r="S88" s="504">
        <f>2336-1200-1601+1</f>
        <v>-464</v>
      </c>
      <c r="T88" s="504">
        <v>0</v>
      </c>
      <c r="U88" s="504">
        <v>4026</v>
      </c>
      <c r="V88" s="504">
        <f t="shared" ref="V88:V97" si="69">T88+U88</f>
        <v>4026</v>
      </c>
      <c r="W88" s="504">
        <v>0</v>
      </c>
      <c r="X88" s="504">
        <f t="shared" si="67"/>
        <v>4026</v>
      </c>
    </row>
    <row r="89" spans="1:54" ht="37.5" customHeight="1" x14ac:dyDescent="0.2">
      <c r="A89" s="517" t="s">
        <v>904</v>
      </c>
      <c r="B89" s="493" t="s">
        <v>73</v>
      </c>
      <c r="C89" s="493" t="s">
        <v>233</v>
      </c>
      <c r="D89" s="493" t="s">
        <v>196</v>
      </c>
      <c r="E89" s="492" t="s">
        <v>847</v>
      </c>
      <c r="F89" s="493" t="s">
        <v>903</v>
      </c>
      <c r="G89" s="504"/>
      <c r="H89" s="504">
        <v>0</v>
      </c>
      <c r="I89" s="504">
        <f>1049.58-140.7</f>
        <v>908.87999999999988</v>
      </c>
      <c r="J89" s="504">
        <f>H89+I89</f>
        <v>908.87999999999988</v>
      </c>
      <c r="K89" s="504">
        <v>22.754000000000001</v>
      </c>
      <c r="L89" s="504">
        <v>1090</v>
      </c>
      <c r="M89" s="504">
        <v>1090</v>
      </c>
      <c r="N89" s="504">
        <v>0</v>
      </c>
      <c r="O89" s="504">
        <f t="shared" si="66"/>
        <v>1090</v>
      </c>
      <c r="P89" s="504">
        <v>1090</v>
      </c>
      <c r="Q89" s="504">
        <v>0</v>
      </c>
      <c r="R89" s="504">
        <f t="shared" si="68"/>
        <v>1090</v>
      </c>
      <c r="S89" s="504">
        <f>705-140-483.5</f>
        <v>81.5</v>
      </c>
      <c r="T89" s="504">
        <v>0</v>
      </c>
      <c r="U89" s="504">
        <v>1198</v>
      </c>
      <c r="V89" s="504">
        <f t="shared" si="69"/>
        <v>1198</v>
      </c>
      <c r="W89" s="504">
        <v>0</v>
      </c>
      <c r="X89" s="504">
        <f t="shared" si="67"/>
        <v>1198</v>
      </c>
    </row>
    <row r="90" spans="1:54" ht="16.5" customHeight="1" x14ac:dyDescent="0.2">
      <c r="A90" s="518" t="s">
        <v>901</v>
      </c>
      <c r="B90" s="493" t="s">
        <v>73</v>
      </c>
      <c r="C90" s="493" t="s">
        <v>233</v>
      </c>
      <c r="D90" s="493" t="s">
        <v>196</v>
      </c>
      <c r="E90" s="492" t="s">
        <v>1170</v>
      </c>
      <c r="F90" s="493" t="s">
        <v>834</v>
      </c>
      <c r="G90" s="504"/>
      <c r="H90" s="504">
        <v>0</v>
      </c>
      <c r="I90" s="504">
        <f>3475.42-465.92</f>
        <v>3009.5</v>
      </c>
      <c r="J90" s="504">
        <f>H90+I90</f>
        <v>3009.5</v>
      </c>
      <c r="K90" s="504">
        <v>75.38</v>
      </c>
      <c r="L90" s="504">
        <v>3606</v>
      </c>
      <c r="M90" s="504">
        <v>3606</v>
      </c>
      <c r="N90" s="504">
        <v>0</v>
      </c>
      <c r="O90" s="504">
        <f t="shared" si="66"/>
        <v>3606</v>
      </c>
      <c r="P90" s="504">
        <v>3606</v>
      </c>
      <c r="Q90" s="504">
        <v>0</v>
      </c>
      <c r="R90" s="504">
        <v>0</v>
      </c>
      <c r="S90" s="504">
        <f>1200</f>
        <v>1200</v>
      </c>
      <c r="T90" s="504">
        <v>0</v>
      </c>
      <c r="U90" s="504">
        <v>1200</v>
      </c>
      <c r="V90" s="504">
        <f t="shared" si="69"/>
        <v>1200</v>
      </c>
      <c r="W90" s="504">
        <v>0</v>
      </c>
      <c r="X90" s="504">
        <f t="shared" si="67"/>
        <v>1200</v>
      </c>
    </row>
    <row r="91" spans="1:54" ht="37.5" customHeight="1" x14ac:dyDescent="0.2">
      <c r="A91" s="517" t="s">
        <v>904</v>
      </c>
      <c r="B91" s="493" t="s">
        <v>73</v>
      </c>
      <c r="C91" s="493" t="s">
        <v>233</v>
      </c>
      <c r="D91" s="493" t="s">
        <v>196</v>
      </c>
      <c r="E91" s="492" t="s">
        <v>1170</v>
      </c>
      <c r="F91" s="493" t="s">
        <v>903</v>
      </c>
      <c r="G91" s="504"/>
      <c r="H91" s="504">
        <v>0</v>
      </c>
      <c r="I91" s="504">
        <f>1049.58-140.7</f>
        <v>908.87999999999988</v>
      </c>
      <c r="J91" s="504">
        <f>H91+I91</f>
        <v>908.87999999999988</v>
      </c>
      <c r="K91" s="504">
        <v>22.754000000000001</v>
      </c>
      <c r="L91" s="504">
        <v>1090</v>
      </c>
      <c r="M91" s="504">
        <v>1090</v>
      </c>
      <c r="N91" s="504">
        <v>0</v>
      </c>
      <c r="O91" s="504">
        <f t="shared" si="66"/>
        <v>1090</v>
      </c>
      <c r="P91" s="504">
        <v>1090</v>
      </c>
      <c r="Q91" s="504">
        <v>0</v>
      </c>
      <c r="R91" s="504">
        <v>0</v>
      </c>
      <c r="S91" s="504">
        <f>140</f>
        <v>140</v>
      </c>
      <c r="T91" s="504">
        <v>0</v>
      </c>
      <c r="U91" s="504">
        <v>360</v>
      </c>
      <c r="V91" s="504">
        <f t="shared" si="69"/>
        <v>360</v>
      </c>
      <c r="W91" s="504">
        <v>0</v>
      </c>
      <c r="X91" s="504">
        <f t="shared" si="67"/>
        <v>360</v>
      </c>
    </row>
    <row r="92" spans="1:54" ht="15.75" customHeight="1" x14ac:dyDescent="0.2">
      <c r="A92" s="505" t="s">
        <v>956</v>
      </c>
      <c r="B92" s="493" t="s">
        <v>73</v>
      </c>
      <c r="C92" s="493" t="s">
        <v>233</v>
      </c>
      <c r="D92" s="493" t="s">
        <v>196</v>
      </c>
      <c r="E92" s="492" t="s">
        <v>847</v>
      </c>
      <c r="F92" s="493" t="s">
        <v>923</v>
      </c>
      <c r="G92" s="504"/>
      <c r="H92" s="504">
        <v>115</v>
      </c>
      <c r="I92" s="504">
        <v>-65</v>
      </c>
      <c r="J92" s="504">
        <f t="shared" si="65"/>
        <v>50</v>
      </c>
      <c r="K92" s="504">
        <v>-44.4</v>
      </c>
      <c r="L92" s="504">
        <v>50</v>
      </c>
      <c r="M92" s="504">
        <v>50</v>
      </c>
      <c r="N92" s="504">
        <v>0</v>
      </c>
      <c r="O92" s="504">
        <f t="shared" si="66"/>
        <v>50</v>
      </c>
      <c r="P92" s="504">
        <v>50</v>
      </c>
      <c r="Q92" s="504">
        <v>0</v>
      </c>
      <c r="R92" s="504">
        <f t="shared" si="68"/>
        <v>50</v>
      </c>
      <c r="S92" s="504">
        <v>20</v>
      </c>
      <c r="T92" s="504">
        <v>0</v>
      </c>
      <c r="U92" s="504">
        <v>30</v>
      </c>
      <c r="V92" s="504">
        <f t="shared" si="69"/>
        <v>30</v>
      </c>
      <c r="W92" s="504">
        <v>0</v>
      </c>
      <c r="X92" s="504">
        <f t="shared" si="67"/>
        <v>30</v>
      </c>
    </row>
    <row r="93" spans="1:54" ht="21" customHeight="1" x14ac:dyDescent="0.2">
      <c r="A93" s="505" t="s">
        <v>99</v>
      </c>
      <c r="B93" s="493" t="s">
        <v>73</v>
      </c>
      <c r="C93" s="493" t="s">
        <v>233</v>
      </c>
      <c r="D93" s="493" t="s">
        <v>196</v>
      </c>
      <c r="E93" s="492" t="s">
        <v>847</v>
      </c>
      <c r="F93" s="493" t="s">
        <v>100</v>
      </c>
      <c r="G93" s="504"/>
      <c r="H93" s="504">
        <v>80</v>
      </c>
      <c r="I93" s="504">
        <v>-30</v>
      </c>
      <c r="J93" s="504">
        <f t="shared" si="65"/>
        <v>50</v>
      </c>
      <c r="K93" s="504">
        <v>0</v>
      </c>
      <c r="L93" s="504">
        <v>105</v>
      </c>
      <c r="M93" s="504">
        <v>105</v>
      </c>
      <c r="N93" s="504">
        <v>0</v>
      </c>
      <c r="O93" s="504">
        <f t="shared" si="66"/>
        <v>105</v>
      </c>
      <c r="P93" s="504">
        <v>105</v>
      </c>
      <c r="Q93" s="504">
        <v>0</v>
      </c>
      <c r="R93" s="504">
        <f t="shared" si="68"/>
        <v>105</v>
      </c>
      <c r="S93" s="504">
        <v>-105</v>
      </c>
      <c r="T93" s="504">
        <v>245</v>
      </c>
      <c r="U93" s="504">
        <v>0</v>
      </c>
      <c r="V93" s="504">
        <f t="shared" si="69"/>
        <v>245</v>
      </c>
      <c r="W93" s="504">
        <v>0</v>
      </c>
      <c r="X93" s="504">
        <f t="shared" si="67"/>
        <v>245</v>
      </c>
    </row>
    <row r="94" spans="1:54" ht="14.25" customHeight="1" x14ac:dyDescent="0.2">
      <c r="A94" s="505" t="s">
        <v>93</v>
      </c>
      <c r="B94" s="493" t="s">
        <v>73</v>
      </c>
      <c r="C94" s="493" t="s">
        <v>233</v>
      </c>
      <c r="D94" s="493" t="s">
        <v>196</v>
      </c>
      <c r="E94" s="492" t="s">
        <v>847</v>
      </c>
      <c r="F94" s="493" t="s">
        <v>94</v>
      </c>
      <c r="G94" s="504"/>
      <c r="H94" s="504">
        <v>350</v>
      </c>
      <c r="I94" s="504">
        <v>95</v>
      </c>
      <c r="J94" s="504">
        <f t="shared" si="65"/>
        <v>445</v>
      </c>
      <c r="K94" s="504">
        <v>44.4</v>
      </c>
      <c r="L94" s="504">
        <v>400</v>
      </c>
      <c r="M94" s="504">
        <v>400</v>
      </c>
      <c r="N94" s="504">
        <v>0</v>
      </c>
      <c r="O94" s="504">
        <f t="shared" si="66"/>
        <v>400</v>
      </c>
      <c r="P94" s="504">
        <v>400</v>
      </c>
      <c r="Q94" s="504">
        <v>0</v>
      </c>
      <c r="R94" s="504">
        <f t="shared" si="68"/>
        <v>400</v>
      </c>
      <c r="S94" s="504">
        <v>-100</v>
      </c>
      <c r="T94" s="504">
        <f>400-150</f>
        <v>250</v>
      </c>
      <c r="U94" s="504">
        <v>0</v>
      </c>
      <c r="V94" s="504">
        <f t="shared" si="69"/>
        <v>250</v>
      </c>
      <c r="W94" s="504">
        <v>0</v>
      </c>
      <c r="X94" s="504">
        <f t="shared" si="67"/>
        <v>250</v>
      </c>
    </row>
    <row r="95" spans="1:54" ht="15.75" customHeight="1" x14ac:dyDescent="0.2">
      <c r="A95" s="505" t="s">
        <v>103</v>
      </c>
      <c r="B95" s="493" t="s">
        <v>73</v>
      </c>
      <c r="C95" s="493" t="s">
        <v>233</v>
      </c>
      <c r="D95" s="493" t="s">
        <v>196</v>
      </c>
      <c r="E95" s="492" t="s">
        <v>847</v>
      </c>
      <c r="F95" s="493" t="s">
        <v>104</v>
      </c>
      <c r="G95" s="504"/>
      <c r="H95" s="504">
        <v>34</v>
      </c>
      <c r="I95" s="504">
        <v>0</v>
      </c>
      <c r="J95" s="504">
        <f t="shared" si="65"/>
        <v>34</v>
      </c>
      <c r="K95" s="504">
        <v>0</v>
      </c>
      <c r="L95" s="504">
        <f>I95+J95</f>
        <v>34</v>
      </c>
      <c r="M95" s="504">
        <f>J95+K95</f>
        <v>34</v>
      </c>
      <c r="N95" s="504">
        <v>0</v>
      </c>
      <c r="O95" s="504">
        <f t="shared" si="66"/>
        <v>34</v>
      </c>
      <c r="P95" s="504">
        <f>M95+N95</f>
        <v>34</v>
      </c>
      <c r="Q95" s="504">
        <v>0</v>
      </c>
      <c r="R95" s="504">
        <f t="shared" si="68"/>
        <v>34</v>
      </c>
      <c r="S95" s="504">
        <v>-18</v>
      </c>
      <c r="T95" s="504">
        <v>0</v>
      </c>
      <c r="U95" s="504">
        <v>30</v>
      </c>
      <c r="V95" s="504">
        <f t="shared" si="69"/>
        <v>30</v>
      </c>
      <c r="W95" s="504">
        <f>1322.1</f>
        <v>1322.1</v>
      </c>
      <c r="X95" s="504">
        <f t="shared" si="67"/>
        <v>1352.1</v>
      </c>
    </row>
    <row r="96" spans="1:54" ht="13.5" hidden="1" customHeight="1" x14ac:dyDescent="0.2">
      <c r="A96" s="505" t="s">
        <v>105</v>
      </c>
      <c r="B96" s="493" t="s">
        <v>73</v>
      </c>
      <c r="C96" s="493" t="s">
        <v>233</v>
      </c>
      <c r="D96" s="493" t="s">
        <v>196</v>
      </c>
      <c r="E96" s="492" t="s">
        <v>847</v>
      </c>
      <c r="F96" s="493" t="s">
        <v>106</v>
      </c>
      <c r="G96" s="504"/>
      <c r="H96" s="504">
        <v>21</v>
      </c>
      <c r="I96" s="504">
        <v>0</v>
      </c>
      <c r="J96" s="504">
        <f t="shared" si="65"/>
        <v>21</v>
      </c>
      <c r="K96" s="504">
        <v>-3</v>
      </c>
      <c r="L96" s="504">
        <v>21</v>
      </c>
      <c r="M96" s="504">
        <v>21</v>
      </c>
      <c r="N96" s="504">
        <v>0</v>
      </c>
      <c r="O96" s="504">
        <f t="shared" si="66"/>
        <v>21</v>
      </c>
      <c r="P96" s="504">
        <v>21</v>
      </c>
      <c r="Q96" s="504">
        <v>0</v>
      </c>
      <c r="R96" s="504">
        <f t="shared" si="68"/>
        <v>21</v>
      </c>
      <c r="S96" s="504">
        <v>-21</v>
      </c>
      <c r="T96" s="504">
        <v>0</v>
      </c>
      <c r="U96" s="504">
        <v>0</v>
      </c>
      <c r="V96" s="504">
        <f t="shared" si="69"/>
        <v>0</v>
      </c>
      <c r="W96" s="504">
        <v>0</v>
      </c>
      <c r="X96" s="504">
        <f t="shared" si="67"/>
        <v>0</v>
      </c>
    </row>
    <row r="97" spans="1:54" ht="15.75" hidden="1" customHeight="1" x14ac:dyDescent="0.2">
      <c r="A97" s="505" t="s">
        <v>910</v>
      </c>
      <c r="B97" s="493" t="s">
        <v>73</v>
      </c>
      <c r="C97" s="493" t="s">
        <v>233</v>
      </c>
      <c r="D97" s="493" t="s">
        <v>196</v>
      </c>
      <c r="E97" s="492" t="s">
        <v>847</v>
      </c>
      <c r="F97" s="493" t="s">
        <v>909</v>
      </c>
      <c r="G97" s="504"/>
      <c r="H97" s="504"/>
      <c r="I97" s="504"/>
      <c r="J97" s="504"/>
      <c r="K97" s="504">
        <v>3</v>
      </c>
      <c r="L97" s="504">
        <v>0</v>
      </c>
      <c r="M97" s="504">
        <v>0</v>
      </c>
      <c r="N97" s="504">
        <v>0</v>
      </c>
      <c r="O97" s="504">
        <v>0</v>
      </c>
      <c r="P97" s="504">
        <v>0</v>
      </c>
      <c r="Q97" s="504">
        <v>0</v>
      </c>
      <c r="R97" s="504">
        <v>0</v>
      </c>
      <c r="S97" s="504">
        <v>0</v>
      </c>
      <c r="T97" s="504">
        <v>2</v>
      </c>
      <c r="U97" s="504">
        <v>-2</v>
      </c>
      <c r="V97" s="504">
        <f t="shared" si="69"/>
        <v>0</v>
      </c>
      <c r="W97" s="504">
        <v>0</v>
      </c>
      <c r="X97" s="504">
        <f t="shared" si="67"/>
        <v>0</v>
      </c>
    </row>
    <row r="98" spans="1:54" ht="33" hidden="1" customHeight="1" x14ac:dyDescent="0.2">
      <c r="A98" s="505" t="s">
        <v>1003</v>
      </c>
      <c r="B98" s="493" t="s">
        <v>73</v>
      </c>
      <c r="C98" s="493" t="s">
        <v>233</v>
      </c>
      <c r="D98" s="493" t="s">
        <v>196</v>
      </c>
      <c r="E98" s="492" t="s">
        <v>749</v>
      </c>
      <c r="F98" s="493"/>
      <c r="G98" s="504"/>
      <c r="H98" s="504">
        <f>H99</f>
        <v>1000</v>
      </c>
      <c r="I98" s="504">
        <f>I99</f>
        <v>0</v>
      </c>
      <c r="J98" s="504">
        <f t="shared" ref="J98:J109" si="70">H98+I98</f>
        <v>1000</v>
      </c>
      <c r="K98" s="504">
        <f>K99</f>
        <v>0</v>
      </c>
      <c r="L98" s="504">
        <f>L99</f>
        <v>500</v>
      </c>
      <c r="M98" s="504">
        <f>M99</f>
        <v>500</v>
      </c>
      <c r="N98" s="504">
        <f t="shared" ref="N98:X98" si="71">N99</f>
        <v>0</v>
      </c>
      <c r="O98" s="504">
        <f t="shared" si="71"/>
        <v>500</v>
      </c>
      <c r="P98" s="504">
        <f t="shared" si="71"/>
        <v>500</v>
      </c>
      <c r="Q98" s="504">
        <f t="shared" si="71"/>
        <v>0</v>
      </c>
      <c r="R98" s="504">
        <f t="shared" si="71"/>
        <v>500</v>
      </c>
      <c r="S98" s="504">
        <f t="shared" si="71"/>
        <v>-500</v>
      </c>
      <c r="T98" s="504">
        <f t="shared" si="71"/>
        <v>500</v>
      </c>
      <c r="U98" s="504">
        <f t="shared" si="71"/>
        <v>-500</v>
      </c>
      <c r="V98" s="504">
        <f t="shared" si="71"/>
        <v>0</v>
      </c>
      <c r="W98" s="504">
        <f t="shared" si="71"/>
        <v>0</v>
      </c>
      <c r="X98" s="504">
        <f t="shared" si="71"/>
        <v>0</v>
      </c>
    </row>
    <row r="99" spans="1:54" ht="20.25" hidden="1" customHeight="1" x14ac:dyDescent="0.2">
      <c r="A99" s="505" t="s">
        <v>93</v>
      </c>
      <c r="B99" s="493" t="s">
        <v>73</v>
      </c>
      <c r="C99" s="493" t="s">
        <v>233</v>
      </c>
      <c r="D99" s="493" t="s">
        <v>196</v>
      </c>
      <c r="E99" s="492" t="s">
        <v>749</v>
      </c>
      <c r="F99" s="493" t="s">
        <v>94</v>
      </c>
      <c r="G99" s="504"/>
      <c r="H99" s="504">
        <v>1000</v>
      </c>
      <c r="I99" s="504">
        <v>0</v>
      </c>
      <c r="J99" s="504">
        <f t="shared" si="70"/>
        <v>1000</v>
      </c>
      <c r="K99" s="504">
        <v>0</v>
      </c>
      <c r="L99" s="504">
        <v>500</v>
      </c>
      <c r="M99" s="504">
        <v>500</v>
      </c>
      <c r="N99" s="504">
        <v>0</v>
      </c>
      <c r="O99" s="504">
        <f>M99+N99</f>
        <v>500</v>
      </c>
      <c r="P99" s="504">
        <v>500</v>
      </c>
      <c r="Q99" s="504">
        <v>0</v>
      </c>
      <c r="R99" s="504">
        <f>P99+Q99</f>
        <v>500</v>
      </c>
      <c r="S99" s="504">
        <v>-500</v>
      </c>
      <c r="T99" s="504">
        <v>500</v>
      </c>
      <c r="U99" s="504">
        <v>-500</v>
      </c>
      <c r="V99" s="504">
        <f>T99+U99</f>
        <v>0</v>
      </c>
      <c r="W99" s="504">
        <v>0</v>
      </c>
      <c r="X99" s="504">
        <f t="shared" ref="X99" si="72">V99+W99</f>
        <v>0</v>
      </c>
    </row>
    <row r="100" spans="1:54" s="509" customFormat="1" ht="20.25" customHeight="1" x14ac:dyDescent="0.2">
      <c r="A100" s="503" t="s">
        <v>65</v>
      </c>
      <c r="B100" s="491" t="s">
        <v>73</v>
      </c>
      <c r="C100" s="491">
        <v>10</v>
      </c>
      <c r="D100" s="491"/>
      <c r="E100" s="494"/>
      <c r="F100" s="491"/>
      <c r="G100" s="511">
        <f t="shared" ref="G100:K101" si="73">G101</f>
        <v>0</v>
      </c>
      <c r="H100" s="511">
        <f>H101</f>
        <v>485</v>
      </c>
      <c r="I100" s="511">
        <f t="shared" si="73"/>
        <v>0</v>
      </c>
      <c r="J100" s="511">
        <f t="shared" si="70"/>
        <v>485</v>
      </c>
      <c r="K100" s="511" t="e">
        <f t="shared" si="73"/>
        <v>#REF!</v>
      </c>
      <c r="L100" s="511">
        <f>L101</f>
        <v>760.2</v>
      </c>
      <c r="M100" s="511">
        <f>M101</f>
        <v>760.2</v>
      </c>
      <c r="N100" s="511">
        <f t="shared" ref="N100:X101" si="74">N101</f>
        <v>-372.2</v>
      </c>
      <c r="O100" s="511">
        <f t="shared" si="74"/>
        <v>388</v>
      </c>
      <c r="P100" s="511">
        <f t="shared" si="74"/>
        <v>388</v>
      </c>
      <c r="Q100" s="511">
        <f t="shared" si="74"/>
        <v>0</v>
      </c>
      <c r="R100" s="511">
        <f t="shared" si="74"/>
        <v>388</v>
      </c>
      <c r="S100" s="511">
        <f t="shared" si="74"/>
        <v>3279.4</v>
      </c>
      <c r="T100" s="511">
        <f t="shared" si="74"/>
        <v>4713.7</v>
      </c>
      <c r="U100" s="511">
        <f t="shared" si="74"/>
        <v>-3066.7</v>
      </c>
      <c r="V100" s="511">
        <f t="shared" si="74"/>
        <v>1647</v>
      </c>
      <c r="W100" s="511">
        <f t="shared" si="74"/>
        <v>690.05600000000004</v>
      </c>
      <c r="X100" s="511">
        <f t="shared" si="74"/>
        <v>2337.056</v>
      </c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8"/>
      <c r="AN100" s="508"/>
      <c r="AO100" s="508"/>
      <c r="AP100" s="508"/>
      <c r="AQ100" s="508"/>
      <c r="AR100" s="508"/>
      <c r="AS100" s="508"/>
      <c r="AT100" s="508"/>
      <c r="AU100" s="508"/>
      <c r="AV100" s="508"/>
      <c r="AW100" s="508"/>
      <c r="AX100" s="508"/>
      <c r="AY100" s="508"/>
      <c r="AZ100" s="508"/>
      <c r="BA100" s="508"/>
      <c r="BB100" s="508"/>
    </row>
    <row r="101" spans="1:54" ht="20.25" customHeight="1" x14ac:dyDescent="0.2">
      <c r="A101" s="503" t="s">
        <v>277</v>
      </c>
      <c r="B101" s="491" t="s">
        <v>73</v>
      </c>
      <c r="C101" s="491">
        <v>10</v>
      </c>
      <c r="D101" s="491" t="s">
        <v>194</v>
      </c>
      <c r="E101" s="494"/>
      <c r="F101" s="491"/>
      <c r="G101" s="511">
        <f t="shared" si="73"/>
        <v>0</v>
      </c>
      <c r="H101" s="511">
        <f>H102</f>
        <v>485</v>
      </c>
      <c r="I101" s="511">
        <f t="shared" si="73"/>
        <v>0</v>
      </c>
      <c r="J101" s="511">
        <f t="shared" si="70"/>
        <v>485</v>
      </c>
      <c r="K101" s="511" t="e">
        <f t="shared" si="73"/>
        <v>#REF!</v>
      </c>
      <c r="L101" s="511">
        <f>L102</f>
        <v>760.2</v>
      </c>
      <c r="M101" s="511">
        <f>M102</f>
        <v>760.2</v>
      </c>
      <c r="N101" s="511">
        <f t="shared" si="74"/>
        <v>-372.2</v>
      </c>
      <c r="O101" s="511">
        <f t="shared" si="74"/>
        <v>388</v>
      </c>
      <c r="P101" s="511">
        <f t="shared" si="74"/>
        <v>388</v>
      </c>
      <c r="Q101" s="511">
        <f t="shared" si="74"/>
        <v>0</v>
      </c>
      <c r="R101" s="511">
        <f t="shared" si="74"/>
        <v>388</v>
      </c>
      <c r="S101" s="511">
        <f t="shared" si="74"/>
        <v>3279.4</v>
      </c>
      <c r="T101" s="511">
        <f t="shared" si="74"/>
        <v>4713.7</v>
      </c>
      <c r="U101" s="511">
        <f t="shared" si="74"/>
        <v>-3066.7</v>
      </c>
      <c r="V101" s="511">
        <f t="shared" si="74"/>
        <v>1647</v>
      </c>
      <c r="W101" s="511">
        <f t="shared" si="74"/>
        <v>690.05600000000004</v>
      </c>
      <c r="X101" s="511">
        <f t="shared" si="74"/>
        <v>2337.056</v>
      </c>
    </row>
    <row r="102" spans="1:54" ht="20.25" customHeight="1" x14ac:dyDescent="0.2">
      <c r="A102" s="505" t="s">
        <v>501</v>
      </c>
      <c r="B102" s="493" t="s">
        <v>73</v>
      </c>
      <c r="C102" s="493">
        <v>10</v>
      </c>
      <c r="D102" s="493" t="s">
        <v>194</v>
      </c>
      <c r="E102" s="492" t="s">
        <v>757</v>
      </c>
      <c r="F102" s="493"/>
      <c r="G102" s="504">
        <v>0</v>
      </c>
      <c r="H102" s="504">
        <f>H104</f>
        <v>485</v>
      </c>
      <c r="I102" s="504">
        <f>I104</f>
        <v>0</v>
      </c>
      <c r="J102" s="504">
        <f t="shared" si="70"/>
        <v>485</v>
      </c>
      <c r="K102" s="504" t="e">
        <f>K104+#REF!+K105</f>
        <v>#REF!</v>
      </c>
      <c r="L102" s="504">
        <f>L104+L105</f>
        <v>760.2</v>
      </c>
      <c r="M102" s="504">
        <f>M104+M105</f>
        <v>760.2</v>
      </c>
      <c r="N102" s="504">
        <f t="shared" ref="N102:Q102" si="75">N104+N105</f>
        <v>-372.2</v>
      </c>
      <c r="O102" s="504">
        <f t="shared" si="75"/>
        <v>388</v>
      </c>
      <c r="P102" s="504">
        <f t="shared" si="75"/>
        <v>388</v>
      </c>
      <c r="Q102" s="504">
        <f t="shared" si="75"/>
        <v>0</v>
      </c>
      <c r="R102" s="504">
        <f>R103+R104</f>
        <v>388</v>
      </c>
      <c r="S102" s="504">
        <f t="shared" ref="S102:X102" si="76">S103+S104</f>
        <v>3279.4</v>
      </c>
      <c r="T102" s="504">
        <f t="shared" si="76"/>
        <v>4713.7</v>
      </c>
      <c r="U102" s="504">
        <f t="shared" si="76"/>
        <v>-3066.7</v>
      </c>
      <c r="V102" s="504">
        <f t="shared" si="76"/>
        <v>1647</v>
      </c>
      <c r="W102" s="504">
        <f t="shared" si="76"/>
        <v>690.05600000000004</v>
      </c>
      <c r="X102" s="504">
        <f t="shared" si="76"/>
        <v>2337.056</v>
      </c>
    </row>
    <row r="103" spans="1:54" ht="20.25" customHeight="1" x14ac:dyDescent="0.2">
      <c r="A103" s="505" t="s">
        <v>1139</v>
      </c>
      <c r="B103" s="493" t="s">
        <v>73</v>
      </c>
      <c r="C103" s="493">
        <v>10</v>
      </c>
      <c r="D103" s="493" t="s">
        <v>194</v>
      </c>
      <c r="E103" s="492" t="s">
        <v>1140</v>
      </c>
      <c r="F103" s="493" t="s">
        <v>305</v>
      </c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>
        <v>3267.4</v>
      </c>
      <c r="T103" s="504">
        <v>4313.7</v>
      </c>
      <c r="U103" s="504">
        <v>-3066.7</v>
      </c>
      <c r="V103" s="504">
        <f>T103+U103</f>
        <v>1247</v>
      </c>
      <c r="W103" s="504">
        <v>690.05600000000004</v>
      </c>
      <c r="X103" s="504">
        <f t="shared" ref="X103:X105" si="77">V103+W103</f>
        <v>1937.056</v>
      </c>
    </row>
    <row r="104" spans="1:54" ht="20.25" customHeight="1" x14ac:dyDescent="0.2">
      <c r="A104" s="505" t="s">
        <v>1141</v>
      </c>
      <c r="B104" s="493" t="s">
        <v>73</v>
      </c>
      <c r="C104" s="493">
        <v>10</v>
      </c>
      <c r="D104" s="493" t="s">
        <v>194</v>
      </c>
      <c r="E104" s="492" t="s">
        <v>1140</v>
      </c>
      <c r="F104" s="493" t="s">
        <v>305</v>
      </c>
      <c r="G104" s="504"/>
      <c r="H104" s="504">
        <v>485</v>
      </c>
      <c r="I104" s="504">
        <v>0</v>
      </c>
      <c r="J104" s="504">
        <f t="shared" si="70"/>
        <v>485</v>
      </c>
      <c r="K104" s="504">
        <v>0</v>
      </c>
      <c r="L104" s="504">
        <v>388</v>
      </c>
      <c r="M104" s="504">
        <v>388</v>
      </c>
      <c r="N104" s="504">
        <v>0</v>
      </c>
      <c r="O104" s="504">
        <f>M104+N104</f>
        <v>388</v>
      </c>
      <c r="P104" s="504">
        <v>388</v>
      </c>
      <c r="Q104" s="504">
        <v>0</v>
      </c>
      <c r="R104" s="504">
        <f>P104+Q104</f>
        <v>388</v>
      </c>
      <c r="S104" s="504">
        <v>12</v>
      </c>
      <c r="T104" s="504">
        <f>R104+S104</f>
        <v>400</v>
      </c>
      <c r="U104" s="504">
        <v>0</v>
      </c>
      <c r="V104" s="504">
        <f>T104+U104</f>
        <v>400</v>
      </c>
      <c r="W104" s="504">
        <v>0</v>
      </c>
      <c r="X104" s="504">
        <f t="shared" si="77"/>
        <v>400</v>
      </c>
    </row>
    <row r="105" spans="1:54" ht="20.25" hidden="1" customHeight="1" x14ac:dyDescent="0.2">
      <c r="A105" s="505" t="s">
        <v>304</v>
      </c>
      <c r="B105" s="493" t="s">
        <v>73</v>
      </c>
      <c r="C105" s="493">
        <v>10</v>
      </c>
      <c r="D105" s="493" t="s">
        <v>194</v>
      </c>
      <c r="E105" s="492" t="s">
        <v>1028</v>
      </c>
      <c r="F105" s="493" t="s">
        <v>305</v>
      </c>
      <c r="G105" s="504"/>
      <c r="H105" s="504"/>
      <c r="I105" s="504"/>
      <c r="J105" s="504"/>
      <c r="K105" s="504">
        <v>172.9</v>
      </c>
      <c r="L105" s="504">
        <v>372.2</v>
      </c>
      <c r="M105" s="504">
        <v>372.2</v>
      </c>
      <c r="N105" s="504">
        <v>-372.2</v>
      </c>
      <c r="O105" s="504">
        <f>M105+N105</f>
        <v>0</v>
      </c>
      <c r="P105" s="504">
        <v>0</v>
      </c>
      <c r="Q105" s="504">
        <v>0</v>
      </c>
      <c r="R105" s="504">
        <f>P105+Q105</f>
        <v>0</v>
      </c>
      <c r="S105" s="504">
        <f>Q105+R105</f>
        <v>0</v>
      </c>
      <c r="T105" s="504">
        <f>R105+S105</f>
        <v>0</v>
      </c>
      <c r="U105" s="504">
        <f>S105+T105</f>
        <v>0</v>
      </c>
      <c r="V105" s="504">
        <f>T105+U105</f>
        <v>0</v>
      </c>
      <c r="W105" s="504">
        <f t="shared" ref="W105" si="78">U105+V105</f>
        <v>0</v>
      </c>
      <c r="X105" s="504">
        <f t="shared" si="77"/>
        <v>0</v>
      </c>
    </row>
    <row r="106" spans="1:54" s="509" customFormat="1" ht="20.25" customHeight="1" x14ac:dyDescent="0.2">
      <c r="A106" s="503" t="s">
        <v>271</v>
      </c>
      <c r="B106" s="491" t="s">
        <v>73</v>
      </c>
      <c r="C106" s="491" t="s">
        <v>204</v>
      </c>
      <c r="D106" s="491"/>
      <c r="E106" s="494"/>
      <c r="F106" s="491"/>
      <c r="G106" s="511">
        <f t="shared" ref="G106:W108" si="79">G107</f>
        <v>0</v>
      </c>
      <c r="H106" s="511">
        <f>H107</f>
        <v>700</v>
      </c>
      <c r="I106" s="511">
        <f t="shared" si="79"/>
        <v>0</v>
      </c>
      <c r="J106" s="511">
        <f t="shared" si="70"/>
        <v>700</v>
      </c>
      <c r="K106" s="511">
        <f t="shared" si="79"/>
        <v>50</v>
      </c>
      <c r="L106" s="511">
        <f t="shared" si="79"/>
        <v>500</v>
      </c>
      <c r="M106" s="511">
        <f t="shared" si="79"/>
        <v>500</v>
      </c>
      <c r="N106" s="511">
        <f t="shared" si="79"/>
        <v>0</v>
      </c>
      <c r="O106" s="511">
        <f t="shared" si="79"/>
        <v>500</v>
      </c>
      <c r="P106" s="511">
        <f t="shared" si="79"/>
        <v>500</v>
      </c>
      <c r="Q106" s="511">
        <f t="shared" si="79"/>
        <v>0</v>
      </c>
      <c r="R106" s="511">
        <f>R107+R110</f>
        <v>500</v>
      </c>
      <c r="S106" s="511">
        <f t="shared" ref="S106:X106" si="80">S107+S110</f>
        <v>-200</v>
      </c>
      <c r="T106" s="511">
        <f t="shared" si="80"/>
        <v>500</v>
      </c>
      <c r="U106" s="511">
        <f t="shared" si="80"/>
        <v>0</v>
      </c>
      <c r="V106" s="511">
        <f t="shared" si="80"/>
        <v>500</v>
      </c>
      <c r="W106" s="511">
        <f t="shared" si="80"/>
        <v>535</v>
      </c>
      <c r="X106" s="511">
        <f t="shared" si="80"/>
        <v>1035</v>
      </c>
      <c r="Y106" s="508"/>
      <c r="Z106" s="508"/>
      <c r="AA106" s="508"/>
      <c r="AB106" s="508"/>
      <c r="AC106" s="508"/>
      <c r="AD106" s="508"/>
      <c r="AE106" s="508"/>
      <c r="AF106" s="508"/>
      <c r="AG106" s="508"/>
      <c r="AH106" s="508"/>
      <c r="AI106" s="508"/>
      <c r="AJ106" s="508"/>
      <c r="AK106" s="508"/>
      <c r="AL106" s="508"/>
      <c r="AM106" s="508"/>
      <c r="AN106" s="508"/>
      <c r="AO106" s="508"/>
      <c r="AP106" s="508"/>
      <c r="AQ106" s="508"/>
      <c r="AR106" s="508"/>
      <c r="AS106" s="508"/>
      <c r="AT106" s="508"/>
      <c r="AU106" s="508"/>
      <c r="AV106" s="508"/>
      <c r="AW106" s="508"/>
      <c r="AX106" s="508"/>
      <c r="AY106" s="508"/>
      <c r="AZ106" s="508"/>
      <c r="BA106" s="508"/>
      <c r="BB106" s="508"/>
    </row>
    <row r="107" spans="1:54" ht="20.25" hidden="1" customHeight="1" x14ac:dyDescent="0.2">
      <c r="A107" s="505" t="s">
        <v>280</v>
      </c>
      <c r="B107" s="493" t="s">
        <v>73</v>
      </c>
      <c r="C107" s="493" t="s">
        <v>204</v>
      </c>
      <c r="D107" s="493" t="s">
        <v>190</v>
      </c>
      <c r="E107" s="492"/>
      <c r="F107" s="493"/>
      <c r="G107" s="504">
        <f t="shared" si="79"/>
        <v>0</v>
      </c>
      <c r="H107" s="504">
        <f>H108</f>
        <v>700</v>
      </c>
      <c r="I107" s="504">
        <f t="shared" si="79"/>
        <v>0</v>
      </c>
      <c r="J107" s="504">
        <f t="shared" si="70"/>
        <v>700</v>
      </c>
      <c r="K107" s="504">
        <f t="shared" si="79"/>
        <v>50</v>
      </c>
      <c r="L107" s="504">
        <f t="shared" si="79"/>
        <v>500</v>
      </c>
      <c r="M107" s="504">
        <f t="shared" si="79"/>
        <v>500</v>
      </c>
      <c r="N107" s="504">
        <f t="shared" si="79"/>
        <v>0</v>
      </c>
      <c r="O107" s="504">
        <f t="shared" si="79"/>
        <v>500</v>
      </c>
      <c r="P107" s="504">
        <f t="shared" si="79"/>
        <v>500</v>
      </c>
      <c r="Q107" s="504">
        <f t="shared" si="79"/>
        <v>0</v>
      </c>
      <c r="R107" s="504">
        <f t="shared" si="79"/>
        <v>500</v>
      </c>
      <c r="S107" s="504">
        <f t="shared" si="79"/>
        <v>-500</v>
      </c>
      <c r="T107" s="504">
        <f t="shared" si="79"/>
        <v>500</v>
      </c>
      <c r="U107" s="504">
        <f t="shared" si="79"/>
        <v>-500</v>
      </c>
      <c r="V107" s="504">
        <f t="shared" si="79"/>
        <v>0</v>
      </c>
      <c r="W107" s="504">
        <f t="shared" si="79"/>
        <v>0</v>
      </c>
      <c r="X107" s="504">
        <f t="shared" ref="W107:X108" si="81">X108</f>
        <v>0</v>
      </c>
    </row>
    <row r="108" spans="1:54" ht="20.25" hidden="1" customHeight="1" x14ac:dyDescent="0.2">
      <c r="A108" s="505" t="s">
        <v>502</v>
      </c>
      <c r="B108" s="493" t="s">
        <v>73</v>
      </c>
      <c r="C108" s="493" t="s">
        <v>204</v>
      </c>
      <c r="D108" s="493" t="s">
        <v>190</v>
      </c>
      <c r="E108" s="492" t="s">
        <v>758</v>
      </c>
      <c r="F108" s="493"/>
      <c r="G108" s="504">
        <f t="shared" si="79"/>
        <v>0</v>
      </c>
      <c r="H108" s="504">
        <f>H109</f>
        <v>700</v>
      </c>
      <c r="I108" s="504">
        <f t="shared" si="79"/>
        <v>0</v>
      </c>
      <c r="J108" s="504">
        <f t="shared" si="70"/>
        <v>700</v>
      </c>
      <c r="K108" s="504">
        <f t="shared" si="79"/>
        <v>50</v>
      </c>
      <c r="L108" s="504">
        <f t="shared" si="79"/>
        <v>500</v>
      </c>
      <c r="M108" s="504">
        <f t="shared" si="79"/>
        <v>500</v>
      </c>
      <c r="N108" s="504">
        <f t="shared" si="79"/>
        <v>0</v>
      </c>
      <c r="O108" s="504">
        <f t="shared" si="79"/>
        <v>500</v>
      </c>
      <c r="P108" s="504">
        <f t="shared" si="79"/>
        <v>500</v>
      </c>
      <c r="Q108" s="504">
        <f t="shared" si="79"/>
        <v>0</v>
      </c>
      <c r="R108" s="504">
        <f t="shared" si="79"/>
        <v>500</v>
      </c>
      <c r="S108" s="504">
        <f t="shared" si="79"/>
        <v>-500</v>
      </c>
      <c r="T108" s="504">
        <f t="shared" si="79"/>
        <v>500</v>
      </c>
      <c r="U108" s="504">
        <f t="shared" si="79"/>
        <v>-500</v>
      </c>
      <c r="V108" s="504">
        <f t="shared" si="79"/>
        <v>0</v>
      </c>
      <c r="W108" s="504">
        <f t="shared" si="81"/>
        <v>0</v>
      </c>
      <c r="X108" s="504">
        <f t="shared" si="81"/>
        <v>0</v>
      </c>
    </row>
    <row r="109" spans="1:54" ht="20.25" hidden="1" customHeight="1" x14ac:dyDescent="0.2">
      <c r="A109" s="505" t="s">
        <v>93</v>
      </c>
      <c r="B109" s="493" t="s">
        <v>73</v>
      </c>
      <c r="C109" s="493" t="s">
        <v>204</v>
      </c>
      <c r="D109" s="493" t="s">
        <v>190</v>
      </c>
      <c r="E109" s="492" t="s">
        <v>758</v>
      </c>
      <c r="F109" s="493" t="s">
        <v>94</v>
      </c>
      <c r="G109" s="504"/>
      <c r="H109" s="504">
        <v>700</v>
      </c>
      <c r="I109" s="504">
        <v>0</v>
      </c>
      <c r="J109" s="504">
        <f t="shared" si="70"/>
        <v>700</v>
      </c>
      <c r="K109" s="504">
        <v>50</v>
      </c>
      <c r="L109" s="504">
        <v>500</v>
      </c>
      <c r="M109" s="504">
        <v>500</v>
      </c>
      <c r="N109" s="504">
        <v>0</v>
      </c>
      <c r="O109" s="504">
        <f>M109+N109</f>
        <v>500</v>
      </c>
      <c r="P109" s="504">
        <v>500</v>
      </c>
      <c r="Q109" s="504">
        <v>0</v>
      </c>
      <c r="R109" s="504">
        <f>P109+Q109</f>
        <v>500</v>
      </c>
      <c r="S109" s="504">
        <v>-500</v>
      </c>
      <c r="T109" s="504">
        <v>500</v>
      </c>
      <c r="U109" s="504">
        <v>-500</v>
      </c>
      <c r="V109" s="504">
        <f>T109+U109</f>
        <v>0</v>
      </c>
      <c r="W109" s="504">
        <v>0</v>
      </c>
      <c r="X109" s="504">
        <f t="shared" ref="X109" si="82">V109+W109</f>
        <v>0</v>
      </c>
    </row>
    <row r="110" spans="1:54" ht="20.25" customHeight="1" x14ac:dyDescent="0.2">
      <c r="A110" s="503" t="s">
        <v>656</v>
      </c>
      <c r="B110" s="491" t="s">
        <v>73</v>
      </c>
      <c r="C110" s="491" t="s">
        <v>204</v>
      </c>
      <c r="D110" s="491" t="s">
        <v>192</v>
      </c>
      <c r="E110" s="494"/>
      <c r="F110" s="491"/>
      <c r="G110" s="511"/>
      <c r="H110" s="511">
        <f>H111</f>
        <v>80.099999999999994</v>
      </c>
      <c r="I110" s="511">
        <f>I111</f>
        <v>-80.099999999999994</v>
      </c>
      <c r="J110" s="511">
        <f>H110+I110</f>
        <v>0</v>
      </c>
      <c r="K110" s="511">
        <f>K111</f>
        <v>0</v>
      </c>
      <c r="L110" s="511">
        <f>I110+J110</f>
        <v>-80.099999999999994</v>
      </c>
      <c r="M110" s="511">
        <f>J110+K110</f>
        <v>0</v>
      </c>
      <c r="N110" s="511">
        <f>N111</f>
        <v>0</v>
      </c>
      <c r="O110" s="511">
        <f>O111</f>
        <v>0</v>
      </c>
      <c r="P110" s="511">
        <f>M110+N110</f>
        <v>0</v>
      </c>
      <c r="Q110" s="511">
        <f>N110+O110</f>
        <v>0</v>
      </c>
      <c r="R110" s="511">
        <f t="shared" ref="R110:R111" si="83">P110+Q110</f>
        <v>0</v>
      </c>
      <c r="S110" s="511">
        <f t="shared" ref="S110:U110" si="84">S111</f>
        <v>300</v>
      </c>
      <c r="T110" s="511">
        <f t="shared" si="84"/>
        <v>0</v>
      </c>
      <c r="U110" s="511">
        <f t="shared" si="84"/>
        <v>500</v>
      </c>
      <c r="V110" s="511">
        <f>V111+V112</f>
        <v>500</v>
      </c>
      <c r="W110" s="511">
        <f t="shared" ref="W110:X110" si="85">W111+W112</f>
        <v>535</v>
      </c>
      <c r="X110" s="511">
        <f t="shared" si="85"/>
        <v>1035</v>
      </c>
    </row>
    <row r="111" spans="1:54" ht="20.25" customHeight="1" x14ac:dyDescent="0.2">
      <c r="A111" s="505" t="s">
        <v>502</v>
      </c>
      <c r="B111" s="493" t="s">
        <v>73</v>
      </c>
      <c r="C111" s="493" t="s">
        <v>204</v>
      </c>
      <c r="D111" s="493" t="s">
        <v>192</v>
      </c>
      <c r="E111" s="492" t="s">
        <v>758</v>
      </c>
      <c r="F111" s="493" t="s">
        <v>94</v>
      </c>
      <c r="G111" s="504"/>
      <c r="H111" s="504">
        <v>80.099999999999994</v>
      </c>
      <c r="I111" s="504">
        <v>-80.099999999999994</v>
      </c>
      <c r="J111" s="504">
        <f>H111+I111</f>
        <v>0</v>
      </c>
      <c r="K111" s="504">
        <v>0</v>
      </c>
      <c r="L111" s="504">
        <f>I111+J111</f>
        <v>-80.099999999999994</v>
      </c>
      <c r="M111" s="504">
        <f>J111+K111</f>
        <v>0</v>
      </c>
      <c r="N111" s="504">
        <v>0</v>
      </c>
      <c r="O111" s="504">
        <f>M111+N111</f>
        <v>0</v>
      </c>
      <c r="P111" s="504">
        <f>M111+N111</f>
        <v>0</v>
      </c>
      <c r="Q111" s="504">
        <f>N111+O111</f>
        <v>0</v>
      </c>
      <c r="R111" s="504">
        <f t="shared" si="83"/>
        <v>0</v>
      </c>
      <c r="S111" s="504">
        <v>300</v>
      </c>
      <c r="T111" s="504">
        <v>0</v>
      </c>
      <c r="U111" s="504">
        <v>500</v>
      </c>
      <c r="V111" s="504">
        <f>T111+U111</f>
        <v>500</v>
      </c>
      <c r="W111" s="504">
        <v>350</v>
      </c>
      <c r="X111" s="504">
        <f t="shared" ref="X111:X112" si="86">V111+W111</f>
        <v>850</v>
      </c>
    </row>
    <row r="112" spans="1:54" ht="20.25" customHeight="1" x14ac:dyDescent="0.2">
      <c r="A112" s="505" t="s">
        <v>352</v>
      </c>
      <c r="B112" s="493" t="s">
        <v>73</v>
      </c>
      <c r="C112" s="493" t="s">
        <v>204</v>
      </c>
      <c r="D112" s="493" t="s">
        <v>192</v>
      </c>
      <c r="E112" s="492" t="s">
        <v>877</v>
      </c>
      <c r="F112" s="493" t="s">
        <v>1239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  <c r="Q112" s="504"/>
      <c r="R112" s="504"/>
      <c r="S112" s="504"/>
      <c r="T112" s="504"/>
      <c r="U112" s="504"/>
      <c r="V112" s="504">
        <v>0</v>
      </c>
      <c r="W112" s="504">
        <v>185</v>
      </c>
      <c r="X112" s="504">
        <f t="shared" si="86"/>
        <v>185</v>
      </c>
    </row>
    <row r="113" spans="1:54" s="502" customFormat="1" ht="19.5" customHeight="1" x14ac:dyDescent="0.2">
      <c r="A113" s="670" t="s">
        <v>915</v>
      </c>
      <c r="B113" s="670"/>
      <c r="C113" s="670"/>
      <c r="D113" s="670"/>
      <c r="E113" s="670"/>
      <c r="F113" s="670"/>
      <c r="G113" s="519" t="e">
        <f>G130+G265+G269</f>
        <v>#REF!</v>
      </c>
      <c r="H113" s="519" t="e">
        <f t="shared" ref="H113:X113" si="87">H130+H265</f>
        <v>#REF!</v>
      </c>
      <c r="I113" s="519" t="e">
        <f t="shared" si="87"/>
        <v>#REF!</v>
      </c>
      <c r="J113" s="519" t="e">
        <f t="shared" si="87"/>
        <v>#REF!</v>
      </c>
      <c r="K113" s="519" t="e">
        <f t="shared" si="87"/>
        <v>#REF!</v>
      </c>
      <c r="L113" s="519" t="e">
        <f t="shared" si="87"/>
        <v>#REF!</v>
      </c>
      <c r="M113" s="519" t="e">
        <f t="shared" si="87"/>
        <v>#REF!</v>
      </c>
      <c r="N113" s="519" t="e">
        <f t="shared" si="87"/>
        <v>#REF!</v>
      </c>
      <c r="O113" s="519" t="e">
        <f t="shared" si="87"/>
        <v>#REF!</v>
      </c>
      <c r="P113" s="519" t="e">
        <f t="shared" si="87"/>
        <v>#REF!</v>
      </c>
      <c r="Q113" s="519" t="e">
        <f t="shared" si="87"/>
        <v>#REF!</v>
      </c>
      <c r="R113" s="519">
        <f t="shared" si="87"/>
        <v>369021.68</v>
      </c>
      <c r="S113" s="519">
        <f t="shared" si="87"/>
        <v>113897.83</v>
      </c>
      <c r="T113" s="519">
        <f t="shared" si="87"/>
        <v>385281.65</v>
      </c>
      <c r="U113" s="519">
        <f t="shared" si="87"/>
        <v>125797.73</v>
      </c>
      <c r="V113" s="519">
        <f t="shared" si="87"/>
        <v>511079.38</v>
      </c>
      <c r="W113" s="519">
        <f t="shared" si="87"/>
        <v>64377.425600000002</v>
      </c>
      <c r="X113" s="519">
        <f t="shared" si="87"/>
        <v>575456.80559999996</v>
      </c>
      <c r="Y113" s="500"/>
      <c r="Z113" s="500"/>
      <c r="AA113" s="501"/>
      <c r="AB113" s="501"/>
      <c r="AC113" s="501"/>
      <c r="AD113" s="501"/>
      <c r="AE113" s="501"/>
      <c r="AF113" s="501"/>
      <c r="AG113" s="501"/>
      <c r="AH113" s="501"/>
      <c r="AI113" s="501"/>
      <c r="AJ113" s="501"/>
      <c r="AK113" s="501"/>
      <c r="AL113" s="501"/>
      <c r="AM113" s="501"/>
      <c r="AN113" s="501"/>
      <c r="AO113" s="501"/>
      <c r="AP113" s="501"/>
      <c r="AQ113" s="501"/>
      <c r="AR113" s="501"/>
      <c r="AS113" s="501"/>
      <c r="AT113" s="501"/>
      <c r="AU113" s="501"/>
      <c r="AV113" s="501"/>
      <c r="AW113" s="501"/>
      <c r="AX113" s="501"/>
      <c r="AY113" s="501"/>
      <c r="AZ113" s="501"/>
      <c r="BA113" s="501"/>
      <c r="BB113" s="501"/>
    </row>
    <row r="114" spans="1:54" s="509" customFormat="1" ht="12.75" hidden="1" customHeight="1" x14ac:dyDescent="0.2">
      <c r="A114" s="503" t="s">
        <v>72</v>
      </c>
      <c r="B114" s="491" t="s">
        <v>130</v>
      </c>
      <c r="C114" s="491" t="s">
        <v>190</v>
      </c>
      <c r="D114" s="491"/>
      <c r="E114" s="491"/>
      <c r="F114" s="491"/>
      <c r="G114" s="511"/>
      <c r="H114" s="511"/>
      <c r="I114" s="511"/>
      <c r="J114" s="511" t="e">
        <f>J115+J122</f>
        <v>#REF!</v>
      </c>
      <c r="K114" s="511"/>
      <c r="L114" s="511" t="e">
        <f>L115+L122</f>
        <v>#REF!</v>
      </c>
      <c r="M114" s="511">
        <f>M115+M122</f>
        <v>0</v>
      </c>
      <c r="N114" s="511" t="e">
        <f t="shared" ref="N114:X114" si="88">N115+N122</f>
        <v>#REF!</v>
      </c>
      <c r="O114" s="511">
        <f t="shared" si="88"/>
        <v>0</v>
      </c>
      <c r="P114" s="511" t="e">
        <f t="shared" si="88"/>
        <v>#REF!</v>
      </c>
      <c r="Q114" s="511">
        <f t="shared" si="88"/>
        <v>0</v>
      </c>
      <c r="R114" s="511" t="e">
        <f t="shared" si="88"/>
        <v>#REF!</v>
      </c>
      <c r="S114" s="511">
        <f t="shared" si="88"/>
        <v>0</v>
      </c>
      <c r="T114" s="511" t="e">
        <f t="shared" si="88"/>
        <v>#REF!</v>
      </c>
      <c r="U114" s="511">
        <f t="shared" si="88"/>
        <v>0</v>
      </c>
      <c r="V114" s="511" t="e">
        <f t="shared" si="88"/>
        <v>#REF!</v>
      </c>
      <c r="W114" s="511">
        <f t="shared" si="88"/>
        <v>0</v>
      </c>
      <c r="X114" s="511" t="e">
        <f t="shared" si="88"/>
        <v>#REF!</v>
      </c>
      <c r="Y114" s="508"/>
      <c r="Z114" s="508"/>
      <c r="AA114" s="508"/>
      <c r="AB114" s="508"/>
      <c r="AC114" s="508"/>
      <c r="AD114" s="508"/>
      <c r="AE114" s="508"/>
      <c r="AF114" s="508"/>
      <c r="AG114" s="508"/>
      <c r="AH114" s="508"/>
      <c r="AI114" s="508"/>
      <c r="AJ114" s="508"/>
      <c r="AK114" s="508"/>
      <c r="AL114" s="508"/>
      <c r="AM114" s="508"/>
      <c r="AN114" s="508"/>
      <c r="AO114" s="508"/>
      <c r="AP114" s="508"/>
      <c r="AQ114" s="508"/>
      <c r="AR114" s="508"/>
      <c r="AS114" s="508"/>
      <c r="AT114" s="508"/>
      <c r="AU114" s="508"/>
      <c r="AV114" s="508"/>
      <c r="AW114" s="508"/>
      <c r="AX114" s="508"/>
      <c r="AY114" s="508"/>
      <c r="AZ114" s="508"/>
      <c r="BA114" s="508"/>
      <c r="BB114" s="508"/>
    </row>
    <row r="115" spans="1:54" ht="25.5" hidden="1" customHeight="1" x14ac:dyDescent="0.2">
      <c r="A115" s="503" t="s">
        <v>368</v>
      </c>
      <c r="B115" s="491" t="s">
        <v>130</v>
      </c>
      <c r="C115" s="491" t="s">
        <v>190</v>
      </c>
      <c r="D115" s="491" t="s">
        <v>205</v>
      </c>
      <c r="E115" s="491"/>
      <c r="F115" s="491"/>
      <c r="G115" s="504"/>
      <c r="H115" s="504"/>
      <c r="I115" s="504"/>
      <c r="J115" s="504" t="e">
        <f>J116</f>
        <v>#REF!</v>
      </c>
      <c r="K115" s="504"/>
      <c r="L115" s="504" t="e">
        <f>L116</f>
        <v>#REF!</v>
      </c>
      <c r="M115" s="504">
        <f>M116</f>
        <v>0</v>
      </c>
      <c r="N115" s="504" t="e">
        <f t="shared" ref="N115:X116" si="89">N116</f>
        <v>#REF!</v>
      </c>
      <c r="O115" s="504">
        <f t="shared" si="89"/>
        <v>0</v>
      </c>
      <c r="P115" s="504" t="e">
        <f t="shared" si="89"/>
        <v>#REF!</v>
      </c>
      <c r="Q115" s="504">
        <f t="shared" si="89"/>
        <v>0</v>
      </c>
      <c r="R115" s="504" t="e">
        <f t="shared" si="89"/>
        <v>#REF!</v>
      </c>
      <c r="S115" s="504">
        <f t="shared" si="89"/>
        <v>0</v>
      </c>
      <c r="T115" s="504" t="e">
        <f t="shared" si="89"/>
        <v>#REF!</v>
      </c>
      <c r="U115" s="504">
        <f t="shared" si="89"/>
        <v>0</v>
      </c>
      <c r="V115" s="504" t="e">
        <f t="shared" si="89"/>
        <v>#REF!</v>
      </c>
      <c r="W115" s="504">
        <f t="shared" si="89"/>
        <v>0</v>
      </c>
      <c r="X115" s="504" t="e">
        <f t="shared" si="89"/>
        <v>#REF!</v>
      </c>
    </row>
    <row r="116" spans="1:54" ht="12.75" hidden="1" customHeight="1" x14ac:dyDescent="0.2">
      <c r="A116" s="505" t="s">
        <v>324</v>
      </c>
      <c r="B116" s="493" t="s">
        <v>130</v>
      </c>
      <c r="C116" s="493" t="s">
        <v>190</v>
      </c>
      <c r="D116" s="493" t="s">
        <v>205</v>
      </c>
      <c r="E116" s="493" t="s">
        <v>325</v>
      </c>
      <c r="F116" s="493"/>
      <c r="G116" s="504"/>
      <c r="H116" s="504"/>
      <c r="I116" s="504"/>
      <c r="J116" s="504" t="e">
        <f>J117</f>
        <v>#REF!</v>
      </c>
      <c r="K116" s="504"/>
      <c r="L116" s="504" t="e">
        <f>L117</f>
        <v>#REF!</v>
      </c>
      <c r="M116" s="504">
        <f>M117</f>
        <v>0</v>
      </c>
      <c r="N116" s="504" t="e">
        <f t="shared" si="89"/>
        <v>#REF!</v>
      </c>
      <c r="O116" s="504">
        <f t="shared" si="89"/>
        <v>0</v>
      </c>
      <c r="P116" s="504" t="e">
        <f t="shared" si="89"/>
        <v>#REF!</v>
      </c>
      <c r="Q116" s="504">
        <f t="shared" si="89"/>
        <v>0</v>
      </c>
      <c r="R116" s="504" t="e">
        <f t="shared" si="89"/>
        <v>#REF!</v>
      </c>
      <c r="S116" s="504">
        <f t="shared" si="89"/>
        <v>0</v>
      </c>
      <c r="T116" s="504" t="e">
        <f t="shared" si="89"/>
        <v>#REF!</v>
      </c>
      <c r="U116" s="504">
        <f t="shared" si="89"/>
        <v>0</v>
      </c>
      <c r="V116" s="504" t="e">
        <f t="shared" si="89"/>
        <v>#REF!</v>
      </c>
      <c r="W116" s="504">
        <f t="shared" si="89"/>
        <v>0</v>
      </c>
      <c r="X116" s="504" t="e">
        <f t="shared" si="89"/>
        <v>#REF!</v>
      </c>
    </row>
    <row r="117" spans="1:54" ht="51" hidden="1" customHeight="1" x14ac:dyDescent="0.2">
      <c r="A117" s="505" t="s">
        <v>1005</v>
      </c>
      <c r="B117" s="493" t="s">
        <v>130</v>
      </c>
      <c r="C117" s="493" t="s">
        <v>190</v>
      </c>
      <c r="D117" s="493" t="s">
        <v>205</v>
      </c>
      <c r="E117" s="493" t="s">
        <v>369</v>
      </c>
      <c r="F117" s="493"/>
      <c r="G117" s="504"/>
      <c r="H117" s="504"/>
      <c r="I117" s="504"/>
      <c r="J117" s="504" t="e">
        <f>J118+J120+J119</f>
        <v>#REF!</v>
      </c>
      <c r="K117" s="504"/>
      <c r="L117" s="504" t="e">
        <f>L118+L120+L119</f>
        <v>#REF!</v>
      </c>
      <c r="M117" s="504">
        <f>M118+M120+M119</f>
        <v>0</v>
      </c>
      <c r="N117" s="504" t="e">
        <f t="shared" ref="N117:X117" si="90">N118+N120+N119</f>
        <v>#REF!</v>
      </c>
      <c r="O117" s="504">
        <f t="shared" si="90"/>
        <v>0</v>
      </c>
      <c r="P117" s="504" t="e">
        <f t="shared" si="90"/>
        <v>#REF!</v>
      </c>
      <c r="Q117" s="504">
        <f t="shared" si="90"/>
        <v>0</v>
      </c>
      <c r="R117" s="504" t="e">
        <f t="shared" si="90"/>
        <v>#REF!</v>
      </c>
      <c r="S117" s="504">
        <f t="shared" si="90"/>
        <v>0</v>
      </c>
      <c r="T117" s="504" t="e">
        <f t="shared" si="90"/>
        <v>#REF!</v>
      </c>
      <c r="U117" s="504">
        <f t="shared" si="90"/>
        <v>0</v>
      </c>
      <c r="V117" s="504" t="e">
        <f t="shared" si="90"/>
        <v>#REF!</v>
      </c>
      <c r="W117" s="504">
        <f t="shared" si="90"/>
        <v>0</v>
      </c>
      <c r="X117" s="504" t="e">
        <f t="shared" si="90"/>
        <v>#REF!</v>
      </c>
    </row>
    <row r="118" spans="1:54" ht="12.75" hidden="1" customHeight="1" x14ac:dyDescent="0.2">
      <c r="A118" s="505" t="s">
        <v>300</v>
      </c>
      <c r="B118" s="493" t="s">
        <v>130</v>
      </c>
      <c r="C118" s="493" t="s">
        <v>190</v>
      </c>
      <c r="D118" s="493" t="s">
        <v>205</v>
      </c>
      <c r="E118" s="493" t="s">
        <v>369</v>
      </c>
      <c r="F118" s="493" t="s">
        <v>301</v>
      </c>
      <c r="G118" s="504"/>
      <c r="H118" s="504"/>
      <c r="I118" s="504"/>
      <c r="J118" s="504" t="e">
        <f>#REF!+I118</f>
        <v>#REF!</v>
      </c>
      <c r="K118" s="504"/>
      <c r="L118" s="504" t="e">
        <f>F118+J118</f>
        <v>#REF!</v>
      </c>
      <c r="M118" s="504">
        <f>G118+K118</f>
        <v>0</v>
      </c>
      <c r="N118" s="504" t="e">
        <f t="shared" ref="N118:N119" si="91">H118+L118</f>
        <v>#REF!</v>
      </c>
      <c r="O118" s="504">
        <f t="shared" ref="O118:X119" si="92">I118+M118</f>
        <v>0</v>
      </c>
      <c r="P118" s="504" t="e">
        <f t="shared" si="92"/>
        <v>#REF!</v>
      </c>
      <c r="Q118" s="504">
        <f t="shared" si="92"/>
        <v>0</v>
      </c>
      <c r="R118" s="504" t="e">
        <f t="shared" si="92"/>
        <v>#REF!</v>
      </c>
      <c r="S118" s="504">
        <f t="shared" si="92"/>
        <v>0</v>
      </c>
      <c r="T118" s="504" t="e">
        <f t="shared" si="92"/>
        <v>#REF!</v>
      </c>
      <c r="U118" s="504">
        <f t="shared" si="92"/>
        <v>0</v>
      </c>
      <c r="V118" s="504" t="e">
        <f t="shared" si="92"/>
        <v>#REF!</v>
      </c>
      <c r="W118" s="504">
        <f t="shared" si="92"/>
        <v>0</v>
      </c>
      <c r="X118" s="504" t="e">
        <f t="shared" si="92"/>
        <v>#REF!</v>
      </c>
    </row>
    <row r="119" spans="1:54" ht="12.75" hidden="1" customHeight="1" x14ac:dyDescent="0.2">
      <c r="A119" s="505" t="s">
        <v>302</v>
      </c>
      <c r="B119" s="493" t="s">
        <v>130</v>
      </c>
      <c r="C119" s="493" t="s">
        <v>190</v>
      </c>
      <c r="D119" s="493" t="s">
        <v>205</v>
      </c>
      <c r="E119" s="493" t="s">
        <v>369</v>
      </c>
      <c r="F119" s="493" t="s">
        <v>303</v>
      </c>
      <c r="G119" s="504"/>
      <c r="H119" s="504"/>
      <c r="I119" s="504"/>
      <c r="J119" s="504" t="e">
        <f>#REF!+I119</f>
        <v>#REF!</v>
      </c>
      <c r="K119" s="504"/>
      <c r="L119" s="504" t="e">
        <f>F119+J119</f>
        <v>#REF!</v>
      </c>
      <c r="M119" s="504">
        <f>G119+K119</f>
        <v>0</v>
      </c>
      <c r="N119" s="504" t="e">
        <f t="shared" si="91"/>
        <v>#REF!</v>
      </c>
      <c r="O119" s="504">
        <f t="shared" si="92"/>
        <v>0</v>
      </c>
      <c r="P119" s="504" t="e">
        <f t="shared" si="92"/>
        <v>#REF!</v>
      </c>
      <c r="Q119" s="504">
        <f t="shared" si="92"/>
        <v>0</v>
      </c>
      <c r="R119" s="504" t="e">
        <f t="shared" si="92"/>
        <v>#REF!</v>
      </c>
      <c r="S119" s="504">
        <f t="shared" si="92"/>
        <v>0</v>
      </c>
      <c r="T119" s="504" t="e">
        <f t="shared" si="92"/>
        <v>#REF!</v>
      </c>
      <c r="U119" s="504">
        <f t="shared" si="92"/>
        <v>0</v>
      </c>
      <c r="V119" s="504" t="e">
        <f t="shared" si="92"/>
        <v>#REF!</v>
      </c>
      <c r="W119" s="504">
        <f t="shared" si="92"/>
        <v>0</v>
      </c>
      <c r="X119" s="504" t="e">
        <f t="shared" si="92"/>
        <v>#REF!</v>
      </c>
    </row>
    <row r="120" spans="1:54" ht="25.5" hidden="1" customHeight="1" x14ac:dyDescent="0.2">
      <c r="A120" s="505" t="s">
        <v>147</v>
      </c>
      <c r="B120" s="493" t="s">
        <v>130</v>
      </c>
      <c r="C120" s="493" t="s">
        <v>190</v>
      </c>
      <c r="D120" s="493" t="s">
        <v>205</v>
      </c>
      <c r="E120" s="493" t="s">
        <v>370</v>
      </c>
      <c r="F120" s="493"/>
      <c r="G120" s="504"/>
      <c r="H120" s="504"/>
      <c r="I120" s="504"/>
      <c r="J120" s="504" t="e">
        <f>J121</f>
        <v>#REF!</v>
      </c>
      <c r="K120" s="504"/>
      <c r="L120" s="504" t="e">
        <f>L121</f>
        <v>#REF!</v>
      </c>
      <c r="M120" s="504">
        <f>M121</f>
        <v>0</v>
      </c>
      <c r="N120" s="504" t="e">
        <f t="shared" ref="N120:X120" si="93">N121</f>
        <v>#REF!</v>
      </c>
      <c r="O120" s="504">
        <f t="shared" si="93"/>
        <v>0</v>
      </c>
      <c r="P120" s="504" t="e">
        <f t="shared" si="93"/>
        <v>#REF!</v>
      </c>
      <c r="Q120" s="504">
        <f t="shared" si="93"/>
        <v>0</v>
      </c>
      <c r="R120" s="504" t="e">
        <f t="shared" si="93"/>
        <v>#REF!</v>
      </c>
      <c r="S120" s="504">
        <f t="shared" si="93"/>
        <v>0</v>
      </c>
      <c r="T120" s="504" t="e">
        <f t="shared" si="93"/>
        <v>#REF!</v>
      </c>
      <c r="U120" s="504">
        <f t="shared" si="93"/>
        <v>0</v>
      </c>
      <c r="V120" s="504" t="e">
        <f t="shared" si="93"/>
        <v>#REF!</v>
      </c>
      <c r="W120" s="504">
        <f t="shared" si="93"/>
        <v>0</v>
      </c>
      <c r="X120" s="504" t="e">
        <f t="shared" si="93"/>
        <v>#REF!</v>
      </c>
    </row>
    <row r="121" spans="1:54" ht="12.75" hidden="1" customHeight="1" x14ac:dyDescent="0.2">
      <c r="A121" s="505" t="s">
        <v>300</v>
      </c>
      <c r="B121" s="493" t="s">
        <v>130</v>
      </c>
      <c r="C121" s="493" t="s">
        <v>190</v>
      </c>
      <c r="D121" s="493" t="s">
        <v>205</v>
      </c>
      <c r="E121" s="493" t="s">
        <v>370</v>
      </c>
      <c r="F121" s="493" t="s">
        <v>301</v>
      </c>
      <c r="G121" s="504"/>
      <c r="H121" s="504"/>
      <c r="I121" s="504"/>
      <c r="J121" s="504" t="e">
        <f>#REF!+I121</f>
        <v>#REF!</v>
      </c>
      <c r="K121" s="504"/>
      <c r="L121" s="504" t="e">
        <f>F121+J121</f>
        <v>#REF!</v>
      </c>
      <c r="M121" s="504">
        <f>G121+K121</f>
        <v>0</v>
      </c>
      <c r="N121" s="504" t="e">
        <f t="shared" ref="N121" si="94">H121+L121</f>
        <v>#REF!</v>
      </c>
      <c r="O121" s="504">
        <f t="shared" ref="O121:X121" si="95">I121+M121</f>
        <v>0</v>
      </c>
      <c r="P121" s="504" t="e">
        <f t="shared" si="95"/>
        <v>#REF!</v>
      </c>
      <c r="Q121" s="504">
        <f t="shared" si="95"/>
        <v>0</v>
      </c>
      <c r="R121" s="504" t="e">
        <f t="shared" si="95"/>
        <v>#REF!</v>
      </c>
      <c r="S121" s="504">
        <f t="shared" si="95"/>
        <v>0</v>
      </c>
      <c r="T121" s="504" t="e">
        <f t="shared" si="95"/>
        <v>#REF!</v>
      </c>
      <c r="U121" s="504">
        <f t="shared" si="95"/>
        <v>0</v>
      </c>
      <c r="V121" s="504" t="e">
        <f t="shared" si="95"/>
        <v>#REF!</v>
      </c>
      <c r="W121" s="504">
        <f t="shared" si="95"/>
        <v>0</v>
      </c>
      <c r="X121" s="504" t="e">
        <f t="shared" si="95"/>
        <v>#REF!</v>
      </c>
    </row>
    <row r="122" spans="1:54" ht="12.75" hidden="1" customHeight="1" x14ac:dyDescent="0.2">
      <c r="A122" s="503" t="s">
        <v>206</v>
      </c>
      <c r="B122" s="491" t="s">
        <v>130</v>
      </c>
      <c r="C122" s="491" t="s">
        <v>190</v>
      </c>
      <c r="D122" s="491" t="s">
        <v>207</v>
      </c>
      <c r="E122" s="493"/>
      <c r="F122" s="493"/>
      <c r="G122" s="504"/>
      <c r="H122" s="504"/>
      <c r="I122" s="504"/>
      <c r="J122" s="504" t="e">
        <f>J123</f>
        <v>#REF!</v>
      </c>
      <c r="K122" s="504"/>
      <c r="L122" s="504" t="e">
        <f>L123</f>
        <v>#REF!</v>
      </c>
      <c r="M122" s="504">
        <f>M123</f>
        <v>0</v>
      </c>
      <c r="N122" s="504" t="e">
        <f t="shared" ref="N122:X123" si="96">N123</f>
        <v>#REF!</v>
      </c>
      <c r="O122" s="504">
        <f t="shared" si="96"/>
        <v>0</v>
      </c>
      <c r="P122" s="504" t="e">
        <f t="shared" si="96"/>
        <v>#REF!</v>
      </c>
      <c r="Q122" s="504">
        <f t="shared" si="96"/>
        <v>0</v>
      </c>
      <c r="R122" s="504" t="e">
        <f t="shared" si="96"/>
        <v>#REF!</v>
      </c>
      <c r="S122" s="504">
        <f t="shared" si="96"/>
        <v>0</v>
      </c>
      <c r="T122" s="504" t="e">
        <f t="shared" si="96"/>
        <v>#REF!</v>
      </c>
      <c r="U122" s="504">
        <f t="shared" si="96"/>
        <v>0</v>
      </c>
      <c r="V122" s="504" t="e">
        <f t="shared" si="96"/>
        <v>#REF!</v>
      </c>
      <c r="W122" s="504">
        <f t="shared" si="96"/>
        <v>0</v>
      </c>
      <c r="X122" s="504" t="e">
        <f t="shared" si="96"/>
        <v>#REF!</v>
      </c>
    </row>
    <row r="123" spans="1:54" ht="25.5" hidden="1" customHeight="1" x14ac:dyDescent="0.2">
      <c r="A123" s="520" t="s">
        <v>371</v>
      </c>
      <c r="B123" s="493" t="s">
        <v>130</v>
      </c>
      <c r="C123" s="493" t="s">
        <v>190</v>
      </c>
      <c r="D123" s="493" t="s">
        <v>207</v>
      </c>
      <c r="E123" s="493" t="s">
        <v>372</v>
      </c>
      <c r="F123" s="493"/>
      <c r="G123" s="504"/>
      <c r="H123" s="504"/>
      <c r="I123" s="504"/>
      <c r="J123" s="504" t="e">
        <f>J124</f>
        <v>#REF!</v>
      </c>
      <c r="K123" s="504"/>
      <c r="L123" s="504" t="e">
        <f>L124</f>
        <v>#REF!</v>
      </c>
      <c r="M123" s="504">
        <f>M124</f>
        <v>0</v>
      </c>
      <c r="N123" s="504" t="e">
        <f t="shared" si="96"/>
        <v>#REF!</v>
      </c>
      <c r="O123" s="504">
        <f t="shared" si="96"/>
        <v>0</v>
      </c>
      <c r="P123" s="504" t="e">
        <f t="shared" si="96"/>
        <v>#REF!</v>
      </c>
      <c r="Q123" s="504">
        <f t="shared" si="96"/>
        <v>0</v>
      </c>
      <c r="R123" s="504" t="e">
        <f t="shared" si="96"/>
        <v>#REF!</v>
      </c>
      <c r="S123" s="504">
        <f t="shared" si="96"/>
        <v>0</v>
      </c>
      <c r="T123" s="504" t="e">
        <f t="shared" si="96"/>
        <v>#REF!</v>
      </c>
      <c r="U123" s="504">
        <f t="shared" si="96"/>
        <v>0</v>
      </c>
      <c r="V123" s="504" t="e">
        <f t="shared" si="96"/>
        <v>#REF!</v>
      </c>
      <c r="W123" s="504">
        <f t="shared" si="96"/>
        <v>0</v>
      </c>
      <c r="X123" s="504" t="e">
        <f t="shared" si="96"/>
        <v>#REF!</v>
      </c>
    </row>
    <row r="124" spans="1:54" ht="12.75" hidden="1" customHeight="1" x14ac:dyDescent="0.2">
      <c r="A124" s="505" t="s">
        <v>320</v>
      </c>
      <c r="B124" s="493" t="s">
        <v>130</v>
      </c>
      <c r="C124" s="493" t="s">
        <v>190</v>
      </c>
      <c r="D124" s="493" t="s">
        <v>207</v>
      </c>
      <c r="E124" s="493" t="s">
        <v>372</v>
      </c>
      <c r="F124" s="493" t="s">
        <v>321</v>
      </c>
      <c r="G124" s="504"/>
      <c r="H124" s="504"/>
      <c r="I124" s="504"/>
      <c r="J124" s="504" t="e">
        <f>#REF!+I124</f>
        <v>#REF!</v>
      </c>
      <c r="K124" s="504"/>
      <c r="L124" s="504" t="e">
        <f>F124+J124</f>
        <v>#REF!</v>
      </c>
      <c r="M124" s="504">
        <f>G124+K124</f>
        <v>0</v>
      </c>
      <c r="N124" s="504" t="e">
        <f t="shared" ref="N124" si="97">H124+L124</f>
        <v>#REF!</v>
      </c>
      <c r="O124" s="504">
        <f t="shared" ref="O124:X124" si="98">I124+M124</f>
        <v>0</v>
      </c>
      <c r="P124" s="504" t="e">
        <f t="shared" si="98"/>
        <v>#REF!</v>
      </c>
      <c r="Q124" s="504">
        <f t="shared" si="98"/>
        <v>0</v>
      </c>
      <c r="R124" s="504" t="e">
        <f t="shared" si="98"/>
        <v>#REF!</v>
      </c>
      <c r="S124" s="504">
        <f t="shared" si="98"/>
        <v>0</v>
      </c>
      <c r="T124" s="504" t="e">
        <f t="shared" si="98"/>
        <v>#REF!</v>
      </c>
      <c r="U124" s="504">
        <f t="shared" si="98"/>
        <v>0</v>
      </c>
      <c r="V124" s="504" t="e">
        <f t="shared" si="98"/>
        <v>#REF!</v>
      </c>
      <c r="W124" s="504">
        <f t="shared" si="98"/>
        <v>0</v>
      </c>
      <c r="X124" s="504" t="e">
        <f t="shared" si="98"/>
        <v>#REF!</v>
      </c>
    </row>
    <row r="125" spans="1:54" s="509" customFormat="1" ht="12.75" hidden="1" customHeight="1" x14ac:dyDescent="0.2">
      <c r="A125" s="503" t="s">
        <v>72</v>
      </c>
      <c r="B125" s="491" t="s">
        <v>130</v>
      </c>
      <c r="C125" s="491" t="s">
        <v>190</v>
      </c>
      <c r="D125" s="491"/>
      <c r="E125" s="490"/>
      <c r="F125" s="490"/>
      <c r="G125" s="511"/>
      <c r="H125" s="511"/>
      <c r="I125" s="511"/>
      <c r="J125" s="511" t="e">
        <f>J126</f>
        <v>#REF!</v>
      </c>
      <c r="K125" s="511"/>
      <c r="L125" s="511" t="e">
        <f t="shared" ref="L125:X128" si="99">L126</f>
        <v>#REF!</v>
      </c>
      <c r="M125" s="511">
        <f t="shared" si="99"/>
        <v>0</v>
      </c>
      <c r="N125" s="511" t="e">
        <f t="shared" si="99"/>
        <v>#REF!</v>
      </c>
      <c r="O125" s="511">
        <f t="shared" si="99"/>
        <v>0</v>
      </c>
      <c r="P125" s="511" t="e">
        <f t="shared" si="99"/>
        <v>#REF!</v>
      </c>
      <c r="Q125" s="511">
        <f t="shared" si="99"/>
        <v>0</v>
      </c>
      <c r="R125" s="511" t="e">
        <f t="shared" si="99"/>
        <v>#REF!</v>
      </c>
      <c r="S125" s="511">
        <f t="shared" si="99"/>
        <v>0</v>
      </c>
      <c r="T125" s="511" t="e">
        <f t="shared" si="99"/>
        <v>#REF!</v>
      </c>
      <c r="U125" s="511">
        <f t="shared" si="99"/>
        <v>0</v>
      </c>
      <c r="V125" s="511" t="e">
        <f t="shared" si="99"/>
        <v>#REF!</v>
      </c>
      <c r="W125" s="511">
        <f t="shared" si="99"/>
        <v>0</v>
      </c>
      <c r="X125" s="511" t="e">
        <f t="shared" si="99"/>
        <v>#REF!</v>
      </c>
      <c r="Y125" s="508"/>
      <c r="Z125" s="508"/>
      <c r="AA125" s="508"/>
      <c r="AB125" s="508"/>
      <c r="AC125" s="508"/>
      <c r="AD125" s="508"/>
      <c r="AE125" s="508"/>
      <c r="AF125" s="508"/>
      <c r="AG125" s="508"/>
      <c r="AH125" s="508"/>
      <c r="AI125" s="508"/>
      <c r="AJ125" s="508"/>
      <c r="AK125" s="508"/>
      <c r="AL125" s="508"/>
      <c r="AM125" s="508"/>
      <c r="AN125" s="508"/>
      <c r="AO125" s="508"/>
      <c r="AP125" s="508"/>
      <c r="AQ125" s="508"/>
      <c r="AR125" s="508"/>
      <c r="AS125" s="508"/>
      <c r="AT125" s="508"/>
      <c r="AU125" s="508"/>
      <c r="AV125" s="508"/>
      <c r="AW125" s="508"/>
      <c r="AX125" s="508"/>
      <c r="AY125" s="508"/>
      <c r="AZ125" s="508"/>
      <c r="BA125" s="508"/>
      <c r="BB125" s="508"/>
    </row>
    <row r="126" spans="1:54" ht="12.75" hidden="1" customHeight="1" x14ac:dyDescent="0.2">
      <c r="A126" s="503" t="s">
        <v>206</v>
      </c>
      <c r="B126" s="491" t="s">
        <v>130</v>
      </c>
      <c r="C126" s="491" t="s">
        <v>190</v>
      </c>
      <c r="D126" s="491" t="s">
        <v>207</v>
      </c>
      <c r="E126" s="490"/>
      <c r="F126" s="490"/>
      <c r="G126" s="504"/>
      <c r="H126" s="504"/>
      <c r="I126" s="504"/>
      <c r="J126" s="504" t="e">
        <f>J127</f>
        <v>#REF!</v>
      </c>
      <c r="K126" s="504"/>
      <c r="L126" s="504" t="e">
        <f t="shared" si="99"/>
        <v>#REF!</v>
      </c>
      <c r="M126" s="504">
        <f t="shared" si="99"/>
        <v>0</v>
      </c>
      <c r="N126" s="504" t="e">
        <f t="shared" si="99"/>
        <v>#REF!</v>
      </c>
      <c r="O126" s="504">
        <f t="shared" si="99"/>
        <v>0</v>
      </c>
      <c r="P126" s="504" t="e">
        <f t="shared" si="99"/>
        <v>#REF!</v>
      </c>
      <c r="Q126" s="504">
        <f t="shared" si="99"/>
        <v>0</v>
      </c>
      <c r="R126" s="504" t="e">
        <f t="shared" si="99"/>
        <v>#REF!</v>
      </c>
      <c r="S126" s="504">
        <f t="shared" si="99"/>
        <v>0</v>
      </c>
      <c r="T126" s="504" t="e">
        <f t="shared" si="99"/>
        <v>#REF!</v>
      </c>
      <c r="U126" s="504">
        <f t="shared" si="99"/>
        <v>0</v>
      </c>
      <c r="V126" s="504" t="e">
        <f t="shared" si="99"/>
        <v>#REF!</v>
      </c>
      <c r="W126" s="504">
        <f t="shared" si="99"/>
        <v>0</v>
      </c>
      <c r="X126" s="504" t="e">
        <f t="shared" si="99"/>
        <v>#REF!</v>
      </c>
    </row>
    <row r="127" spans="1:54" ht="12.75" hidden="1" customHeight="1" x14ac:dyDescent="0.2">
      <c r="A127" s="505" t="s">
        <v>61</v>
      </c>
      <c r="B127" s="493" t="s">
        <v>130</v>
      </c>
      <c r="C127" s="493" t="s">
        <v>190</v>
      </c>
      <c r="D127" s="493" t="s">
        <v>207</v>
      </c>
      <c r="E127" s="492" t="s">
        <v>62</v>
      </c>
      <c r="F127" s="493"/>
      <c r="G127" s="504"/>
      <c r="H127" s="504"/>
      <c r="I127" s="504"/>
      <c r="J127" s="504" t="e">
        <f>J128</f>
        <v>#REF!</v>
      </c>
      <c r="K127" s="504"/>
      <c r="L127" s="504" t="e">
        <f t="shared" si="99"/>
        <v>#REF!</v>
      </c>
      <c r="M127" s="504">
        <f t="shared" si="99"/>
        <v>0</v>
      </c>
      <c r="N127" s="504" t="e">
        <f t="shared" si="99"/>
        <v>#REF!</v>
      </c>
      <c r="O127" s="504">
        <f t="shared" si="99"/>
        <v>0</v>
      </c>
      <c r="P127" s="504" t="e">
        <f t="shared" si="99"/>
        <v>#REF!</v>
      </c>
      <c r="Q127" s="504">
        <f t="shared" si="99"/>
        <v>0</v>
      </c>
      <c r="R127" s="504" t="e">
        <f t="shared" si="99"/>
        <v>#REF!</v>
      </c>
      <c r="S127" s="504">
        <f t="shared" si="99"/>
        <v>0</v>
      </c>
      <c r="T127" s="504" t="e">
        <f t="shared" si="99"/>
        <v>#REF!</v>
      </c>
      <c r="U127" s="504">
        <f t="shared" si="99"/>
        <v>0</v>
      </c>
      <c r="V127" s="504" t="e">
        <f t="shared" si="99"/>
        <v>#REF!</v>
      </c>
      <c r="W127" s="504">
        <f t="shared" si="99"/>
        <v>0</v>
      </c>
      <c r="X127" s="504" t="e">
        <f t="shared" si="99"/>
        <v>#REF!</v>
      </c>
    </row>
    <row r="128" spans="1:54" ht="25.5" hidden="1" customHeight="1" x14ac:dyDescent="0.2">
      <c r="A128" s="505" t="s">
        <v>135</v>
      </c>
      <c r="B128" s="493" t="s">
        <v>130</v>
      </c>
      <c r="C128" s="493" t="s">
        <v>190</v>
      </c>
      <c r="D128" s="493" t="s">
        <v>207</v>
      </c>
      <c r="E128" s="492" t="s">
        <v>134</v>
      </c>
      <c r="F128" s="493"/>
      <c r="G128" s="504"/>
      <c r="H128" s="504"/>
      <c r="I128" s="504"/>
      <c r="J128" s="504" t="e">
        <f>J129</f>
        <v>#REF!</v>
      </c>
      <c r="K128" s="504"/>
      <c r="L128" s="504" t="e">
        <f t="shared" si="99"/>
        <v>#REF!</v>
      </c>
      <c r="M128" s="504">
        <f t="shared" si="99"/>
        <v>0</v>
      </c>
      <c r="N128" s="504" t="e">
        <f t="shared" si="99"/>
        <v>#REF!</v>
      </c>
      <c r="O128" s="504">
        <f t="shared" si="99"/>
        <v>0</v>
      </c>
      <c r="P128" s="504" t="e">
        <f t="shared" si="99"/>
        <v>#REF!</v>
      </c>
      <c r="Q128" s="504">
        <f t="shared" si="99"/>
        <v>0</v>
      </c>
      <c r="R128" s="504" t="e">
        <f t="shared" si="99"/>
        <v>#REF!</v>
      </c>
      <c r="S128" s="504">
        <f t="shared" si="99"/>
        <v>0</v>
      </c>
      <c r="T128" s="504" t="e">
        <f t="shared" si="99"/>
        <v>#REF!</v>
      </c>
      <c r="U128" s="504">
        <f t="shared" si="99"/>
        <v>0</v>
      </c>
      <c r="V128" s="504" t="e">
        <f t="shared" si="99"/>
        <v>#REF!</v>
      </c>
      <c r="W128" s="504">
        <f t="shared" si="99"/>
        <v>0</v>
      </c>
      <c r="X128" s="504" t="e">
        <f t="shared" si="99"/>
        <v>#REF!</v>
      </c>
    </row>
    <row r="129" spans="1:54" ht="38.25" hidden="1" customHeight="1" x14ac:dyDescent="0.2">
      <c r="A129" s="505" t="s">
        <v>76</v>
      </c>
      <c r="B129" s="493" t="s">
        <v>130</v>
      </c>
      <c r="C129" s="493" t="s">
        <v>190</v>
      </c>
      <c r="D129" s="493" t="s">
        <v>207</v>
      </c>
      <c r="E129" s="492" t="s">
        <v>134</v>
      </c>
      <c r="F129" s="493" t="s">
        <v>77</v>
      </c>
      <c r="G129" s="504"/>
      <c r="H129" s="504"/>
      <c r="I129" s="504"/>
      <c r="J129" s="504" t="e">
        <f>#REF!+I129</f>
        <v>#REF!</v>
      </c>
      <c r="K129" s="504"/>
      <c r="L129" s="504" t="e">
        <f>F129+J129</f>
        <v>#REF!</v>
      </c>
      <c r="M129" s="504">
        <f>G129+K129</f>
        <v>0</v>
      </c>
      <c r="N129" s="504" t="e">
        <f t="shared" ref="N129" si="100">H129+L129</f>
        <v>#REF!</v>
      </c>
      <c r="O129" s="504">
        <f t="shared" ref="O129:X129" si="101">I129+M129</f>
        <v>0</v>
      </c>
      <c r="P129" s="504" t="e">
        <f t="shared" si="101"/>
        <v>#REF!</v>
      </c>
      <c r="Q129" s="504">
        <f t="shared" si="101"/>
        <v>0</v>
      </c>
      <c r="R129" s="504" t="e">
        <f t="shared" si="101"/>
        <v>#REF!</v>
      </c>
      <c r="S129" s="504">
        <f t="shared" si="101"/>
        <v>0</v>
      </c>
      <c r="T129" s="504" t="e">
        <f t="shared" si="101"/>
        <v>#REF!</v>
      </c>
      <c r="U129" s="504">
        <f t="shared" si="101"/>
        <v>0</v>
      </c>
      <c r="V129" s="504" t="e">
        <f t="shared" si="101"/>
        <v>#REF!</v>
      </c>
      <c r="W129" s="504">
        <f t="shared" si="101"/>
        <v>0</v>
      </c>
      <c r="X129" s="504" t="e">
        <f t="shared" si="101"/>
        <v>#REF!</v>
      </c>
    </row>
    <row r="130" spans="1:54" s="509" customFormat="1" ht="14.25" x14ac:dyDescent="0.2">
      <c r="A130" s="503" t="s">
        <v>298</v>
      </c>
      <c r="B130" s="491" t="s">
        <v>130</v>
      </c>
      <c r="C130" s="491" t="s">
        <v>202</v>
      </c>
      <c r="D130" s="491"/>
      <c r="E130" s="491"/>
      <c r="F130" s="491"/>
      <c r="G130" s="511" t="e">
        <f>G131+#REF!+G192+G206+G216</f>
        <v>#REF!</v>
      </c>
      <c r="H130" s="511" t="e">
        <f>H131+H147+H192+H206+H216</f>
        <v>#REF!</v>
      </c>
      <c r="I130" s="511" t="e">
        <f>I131+I147+I192+I206+I216</f>
        <v>#REF!</v>
      </c>
      <c r="J130" s="511" t="e">
        <f>J131+J147+J192+J206+J216</f>
        <v>#REF!</v>
      </c>
      <c r="K130" s="511" t="e">
        <f>K131+K147+K192+K206+K216</f>
        <v>#REF!</v>
      </c>
      <c r="L130" s="511" t="e">
        <f t="shared" ref="L130:X130" si="102">L131+L147+L178+L206+L216</f>
        <v>#REF!</v>
      </c>
      <c r="M130" s="511" t="e">
        <f t="shared" si="102"/>
        <v>#REF!</v>
      </c>
      <c r="N130" s="511" t="e">
        <f t="shared" si="102"/>
        <v>#REF!</v>
      </c>
      <c r="O130" s="511" t="e">
        <f t="shared" si="102"/>
        <v>#REF!</v>
      </c>
      <c r="P130" s="511" t="e">
        <f t="shared" si="102"/>
        <v>#REF!</v>
      </c>
      <c r="Q130" s="511" t="e">
        <f t="shared" si="102"/>
        <v>#REF!</v>
      </c>
      <c r="R130" s="511">
        <f t="shared" si="102"/>
        <v>366525.08</v>
      </c>
      <c r="S130" s="511">
        <f t="shared" si="102"/>
        <v>113841.93000000001</v>
      </c>
      <c r="T130" s="511">
        <f t="shared" si="102"/>
        <v>382729.15</v>
      </c>
      <c r="U130" s="511">
        <f t="shared" si="102"/>
        <v>126347.83</v>
      </c>
      <c r="V130" s="511">
        <f t="shared" si="102"/>
        <v>509076.98</v>
      </c>
      <c r="W130" s="511">
        <f t="shared" si="102"/>
        <v>64377.425600000002</v>
      </c>
      <c r="X130" s="511">
        <f t="shared" si="102"/>
        <v>573454.40559999994</v>
      </c>
      <c r="Y130" s="508"/>
      <c r="Z130" s="508"/>
      <c r="AA130" s="508"/>
      <c r="AB130" s="508"/>
      <c r="AC130" s="508"/>
      <c r="AD130" s="508"/>
      <c r="AE130" s="508"/>
      <c r="AF130" s="508"/>
      <c r="AG130" s="508"/>
      <c r="AH130" s="508"/>
      <c r="AI130" s="508"/>
      <c r="AJ130" s="508"/>
      <c r="AK130" s="508"/>
      <c r="AL130" s="508"/>
      <c r="AM130" s="508"/>
      <c r="AN130" s="508"/>
      <c r="AO130" s="508"/>
      <c r="AP130" s="508"/>
      <c r="AQ130" s="508"/>
      <c r="AR130" s="508"/>
      <c r="AS130" s="508"/>
      <c r="AT130" s="508"/>
      <c r="AU130" s="508"/>
      <c r="AV130" s="508"/>
      <c r="AW130" s="508"/>
      <c r="AX130" s="508"/>
      <c r="AY130" s="508"/>
      <c r="AZ130" s="508"/>
      <c r="BA130" s="508"/>
      <c r="BB130" s="508"/>
    </row>
    <row r="131" spans="1:54" s="509" customFormat="1" ht="13.5" customHeight="1" x14ac:dyDescent="0.2">
      <c r="A131" s="521" t="s">
        <v>227</v>
      </c>
      <c r="B131" s="491" t="s">
        <v>130</v>
      </c>
      <c r="C131" s="491" t="s">
        <v>202</v>
      </c>
      <c r="D131" s="491" t="s">
        <v>190</v>
      </c>
      <c r="E131" s="491"/>
      <c r="F131" s="491"/>
      <c r="G131" s="511" t="e">
        <f>#REF!+G132</f>
        <v>#REF!</v>
      </c>
      <c r="H131" s="511" t="e">
        <f t="shared" ref="H131:K132" si="103">H132</f>
        <v>#REF!</v>
      </c>
      <c r="I131" s="511" t="e">
        <f t="shared" si="103"/>
        <v>#REF!</v>
      </c>
      <c r="J131" s="511" t="e">
        <f t="shared" si="103"/>
        <v>#REF!</v>
      </c>
      <c r="K131" s="511" t="e">
        <f t="shared" si="103"/>
        <v>#REF!</v>
      </c>
      <c r="L131" s="511" t="e">
        <f>L132</f>
        <v>#REF!</v>
      </c>
      <c r="M131" s="511" t="e">
        <f>M132</f>
        <v>#REF!</v>
      </c>
      <c r="N131" s="511" t="e">
        <f>N132+N137</f>
        <v>#REF!</v>
      </c>
      <c r="O131" s="511" t="e">
        <f>O132+O137</f>
        <v>#REF!</v>
      </c>
      <c r="P131" s="511" t="e">
        <f>P132+P137</f>
        <v>#REF!</v>
      </c>
      <c r="Q131" s="511" t="e">
        <f>Q132+Q137</f>
        <v>#REF!</v>
      </c>
      <c r="R131" s="511">
        <f>R132</f>
        <v>67036.02</v>
      </c>
      <c r="S131" s="511">
        <f t="shared" ref="S131:X131" si="104">S132</f>
        <v>54022.61</v>
      </c>
      <c r="T131" s="511">
        <f t="shared" si="104"/>
        <v>57021.37</v>
      </c>
      <c r="U131" s="511">
        <f t="shared" si="104"/>
        <v>26750.440000000002</v>
      </c>
      <c r="V131" s="511">
        <f t="shared" si="104"/>
        <v>83771.81</v>
      </c>
      <c r="W131" s="511">
        <f t="shared" si="104"/>
        <v>57241.334999999999</v>
      </c>
      <c r="X131" s="511">
        <f t="shared" si="104"/>
        <v>141013.14499999999</v>
      </c>
      <c r="Y131" s="522"/>
      <c r="Z131" s="508"/>
      <c r="AA131" s="508"/>
      <c r="AB131" s="508"/>
      <c r="AC131" s="508"/>
      <c r="AD131" s="508"/>
      <c r="AE131" s="508"/>
      <c r="AF131" s="508"/>
      <c r="AG131" s="508"/>
      <c r="AH131" s="508"/>
      <c r="AI131" s="508"/>
      <c r="AJ131" s="508"/>
      <c r="AK131" s="508"/>
      <c r="AL131" s="508"/>
      <c r="AM131" s="508"/>
      <c r="AN131" s="508"/>
      <c r="AO131" s="508"/>
      <c r="AP131" s="508"/>
      <c r="AQ131" s="508"/>
      <c r="AR131" s="508"/>
      <c r="AS131" s="508"/>
      <c r="AT131" s="508"/>
      <c r="AU131" s="508"/>
      <c r="AV131" s="508"/>
      <c r="AW131" s="508"/>
      <c r="AX131" s="508"/>
      <c r="AY131" s="508"/>
      <c r="AZ131" s="508"/>
      <c r="BA131" s="508"/>
      <c r="BB131" s="508"/>
    </row>
    <row r="132" spans="1:54" s="509" customFormat="1" ht="33" customHeight="1" x14ac:dyDescent="0.2">
      <c r="A132" s="505" t="s">
        <v>1011</v>
      </c>
      <c r="B132" s="493" t="s">
        <v>130</v>
      </c>
      <c r="C132" s="493" t="s">
        <v>202</v>
      </c>
      <c r="D132" s="493" t="s">
        <v>190</v>
      </c>
      <c r="E132" s="493" t="s">
        <v>751</v>
      </c>
      <c r="F132" s="493"/>
      <c r="G132" s="511"/>
      <c r="H132" s="511" t="e">
        <f t="shared" si="103"/>
        <v>#REF!</v>
      </c>
      <c r="I132" s="511" t="e">
        <f t="shared" si="103"/>
        <v>#REF!</v>
      </c>
      <c r="J132" s="511" t="e">
        <f t="shared" si="103"/>
        <v>#REF!</v>
      </c>
      <c r="K132" s="511" t="e">
        <f t="shared" si="103"/>
        <v>#REF!</v>
      </c>
      <c r="L132" s="511" t="e">
        <f>L133</f>
        <v>#REF!</v>
      </c>
      <c r="M132" s="511" t="e">
        <f>M133</f>
        <v>#REF!</v>
      </c>
      <c r="N132" s="511" t="e">
        <f>N133</f>
        <v>#REF!</v>
      </c>
      <c r="O132" s="511" t="e">
        <f t="shared" ref="O132:X132" si="105">O133</f>
        <v>#REF!</v>
      </c>
      <c r="P132" s="511" t="e">
        <f t="shared" si="105"/>
        <v>#REF!</v>
      </c>
      <c r="Q132" s="511" t="e">
        <f t="shared" si="105"/>
        <v>#REF!</v>
      </c>
      <c r="R132" s="511">
        <f>R133</f>
        <v>67036.02</v>
      </c>
      <c r="S132" s="511">
        <f t="shared" si="105"/>
        <v>54022.61</v>
      </c>
      <c r="T132" s="511">
        <f t="shared" si="105"/>
        <v>57021.37</v>
      </c>
      <c r="U132" s="511">
        <f t="shared" si="105"/>
        <v>26750.440000000002</v>
      </c>
      <c r="V132" s="511">
        <f t="shared" si="105"/>
        <v>83771.81</v>
      </c>
      <c r="W132" s="511">
        <f t="shared" si="105"/>
        <v>57241.334999999999</v>
      </c>
      <c r="X132" s="511">
        <f t="shared" si="105"/>
        <v>141013.14499999999</v>
      </c>
      <c r="Y132" s="508"/>
      <c r="Z132" s="508"/>
      <c r="AA132" s="508"/>
      <c r="AB132" s="508"/>
      <c r="AC132" s="508"/>
      <c r="AD132" s="508"/>
      <c r="AE132" s="508"/>
      <c r="AF132" s="508"/>
      <c r="AG132" s="508"/>
      <c r="AH132" s="508"/>
      <c r="AI132" s="508"/>
      <c r="AJ132" s="508"/>
      <c r="AK132" s="508"/>
      <c r="AL132" s="508"/>
      <c r="AM132" s="508"/>
      <c r="AN132" s="508"/>
      <c r="AO132" s="508"/>
      <c r="AP132" s="508"/>
      <c r="AQ132" s="508"/>
      <c r="AR132" s="508"/>
      <c r="AS132" s="508"/>
      <c r="AT132" s="508"/>
      <c r="AU132" s="508"/>
      <c r="AV132" s="508"/>
      <c r="AW132" s="508"/>
      <c r="AX132" s="508"/>
      <c r="AY132" s="508"/>
      <c r="AZ132" s="508"/>
      <c r="BA132" s="508"/>
      <c r="BB132" s="508"/>
    </row>
    <row r="133" spans="1:54" s="509" customFormat="1" ht="24" customHeight="1" x14ac:dyDescent="0.2">
      <c r="A133" s="505" t="s">
        <v>993</v>
      </c>
      <c r="B133" s="493" t="s">
        <v>130</v>
      </c>
      <c r="C133" s="493" t="s">
        <v>202</v>
      </c>
      <c r="D133" s="493" t="s">
        <v>190</v>
      </c>
      <c r="E133" s="493" t="s">
        <v>751</v>
      </c>
      <c r="F133" s="493"/>
      <c r="G133" s="504" t="e">
        <f>G135+#REF!+G134</f>
        <v>#REF!</v>
      </c>
      <c r="H133" s="504" t="e">
        <f>H134+H135+#REF!+H137</f>
        <v>#REF!</v>
      </c>
      <c r="I133" s="504" t="e">
        <f>I134+I135+#REF!+I137</f>
        <v>#REF!</v>
      </c>
      <c r="J133" s="504" t="e">
        <f>J134+J135+#REF!+J137</f>
        <v>#REF!</v>
      </c>
      <c r="K133" s="504" t="e">
        <f>K134+K135+#REF!+K137</f>
        <v>#REF!</v>
      </c>
      <c r="L133" s="504" t="e">
        <f>L134+L135+#REF!</f>
        <v>#REF!</v>
      </c>
      <c r="M133" s="504" t="e">
        <f>M134+M135+#REF!</f>
        <v>#REF!</v>
      </c>
      <c r="N133" s="504" t="e">
        <f>N134+N135+#REF!</f>
        <v>#REF!</v>
      </c>
      <c r="O133" s="504" t="e">
        <f>O134+O135+#REF!</f>
        <v>#REF!</v>
      </c>
      <c r="P133" s="504" t="e">
        <f>P134+P135+#REF!</f>
        <v>#REF!</v>
      </c>
      <c r="Q133" s="504" t="e">
        <f>Q134+Q135+#REF!</f>
        <v>#REF!</v>
      </c>
      <c r="R133" s="504">
        <f>R134+R135+R136+R137+R138+R139+R142+R144</f>
        <v>67036.02</v>
      </c>
      <c r="S133" s="504">
        <f>S134+S135+S136+S137+S138+S139+S142+S144</f>
        <v>54022.61</v>
      </c>
      <c r="T133" s="504">
        <f>T134+T135+T136+T137+T138+T139+T142+T144</f>
        <v>57021.37</v>
      </c>
      <c r="U133" s="504">
        <f>U134+U135+U136+U137+U138+U139+U142+U144</f>
        <v>26750.440000000002</v>
      </c>
      <c r="V133" s="504">
        <f>V134+V135+V136+V137+V138+V139+V142+V144+V143</f>
        <v>83771.81</v>
      </c>
      <c r="W133" s="504">
        <f t="shared" ref="W133:X133" si="106">W134+W135+W136+W137+W138+W139+W142+W144+W143</f>
        <v>57241.334999999999</v>
      </c>
      <c r="X133" s="504">
        <f t="shared" si="106"/>
        <v>141013.14499999999</v>
      </c>
      <c r="Y133" s="508"/>
      <c r="Z133" s="508"/>
      <c r="AA133" s="508"/>
      <c r="AB133" s="508"/>
      <c r="AC133" s="508"/>
      <c r="AD133" s="508"/>
      <c r="AE133" s="508"/>
      <c r="AF133" s="508"/>
      <c r="AG133" s="508"/>
      <c r="AH133" s="508"/>
      <c r="AI133" s="508"/>
      <c r="AJ133" s="508"/>
      <c r="AK133" s="508"/>
      <c r="AL133" s="508"/>
      <c r="AM133" s="508"/>
      <c r="AN133" s="508"/>
      <c r="AO133" s="508"/>
      <c r="AP133" s="508"/>
      <c r="AQ133" s="508"/>
      <c r="AR133" s="508"/>
      <c r="AS133" s="508"/>
      <c r="AT133" s="508"/>
      <c r="AU133" s="508"/>
      <c r="AV133" s="508"/>
      <c r="AW133" s="508"/>
      <c r="AX133" s="508"/>
      <c r="AY133" s="508"/>
      <c r="AZ133" s="508"/>
      <c r="BA133" s="508"/>
      <c r="BB133" s="508"/>
    </row>
    <row r="134" spans="1:54" s="509" customFormat="1" ht="33" customHeight="1" x14ac:dyDescent="0.2">
      <c r="A134" s="505" t="s">
        <v>76</v>
      </c>
      <c r="B134" s="493" t="s">
        <v>130</v>
      </c>
      <c r="C134" s="493" t="s">
        <v>202</v>
      </c>
      <c r="D134" s="493" t="s">
        <v>190</v>
      </c>
      <c r="E134" s="493" t="s">
        <v>751</v>
      </c>
      <c r="F134" s="493" t="s">
        <v>77</v>
      </c>
      <c r="G134" s="504"/>
      <c r="H134" s="504">
        <v>4000</v>
      </c>
      <c r="I134" s="504">
        <v>0</v>
      </c>
      <c r="J134" s="504">
        <f>H134+I134</f>
        <v>4000</v>
      </c>
      <c r="K134" s="504">
        <v>500</v>
      </c>
      <c r="L134" s="504">
        <v>2000</v>
      </c>
      <c r="M134" s="504">
        <v>2000</v>
      </c>
      <c r="N134" s="504">
        <v>0</v>
      </c>
      <c r="O134" s="504">
        <f>M134+N134</f>
        <v>2000</v>
      </c>
      <c r="P134" s="504">
        <v>2000</v>
      </c>
      <c r="Q134" s="504">
        <v>0</v>
      </c>
      <c r="R134" s="504">
        <f>P134+Q134</f>
        <v>2000</v>
      </c>
      <c r="S134" s="504">
        <v>0</v>
      </c>
      <c r="T134" s="504">
        <v>0</v>
      </c>
      <c r="U134" s="504">
        <v>2000</v>
      </c>
      <c r="V134" s="504">
        <f>T134+U134</f>
        <v>2000</v>
      </c>
      <c r="W134" s="504">
        <v>0</v>
      </c>
      <c r="X134" s="504">
        <f t="shared" ref="X134:X138" si="107">V134+W134</f>
        <v>2000</v>
      </c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  <c r="AM134" s="508"/>
      <c r="AN134" s="508"/>
      <c r="AO134" s="508"/>
      <c r="AP134" s="508"/>
      <c r="AQ134" s="508"/>
      <c r="AR134" s="508"/>
      <c r="AS134" s="508"/>
      <c r="AT134" s="508"/>
      <c r="AU134" s="508"/>
      <c r="AV134" s="508"/>
      <c r="AW134" s="508"/>
      <c r="AX134" s="508"/>
      <c r="AY134" s="508"/>
      <c r="AZ134" s="508"/>
      <c r="BA134" s="508"/>
      <c r="BB134" s="508"/>
    </row>
    <row r="135" spans="1:54" s="509" customFormat="1" ht="32.25" customHeight="1" x14ac:dyDescent="0.2">
      <c r="A135" s="505" t="s">
        <v>76</v>
      </c>
      <c r="B135" s="493" t="s">
        <v>130</v>
      </c>
      <c r="C135" s="493" t="s">
        <v>202</v>
      </c>
      <c r="D135" s="493" t="s">
        <v>190</v>
      </c>
      <c r="E135" s="493" t="s">
        <v>866</v>
      </c>
      <c r="F135" s="493" t="s">
        <v>77</v>
      </c>
      <c r="G135" s="511"/>
      <c r="H135" s="504">
        <v>13517.8</v>
      </c>
      <c r="I135" s="504">
        <v>1729.49</v>
      </c>
      <c r="J135" s="504">
        <f>H135+I135</f>
        <v>15247.289999999999</v>
      </c>
      <c r="K135" s="504">
        <v>0</v>
      </c>
      <c r="L135" s="504">
        <v>0</v>
      </c>
      <c r="M135" s="504">
        <v>0</v>
      </c>
      <c r="N135" s="504">
        <v>0</v>
      </c>
      <c r="O135" s="504">
        <f>M135+N135</f>
        <v>0</v>
      </c>
      <c r="P135" s="504">
        <v>0</v>
      </c>
      <c r="Q135" s="504">
        <f>9598.28+1355.74+10000</f>
        <v>20954.02</v>
      </c>
      <c r="R135" s="504">
        <f t="shared" ref="R135:R138" si="108">P135+Q135</f>
        <v>20954.02</v>
      </c>
      <c r="S135" s="504">
        <f>2023.85-983.87</f>
        <v>1039.98</v>
      </c>
      <c r="T135" s="504">
        <v>8270.8700000000008</v>
      </c>
      <c r="U135" s="504">
        <f>16932.13+507+1302</f>
        <v>18741.13</v>
      </c>
      <c r="V135" s="504">
        <f>T135+U135</f>
        <v>27012</v>
      </c>
      <c r="W135" s="504">
        <v>-4000</v>
      </c>
      <c r="X135" s="504">
        <f t="shared" si="107"/>
        <v>23012</v>
      </c>
      <c r="Y135" s="522"/>
      <c r="Z135" s="508"/>
      <c r="AA135" s="508"/>
      <c r="AB135" s="508"/>
      <c r="AC135" s="508"/>
      <c r="AD135" s="508"/>
      <c r="AE135" s="575"/>
      <c r="AF135" s="575"/>
      <c r="AG135" s="575"/>
      <c r="AH135" s="522"/>
      <c r="AI135" s="508"/>
      <c r="AJ135" s="508"/>
      <c r="AK135" s="508"/>
      <c r="AL135" s="508"/>
      <c r="AM135" s="508"/>
      <c r="AN135" s="508"/>
      <c r="AO135" s="508"/>
      <c r="AP135" s="508"/>
      <c r="AQ135" s="508"/>
      <c r="AR135" s="508"/>
      <c r="AS135" s="508"/>
      <c r="AT135" s="508"/>
      <c r="AU135" s="508"/>
      <c r="AV135" s="508"/>
      <c r="AW135" s="508"/>
      <c r="AX135" s="508"/>
      <c r="AY135" s="508"/>
      <c r="AZ135" s="508"/>
      <c r="BA135" s="508"/>
      <c r="BB135" s="508"/>
    </row>
    <row r="136" spans="1:54" s="509" customFormat="1" ht="32.25" customHeight="1" x14ac:dyDescent="0.2">
      <c r="A136" s="505" t="s">
        <v>76</v>
      </c>
      <c r="B136" s="493" t="s">
        <v>130</v>
      </c>
      <c r="C136" s="493" t="s">
        <v>202</v>
      </c>
      <c r="D136" s="493" t="s">
        <v>190</v>
      </c>
      <c r="E136" s="493" t="s">
        <v>1083</v>
      </c>
      <c r="F136" s="493" t="s">
        <v>77</v>
      </c>
      <c r="G136" s="511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>
        <v>0</v>
      </c>
      <c r="S136" s="504">
        <f>7600</f>
        <v>7600</v>
      </c>
      <c r="T136" s="504">
        <v>4600</v>
      </c>
      <c r="U136" s="504">
        <v>0</v>
      </c>
      <c r="V136" s="504">
        <f>T136+U136</f>
        <v>4600</v>
      </c>
      <c r="W136" s="504">
        <v>4000</v>
      </c>
      <c r="X136" s="504">
        <f t="shared" si="107"/>
        <v>8600</v>
      </c>
      <c r="Y136" s="508"/>
      <c r="Z136" s="508"/>
      <c r="AA136" s="508"/>
      <c r="AB136" s="508"/>
      <c r="AC136" s="508"/>
      <c r="AD136" s="508"/>
      <c r="AE136" s="575"/>
      <c r="AF136" s="575"/>
      <c r="AG136" s="575"/>
      <c r="AH136" s="508"/>
      <c r="AI136" s="508"/>
      <c r="AJ136" s="508"/>
      <c r="AK136" s="508"/>
      <c r="AL136" s="508"/>
      <c r="AM136" s="508"/>
      <c r="AN136" s="508"/>
      <c r="AO136" s="508"/>
      <c r="AP136" s="508"/>
      <c r="AQ136" s="508"/>
      <c r="AR136" s="508"/>
      <c r="AS136" s="508"/>
      <c r="AT136" s="508"/>
      <c r="AU136" s="508"/>
      <c r="AV136" s="508"/>
      <c r="AW136" s="508"/>
      <c r="AX136" s="508"/>
      <c r="AY136" s="508"/>
      <c r="AZ136" s="508"/>
      <c r="BA136" s="508"/>
      <c r="BB136" s="508"/>
    </row>
    <row r="137" spans="1:54" s="509" customFormat="1" ht="34.5" customHeight="1" x14ac:dyDescent="0.2">
      <c r="A137" s="505" t="s">
        <v>76</v>
      </c>
      <c r="B137" s="493" t="s">
        <v>130</v>
      </c>
      <c r="C137" s="493" t="s">
        <v>202</v>
      </c>
      <c r="D137" s="493" t="s">
        <v>190</v>
      </c>
      <c r="E137" s="492" t="s">
        <v>780</v>
      </c>
      <c r="F137" s="493" t="s">
        <v>77</v>
      </c>
      <c r="G137" s="504"/>
      <c r="H137" s="504">
        <v>0</v>
      </c>
      <c r="I137" s="504">
        <v>50</v>
      </c>
      <c r="J137" s="504">
        <f>H137+I137</f>
        <v>50</v>
      </c>
      <c r="K137" s="504">
        <v>0</v>
      </c>
      <c r="L137" s="504">
        <v>0</v>
      </c>
      <c r="M137" s="504">
        <v>0</v>
      </c>
      <c r="N137" s="504">
        <v>32271</v>
      </c>
      <c r="O137" s="504">
        <f>M137+N137</f>
        <v>32271</v>
      </c>
      <c r="P137" s="504">
        <v>32271</v>
      </c>
      <c r="Q137" s="504">
        <v>11711</v>
      </c>
      <c r="R137" s="504">
        <f t="shared" si="108"/>
        <v>43982</v>
      </c>
      <c r="S137" s="504">
        <v>-529</v>
      </c>
      <c r="T137" s="504">
        <f>R137+S137</f>
        <v>43453</v>
      </c>
      <c r="U137" s="504">
        <v>6455.7</v>
      </c>
      <c r="V137" s="504">
        <f>T137+U137</f>
        <v>49908.7</v>
      </c>
      <c r="W137" s="504">
        <v>-2009.1030000000001</v>
      </c>
      <c r="X137" s="504">
        <f t="shared" si="107"/>
        <v>47899.596999999994</v>
      </c>
      <c r="Y137" s="508"/>
      <c r="Z137" s="522"/>
      <c r="AA137" s="522"/>
      <c r="AB137" s="508"/>
      <c r="AC137" s="508"/>
      <c r="AD137" s="508"/>
      <c r="AE137" s="575"/>
      <c r="AF137" s="575"/>
      <c r="AG137" s="575"/>
      <c r="AH137" s="508"/>
      <c r="AI137" s="508"/>
      <c r="AJ137" s="508"/>
      <c r="AK137" s="508"/>
      <c r="AL137" s="508"/>
      <c r="AM137" s="508"/>
      <c r="AN137" s="508"/>
      <c r="AO137" s="508"/>
      <c r="AP137" s="508"/>
      <c r="AQ137" s="508"/>
      <c r="AR137" s="508"/>
      <c r="AS137" s="508"/>
      <c r="AT137" s="508"/>
      <c r="AU137" s="508"/>
      <c r="AV137" s="508"/>
      <c r="AW137" s="508"/>
      <c r="AX137" s="508"/>
      <c r="AY137" s="508"/>
      <c r="AZ137" s="508"/>
      <c r="BA137" s="508"/>
      <c r="BB137" s="508"/>
    </row>
    <row r="138" spans="1:54" s="509" customFormat="1" ht="21.75" customHeight="1" x14ac:dyDescent="0.2">
      <c r="A138" s="505" t="s">
        <v>78</v>
      </c>
      <c r="B138" s="493" t="s">
        <v>130</v>
      </c>
      <c r="C138" s="493" t="s">
        <v>202</v>
      </c>
      <c r="D138" s="493" t="s">
        <v>190</v>
      </c>
      <c r="E138" s="493" t="s">
        <v>751</v>
      </c>
      <c r="F138" s="493" t="s">
        <v>79</v>
      </c>
      <c r="G138" s="504"/>
      <c r="H138" s="504">
        <v>100</v>
      </c>
      <c r="I138" s="504">
        <v>0</v>
      </c>
      <c r="J138" s="504">
        <f>H138+I138</f>
        <v>100</v>
      </c>
      <c r="K138" s="504">
        <v>0</v>
      </c>
      <c r="L138" s="504">
        <v>100</v>
      </c>
      <c r="M138" s="504">
        <v>100</v>
      </c>
      <c r="N138" s="504">
        <v>0</v>
      </c>
      <c r="O138" s="504">
        <f>M138+N138</f>
        <v>100</v>
      </c>
      <c r="P138" s="504">
        <v>100</v>
      </c>
      <c r="Q138" s="504">
        <v>0</v>
      </c>
      <c r="R138" s="504">
        <f t="shared" si="108"/>
        <v>100</v>
      </c>
      <c r="S138" s="504">
        <v>-50</v>
      </c>
      <c r="T138" s="504">
        <f>R138+S138</f>
        <v>50</v>
      </c>
      <c r="U138" s="504">
        <v>0</v>
      </c>
      <c r="V138" s="504">
        <f>T138+U138</f>
        <v>50</v>
      </c>
      <c r="W138" s="504">
        <v>0</v>
      </c>
      <c r="X138" s="504">
        <f t="shared" si="107"/>
        <v>50</v>
      </c>
      <c r="Y138" s="508"/>
      <c r="Z138" s="508"/>
      <c r="AA138" s="508"/>
      <c r="AB138" s="508"/>
      <c r="AC138" s="508"/>
      <c r="AD138" s="508"/>
      <c r="AE138" s="508"/>
      <c r="AF138" s="508"/>
      <c r="AG138" s="508"/>
      <c r="AH138" s="508"/>
      <c r="AI138" s="508"/>
      <c r="AJ138" s="508"/>
      <c r="AK138" s="508"/>
      <c r="AL138" s="508"/>
      <c r="AM138" s="508"/>
      <c r="AN138" s="508"/>
      <c r="AO138" s="508"/>
      <c r="AP138" s="508"/>
      <c r="AQ138" s="508"/>
      <c r="AR138" s="508"/>
      <c r="AS138" s="508"/>
      <c r="AT138" s="508"/>
      <c r="AU138" s="508"/>
      <c r="AV138" s="508"/>
      <c r="AW138" s="508"/>
      <c r="AX138" s="508"/>
      <c r="AY138" s="508"/>
      <c r="AZ138" s="508"/>
      <c r="BA138" s="508"/>
      <c r="BB138" s="508"/>
    </row>
    <row r="139" spans="1:54" s="509" customFormat="1" ht="36" customHeight="1" x14ac:dyDescent="0.2">
      <c r="A139" s="505" t="s">
        <v>944</v>
      </c>
      <c r="B139" s="493" t="s">
        <v>130</v>
      </c>
      <c r="C139" s="493" t="s">
        <v>202</v>
      </c>
      <c r="D139" s="493" t="s">
        <v>190</v>
      </c>
      <c r="E139" s="492" t="s">
        <v>776</v>
      </c>
      <c r="F139" s="493"/>
      <c r="G139" s="504"/>
      <c r="H139" s="504">
        <v>100</v>
      </c>
      <c r="I139" s="504">
        <v>0</v>
      </c>
      <c r="J139" s="504">
        <f>H139+I139</f>
        <v>100</v>
      </c>
      <c r="K139" s="504">
        <v>0</v>
      </c>
      <c r="L139" s="504">
        <v>100</v>
      </c>
      <c r="M139" s="504">
        <v>100</v>
      </c>
      <c r="N139" s="504">
        <v>0</v>
      </c>
      <c r="O139" s="504">
        <f>M139+N139</f>
        <v>100</v>
      </c>
      <c r="P139" s="504">
        <v>100</v>
      </c>
      <c r="Q139" s="504">
        <v>0</v>
      </c>
      <c r="R139" s="504">
        <f>R140+R141</f>
        <v>0</v>
      </c>
      <c r="S139" s="504">
        <f t="shared" ref="S139:U139" si="109">S140+S141</f>
        <v>647.5</v>
      </c>
      <c r="T139" s="504">
        <f>T140+T141</f>
        <v>647.5</v>
      </c>
      <c r="U139" s="504">
        <f t="shared" si="109"/>
        <v>-446.39</v>
      </c>
      <c r="V139" s="504">
        <f>V140+V141</f>
        <v>201.11</v>
      </c>
      <c r="W139" s="504">
        <f t="shared" ref="W139" si="110">W140+W141</f>
        <v>0</v>
      </c>
      <c r="X139" s="504">
        <f>X140+X141</f>
        <v>201.11</v>
      </c>
      <c r="Y139" s="508"/>
      <c r="Z139" s="508"/>
      <c r="AA139" s="508"/>
      <c r="AB139" s="508"/>
      <c r="AC139" s="508"/>
      <c r="AD139" s="508"/>
      <c r="AE139" s="508"/>
      <c r="AF139" s="508"/>
      <c r="AG139" s="508"/>
      <c r="AH139" s="508"/>
      <c r="AI139" s="508"/>
      <c r="AJ139" s="508"/>
      <c r="AK139" s="508"/>
      <c r="AL139" s="508"/>
      <c r="AM139" s="508"/>
      <c r="AN139" s="508"/>
      <c r="AO139" s="508"/>
      <c r="AP139" s="508"/>
      <c r="AQ139" s="508"/>
      <c r="AR139" s="508"/>
      <c r="AS139" s="508"/>
      <c r="AT139" s="508"/>
      <c r="AU139" s="508"/>
      <c r="AV139" s="508"/>
      <c r="AW139" s="508"/>
      <c r="AX139" s="508"/>
      <c r="AY139" s="508"/>
      <c r="AZ139" s="508"/>
      <c r="BA139" s="508"/>
      <c r="BB139" s="508"/>
    </row>
    <row r="140" spans="1:54" s="509" customFormat="1" ht="18" customHeight="1" x14ac:dyDescent="0.2">
      <c r="A140" s="505" t="s">
        <v>78</v>
      </c>
      <c r="B140" s="493" t="s">
        <v>130</v>
      </c>
      <c r="C140" s="493" t="s">
        <v>202</v>
      </c>
      <c r="D140" s="493" t="s">
        <v>190</v>
      </c>
      <c r="E140" s="492" t="s">
        <v>776</v>
      </c>
      <c r="F140" s="493" t="s">
        <v>79</v>
      </c>
      <c r="G140" s="504"/>
      <c r="H140" s="504"/>
      <c r="I140" s="504"/>
      <c r="J140" s="504"/>
      <c r="K140" s="504"/>
      <c r="L140" s="504"/>
      <c r="M140" s="504"/>
      <c r="N140" s="504"/>
      <c r="O140" s="504"/>
      <c r="P140" s="504"/>
      <c r="Q140" s="504"/>
      <c r="R140" s="504">
        <v>0</v>
      </c>
      <c r="S140" s="504">
        <v>641</v>
      </c>
      <c r="T140" s="504">
        <f>R140+S140</f>
        <v>641</v>
      </c>
      <c r="U140" s="504">
        <v>-441.9</v>
      </c>
      <c r="V140" s="504">
        <f>T140+U140</f>
        <v>199.10000000000002</v>
      </c>
      <c r="W140" s="504">
        <v>0</v>
      </c>
      <c r="X140" s="504">
        <f t="shared" ref="X140:X142" si="111">V140+W140</f>
        <v>199.10000000000002</v>
      </c>
      <c r="Y140" s="522"/>
      <c r="Z140" s="508"/>
      <c r="AA140" s="522"/>
      <c r="AB140" s="508"/>
      <c r="AC140" s="508"/>
      <c r="AD140" s="508"/>
      <c r="AE140" s="508"/>
      <c r="AF140" s="508"/>
      <c r="AG140" s="508"/>
      <c r="AH140" s="508"/>
      <c r="AI140" s="508"/>
      <c r="AJ140" s="508"/>
      <c r="AK140" s="508"/>
      <c r="AL140" s="508"/>
      <c r="AM140" s="508"/>
      <c r="AN140" s="508"/>
      <c r="AO140" s="508"/>
      <c r="AP140" s="508"/>
      <c r="AQ140" s="508"/>
      <c r="AR140" s="508"/>
      <c r="AS140" s="508"/>
      <c r="AT140" s="508"/>
      <c r="AU140" s="508"/>
      <c r="AV140" s="508"/>
      <c r="AW140" s="508"/>
      <c r="AX140" s="508"/>
      <c r="AY140" s="508"/>
      <c r="AZ140" s="508"/>
      <c r="BA140" s="508"/>
      <c r="BB140" s="508"/>
    </row>
    <row r="141" spans="1:54" s="509" customFormat="1" ht="24.75" customHeight="1" x14ac:dyDescent="0.2">
      <c r="A141" s="505" t="s">
        <v>1091</v>
      </c>
      <c r="B141" s="493" t="s">
        <v>130</v>
      </c>
      <c r="C141" s="493" t="s">
        <v>202</v>
      </c>
      <c r="D141" s="493" t="s">
        <v>190</v>
      </c>
      <c r="E141" s="492" t="s">
        <v>776</v>
      </c>
      <c r="F141" s="493" t="s">
        <v>79</v>
      </c>
      <c r="G141" s="504"/>
      <c r="H141" s="504">
        <v>100</v>
      </c>
      <c r="I141" s="504">
        <v>0</v>
      </c>
      <c r="J141" s="504">
        <f>H141+I141</f>
        <v>100</v>
      </c>
      <c r="K141" s="504">
        <v>0</v>
      </c>
      <c r="L141" s="504">
        <v>100</v>
      </c>
      <c r="M141" s="504">
        <v>100</v>
      </c>
      <c r="N141" s="504">
        <v>0</v>
      </c>
      <c r="O141" s="504">
        <f>M141+N141</f>
        <v>100</v>
      </c>
      <c r="P141" s="504">
        <v>100</v>
      </c>
      <c r="Q141" s="504">
        <v>0</v>
      </c>
      <c r="R141" s="504">
        <v>0</v>
      </c>
      <c r="S141" s="504">
        <v>6.5</v>
      </c>
      <c r="T141" s="504">
        <f>R141+S141</f>
        <v>6.5</v>
      </c>
      <c r="U141" s="504">
        <v>-4.49</v>
      </c>
      <c r="V141" s="504">
        <f>T141+U141</f>
        <v>2.0099999999999998</v>
      </c>
      <c r="W141" s="504">
        <v>0</v>
      </c>
      <c r="X141" s="504">
        <f t="shared" si="111"/>
        <v>2.0099999999999998</v>
      </c>
      <c r="Y141" s="522"/>
      <c r="Z141" s="508"/>
      <c r="AA141" s="508"/>
      <c r="AB141" s="508"/>
      <c r="AC141" s="508"/>
      <c r="AD141" s="508"/>
      <c r="AE141" s="508"/>
      <c r="AF141" s="508"/>
      <c r="AG141" s="508"/>
      <c r="AH141" s="508"/>
      <c r="AI141" s="508"/>
      <c r="AJ141" s="508"/>
      <c r="AK141" s="508"/>
      <c r="AL141" s="508"/>
      <c r="AM141" s="508"/>
      <c r="AN141" s="508"/>
      <c r="AO141" s="508"/>
      <c r="AP141" s="508"/>
      <c r="AQ141" s="508"/>
      <c r="AR141" s="508"/>
      <c r="AS141" s="508"/>
      <c r="AT141" s="508"/>
      <c r="AU141" s="508"/>
      <c r="AV141" s="508"/>
      <c r="AW141" s="508"/>
      <c r="AX141" s="508"/>
      <c r="AY141" s="508"/>
      <c r="AZ141" s="508"/>
      <c r="BA141" s="508"/>
      <c r="BB141" s="508"/>
    </row>
    <row r="142" spans="1:54" s="509" customFormat="1" ht="18.75" hidden="1" customHeight="1" x14ac:dyDescent="0.2">
      <c r="A142" s="505" t="s">
        <v>1084</v>
      </c>
      <c r="B142" s="493" t="s">
        <v>130</v>
      </c>
      <c r="C142" s="493" t="s">
        <v>202</v>
      </c>
      <c r="D142" s="493" t="s">
        <v>190</v>
      </c>
      <c r="E142" s="492" t="s">
        <v>1085</v>
      </c>
      <c r="F142" s="493" t="s">
        <v>94</v>
      </c>
      <c r="G142" s="504"/>
      <c r="H142" s="504"/>
      <c r="I142" s="504"/>
      <c r="J142" s="504"/>
      <c r="K142" s="504"/>
      <c r="L142" s="504"/>
      <c r="M142" s="504"/>
      <c r="N142" s="504"/>
      <c r="O142" s="504"/>
      <c r="P142" s="504"/>
      <c r="Q142" s="504"/>
      <c r="R142" s="504">
        <v>0</v>
      </c>
      <c r="S142" s="504">
        <v>0</v>
      </c>
      <c r="T142" s="504">
        <f>R142+S142</f>
        <v>0</v>
      </c>
      <c r="U142" s="504">
        <v>0</v>
      </c>
      <c r="V142" s="504">
        <f>T142+U142</f>
        <v>0</v>
      </c>
      <c r="W142" s="504">
        <v>0</v>
      </c>
      <c r="X142" s="504">
        <f t="shared" si="111"/>
        <v>0</v>
      </c>
      <c r="Y142" s="508"/>
      <c r="Z142" s="508"/>
      <c r="AA142" s="508"/>
      <c r="AB142" s="508"/>
      <c r="AC142" s="508"/>
      <c r="AD142" s="508"/>
      <c r="AE142" s="508"/>
      <c r="AF142" s="508"/>
      <c r="AG142" s="508"/>
      <c r="AH142" s="508"/>
      <c r="AI142" s="508"/>
      <c r="AJ142" s="508"/>
      <c r="AK142" s="508"/>
      <c r="AL142" s="508"/>
      <c r="AM142" s="508"/>
      <c r="AN142" s="508"/>
      <c r="AO142" s="508"/>
      <c r="AP142" s="508"/>
      <c r="AQ142" s="508"/>
      <c r="AR142" s="508"/>
      <c r="AS142" s="508"/>
      <c r="AT142" s="508"/>
      <c r="AU142" s="508"/>
      <c r="AV142" s="508"/>
      <c r="AW142" s="508"/>
      <c r="AX142" s="508"/>
      <c r="AY142" s="508"/>
      <c r="AZ142" s="508"/>
      <c r="BA142" s="508"/>
      <c r="BB142" s="508"/>
    </row>
    <row r="143" spans="1:54" s="509" customFormat="1" ht="33" customHeight="1" x14ac:dyDescent="0.2">
      <c r="A143" s="505" t="s">
        <v>1241</v>
      </c>
      <c r="B143" s="493" t="s">
        <v>130</v>
      </c>
      <c r="C143" s="493" t="s">
        <v>202</v>
      </c>
      <c r="D143" s="493" t="s">
        <v>190</v>
      </c>
      <c r="E143" s="492" t="s">
        <v>1228</v>
      </c>
      <c r="F143" s="493" t="s">
        <v>79</v>
      </c>
      <c r="G143" s="504"/>
      <c r="H143" s="504"/>
      <c r="I143" s="504"/>
      <c r="J143" s="504"/>
      <c r="K143" s="504"/>
      <c r="L143" s="504"/>
      <c r="M143" s="504"/>
      <c r="N143" s="504"/>
      <c r="O143" s="504"/>
      <c r="P143" s="504"/>
      <c r="Q143" s="504"/>
      <c r="R143" s="504"/>
      <c r="S143" s="504">
        <v>453.23</v>
      </c>
      <c r="T143" s="504">
        <v>0</v>
      </c>
      <c r="U143" s="504">
        <v>0</v>
      </c>
      <c r="V143" s="504">
        <f>T143+U143</f>
        <v>0</v>
      </c>
      <c r="W143" s="504">
        <v>20898.989000000001</v>
      </c>
      <c r="X143" s="504">
        <f>V143+W143</f>
        <v>20898.989000000001</v>
      </c>
      <c r="Y143" s="508"/>
      <c r="Z143" s="508"/>
      <c r="AA143" s="508"/>
      <c r="AB143" s="508"/>
      <c r="AC143" s="508"/>
      <c r="AD143" s="508"/>
      <c r="AE143" s="508"/>
      <c r="AF143" s="508"/>
      <c r="AG143" s="508"/>
      <c r="AH143" s="508"/>
      <c r="AI143" s="508"/>
      <c r="AJ143" s="508"/>
      <c r="AK143" s="508"/>
      <c r="AL143" s="508"/>
      <c r="AM143" s="508"/>
      <c r="AN143" s="508"/>
      <c r="AO143" s="508"/>
      <c r="AP143" s="508"/>
      <c r="AQ143" s="508"/>
      <c r="AR143" s="508"/>
      <c r="AS143" s="508"/>
      <c r="AT143" s="508"/>
      <c r="AU143" s="508"/>
      <c r="AV143" s="508"/>
      <c r="AW143" s="508"/>
      <c r="AX143" s="508"/>
      <c r="AY143" s="508"/>
      <c r="AZ143" s="508"/>
      <c r="BA143" s="508"/>
      <c r="BB143" s="508"/>
    </row>
    <row r="144" spans="1:54" s="509" customFormat="1" ht="49.5" customHeight="1" x14ac:dyDescent="0.2">
      <c r="A144" s="505" t="s">
        <v>1243</v>
      </c>
      <c r="B144" s="493" t="s">
        <v>130</v>
      </c>
      <c r="C144" s="493" t="s">
        <v>202</v>
      </c>
      <c r="D144" s="493" t="s">
        <v>190</v>
      </c>
      <c r="E144" s="492" t="s">
        <v>1242</v>
      </c>
      <c r="F144" s="493"/>
      <c r="G144" s="504"/>
      <c r="H144" s="504"/>
      <c r="I144" s="504"/>
      <c r="J144" s="504"/>
      <c r="K144" s="504"/>
      <c r="L144" s="504"/>
      <c r="M144" s="504"/>
      <c r="N144" s="504"/>
      <c r="O144" s="504"/>
      <c r="P144" s="504"/>
      <c r="Q144" s="504"/>
      <c r="R144" s="504">
        <f>R145+R146</f>
        <v>0</v>
      </c>
      <c r="S144" s="504">
        <f t="shared" ref="S144:U144" si="112">S145+S146</f>
        <v>45314.130000000005</v>
      </c>
      <c r="T144" s="504">
        <f>T145+T146</f>
        <v>0</v>
      </c>
      <c r="U144" s="504">
        <f t="shared" si="112"/>
        <v>0</v>
      </c>
      <c r="V144" s="504">
        <f>V145+V146</f>
        <v>0</v>
      </c>
      <c r="W144" s="504">
        <f t="shared" ref="W144" si="113">W145+W146</f>
        <v>38351.449000000001</v>
      </c>
      <c r="X144" s="504">
        <f>X145+X146</f>
        <v>38351.449000000001</v>
      </c>
      <c r="Y144" s="508"/>
      <c r="Z144" s="508"/>
      <c r="AA144" s="508"/>
      <c r="AB144" s="508"/>
      <c r="AC144" s="508"/>
      <c r="AD144" s="508"/>
      <c r="AE144" s="508"/>
      <c r="AF144" s="508"/>
      <c r="AG144" s="508"/>
      <c r="AH144" s="508"/>
      <c r="AI144" s="508"/>
      <c r="AJ144" s="508"/>
      <c r="AK144" s="508"/>
      <c r="AL144" s="508"/>
      <c r="AM144" s="508"/>
      <c r="AN144" s="508"/>
      <c r="AO144" s="508"/>
      <c r="AP144" s="508"/>
      <c r="AQ144" s="508"/>
      <c r="AR144" s="508"/>
      <c r="AS144" s="508"/>
      <c r="AT144" s="508"/>
      <c r="AU144" s="508"/>
      <c r="AV144" s="508"/>
      <c r="AW144" s="508"/>
      <c r="AX144" s="508"/>
      <c r="AY144" s="508"/>
      <c r="AZ144" s="508"/>
      <c r="BA144" s="508"/>
      <c r="BB144" s="508"/>
    </row>
    <row r="145" spans="1:54" s="509" customFormat="1" ht="29.25" customHeight="1" x14ac:dyDescent="0.2">
      <c r="A145" s="505" t="s">
        <v>1088</v>
      </c>
      <c r="B145" s="493" t="s">
        <v>130</v>
      </c>
      <c r="C145" s="493" t="s">
        <v>202</v>
      </c>
      <c r="D145" s="493" t="s">
        <v>190</v>
      </c>
      <c r="E145" s="492" t="s">
        <v>1242</v>
      </c>
      <c r="F145" s="493" t="s">
        <v>1089</v>
      </c>
      <c r="G145" s="504"/>
      <c r="H145" s="504"/>
      <c r="I145" s="504"/>
      <c r="J145" s="504"/>
      <c r="K145" s="504"/>
      <c r="L145" s="504"/>
      <c r="M145" s="504"/>
      <c r="N145" s="504"/>
      <c r="O145" s="504"/>
      <c r="P145" s="504"/>
      <c r="Q145" s="504"/>
      <c r="R145" s="504"/>
      <c r="S145" s="504">
        <v>44860.9</v>
      </c>
      <c r="T145" s="504">
        <v>0</v>
      </c>
      <c r="U145" s="504">
        <v>0</v>
      </c>
      <c r="V145" s="504">
        <f>T145+U145</f>
        <v>0</v>
      </c>
      <c r="W145" s="504">
        <f>23962.582+13880.585</f>
        <v>37843.167000000001</v>
      </c>
      <c r="X145" s="504">
        <f>V145+W145</f>
        <v>37843.167000000001</v>
      </c>
      <c r="Y145" s="508"/>
      <c r="Z145" s="508"/>
      <c r="AA145" s="508"/>
      <c r="AB145" s="508"/>
      <c r="AC145" s="508"/>
      <c r="AD145" s="508"/>
      <c r="AE145" s="508"/>
      <c r="AF145" s="508"/>
      <c r="AG145" s="508"/>
      <c r="AH145" s="508"/>
      <c r="AI145" s="508"/>
      <c r="AJ145" s="508"/>
      <c r="AK145" s="508"/>
      <c r="AL145" s="508"/>
      <c r="AM145" s="508"/>
      <c r="AN145" s="508"/>
      <c r="AO145" s="508"/>
      <c r="AP145" s="508"/>
      <c r="AQ145" s="508"/>
      <c r="AR145" s="508"/>
      <c r="AS145" s="508"/>
      <c r="AT145" s="508"/>
      <c r="AU145" s="508"/>
      <c r="AV145" s="508"/>
      <c r="AW145" s="508"/>
      <c r="AX145" s="508"/>
      <c r="AY145" s="508"/>
      <c r="AZ145" s="508"/>
      <c r="BA145" s="508"/>
      <c r="BB145" s="508"/>
    </row>
    <row r="146" spans="1:54" s="509" customFormat="1" ht="33.75" customHeight="1" x14ac:dyDescent="0.2">
      <c r="A146" s="505" t="s">
        <v>1090</v>
      </c>
      <c r="B146" s="493" t="s">
        <v>130</v>
      </c>
      <c r="C146" s="493" t="s">
        <v>202</v>
      </c>
      <c r="D146" s="493" t="s">
        <v>190</v>
      </c>
      <c r="E146" s="492" t="s">
        <v>1242</v>
      </c>
      <c r="F146" s="493" t="s">
        <v>1089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  <c r="R146" s="504"/>
      <c r="S146" s="504">
        <v>453.23</v>
      </c>
      <c r="T146" s="504">
        <v>0</v>
      </c>
      <c r="U146" s="504">
        <v>0</v>
      </c>
      <c r="V146" s="504">
        <f>T146+U146</f>
        <v>0</v>
      </c>
      <c r="W146" s="504">
        <v>508.28199999999998</v>
      </c>
      <c r="X146" s="504">
        <f>V146+W146</f>
        <v>508.28199999999998</v>
      </c>
      <c r="Y146" s="508"/>
      <c r="Z146" s="508"/>
      <c r="AA146" s="508"/>
      <c r="AB146" s="508"/>
      <c r="AC146" s="508"/>
      <c r="AD146" s="508"/>
      <c r="AE146" s="508"/>
      <c r="AF146" s="508"/>
      <c r="AG146" s="508"/>
      <c r="AH146" s="508"/>
      <c r="AI146" s="508"/>
      <c r="AJ146" s="508"/>
      <c r="AK146" s="508"/>
      <c r="AL146" s="508"/>
      <c r="AM146" s="508"/>
      <c r="AN146" s="508"/>
      <c r="AO146" s="508"/>
      <c r="AP146" s="508"/>
      <c r="AQ146" s="508"/>
      <c r="AR146" s="508"/>
      <c r="AS146" s="508"/>
      <c r="AT146" s="508"/>
      <c r="AU146" s="508"/>
      <c r="AV146" s="508"/>
      <c r="AW146" s="508"/>
      <c r="AX146" s="508"/>
      <c r="AY146" s="508"/>
      <c r="AZ146" s="508"/>
      <c r="BA146" s="508"/>
      <c r="BB146" s="508"/>
    </row>
    <row r="147" spans="1:54" s="509" customFormat="1" ht="18" customHeight="1" x14ac:dyDescent="0.2">
      <c r="A147" s="503" t="s">
        <v>228</v>
      </c>
      <c r="B147" s="491" t="s">
        <v>130</v>
      </c>
      <c r="C147" s="491" t="s">
        <v>202</v>
      </c>
      <c r="D147" s="491" t="s">
        <v>192</v>
      </c>
      <c r="E147" s="493"/>
      <c r="F147" s="493"/>
      <c r="G147" s="504"/>
      <c r="H147" s="504" t="e">
        <f>H148</f>
        <v>#REF!</v>
      </c>
      <c r="I147" s="504" t="e">
        <f>I148</f>
        <v>#REF!</v>
      </c>
      <c r="J147" s="504" t="e">
        <f>J148</f>
        <v>#REF!</v>
      </c>
      <c r="K147" s="504" t="e">
        <f>K148+#REF!+#REF!+#REF!+#REF!</f>
        <v>#REF!</v>
      </c>
      <c r="L147" s="504" t="e">
        <f>L148</f>
        <v>#REF!</v>
      </c>
      <c r="M147" s="504" t="e">
        <f>M148</f>
        <v>#REF!</v>
      </c>
      <c r="N147" s="504" t="e">
        <f t="shared" ref="N147:S147" si="114">N148</f>
        <v>#REF!</v>
      </c>
      <c r="O147" s="504" t="e">
        <f t="shared" si="114"/>
        <v>#REF!</v>
      </c>
      <c r="P147" s="504" t="e">
        <f t="shared" si="114"/>
        <v>#REF!</v>
      </c>
      <c r="Q147" s="511" t="e">
        <f t="shared" si="114"/>
        <v>#REF!</v>
      </c>
      <c r="R147" s="511">
        <f t="shared" si="114"/>
        <v>258615.36000000002</v>
      </c>
      <c r="S147" s="511">
        <f t="shared" si="114"/>
        <v>46135.820000000007</v>
      </c>
      <c r="T147" s="511">
        <f>T148</f>
        <v>273872.58</v>
      </c>
      <c r="U147" s="511">
        <f t="shared" ref="U147" si="115">U148</f>
        <v>94147.59</v>
      </c>
      <c r="V147" s="511">
        <f>V148+V177</f>
        <v>368020.17</v>
      </c>
      <c r="W147" s="511">
        <f t="shared" ref="W147" si="116">W148+W177</f>
        <v>2063.7216000000026</v>
      </c>
      <c r="X147" s="511">
        <f>X148+X177</f>
        <v>370083.89159999997</v>
      </c>
      <c r="Y147" s="522"/>
      <c r="Z147" s="522"/>
      <c r="AA147" s="508"/>
      <c r="AB147" s="508"/>
      <c r="AC147" s="508"/>
      <c r="AD147" s="508"/>
      <c r="AE147" s="508"/>
      <c r="AF147" s="508"/>
      <c r="AG147" s="508"/>
      <c r="AH147" s="508"/>
      <c r="AI147" s="508"/>
      <c r="AJ147" s="508"/>
      <c r="AK147" s="508"/>
      <c r="AL147" s="508"/>
      <c r="AM147" s="508"/>
      <c r="AN147" s="508"/>
      <c r="AO147" s="508"/>
      <c r="AP147" s="508"/>
      <c r="AQ147" s="508"/>
      <c r="AR147" s="508"/>
      <c r="AS147" s="508"/>
      <c r="AT147" s="508"/>
      <c r="AU147" s="508"/>
      <c r="AV147" s="508"/>
      <c r="AW147" s="508"/>
      <c r="AX147" s="508"/>
      <c r="AY147" s="508"/>
      <c r="AZ147" s="508"/>
      <c r="BA147" s="508"/>
      <c r="BB147" s="508"/>
    </row>
    <row r="148" spans="1:54" ht="20.25" customHeight="1" x14ac:dyDescent="0.2">
      <c r="A148" s="505" t="s">
        <v>982</v>
      </c>
      <c r="B148" s="493" t="s">
        <v>130</v>
      </c>
      <c r="C148" s="493" t="s">
        <v>202</v>
      </c>
      <c r="D148" s="493" t="s">
        <v>192</v>
      </c>
      <c r="E148" s="492" t="s">
        <v>786</v>
      </c>
      <c r="F148" s="493"/>
      <c r="G148" s="504" t="e">
        <f>G149+G151+#REF!+#REF!+#REF!+G157+G159+#REF!+#REF!</f>
        <v>#REF!</v>
      </c>
      <c r="H148" s="504" t="e">
        <f>H149+H151+#REF!+#REF!+#REF!+H157+H159+#REF!+#REF!+#REF!+H179+#REF!</f>
        <v>#REF!</v>
      </c>
      <c r="I148" s="504" t="e">
        <f>I149+I151+#REF!+#REF!+#REF!+I157+I159+#REF!+#REF!+#REF!+I179+#REF!</f>
        <v>#REF!</v>
      </c>
      <c r="J148" s="504" t="e">
        <f>J149+J151+#REF!+#REF!+#REF!+J157+J159+#REF!+#REF!+#REF!+J179+#REF!</f>
        <v>#REF!</v>
      </c>
      <c r="K148" s="504" t="e">
        <f>K149+K151+#REF!+#REF!+#REF!+K157+K159+#REF!+#REF!+#REF!+K179+#REF!+#REF!</f>
        <v>#REF!</v>
      </c>
      <c r="L148" s="504" t="e">
        <f>L149+L151+#REF!+#REF!+#REF!+L157+L159+#REF!+#REF!+#REF!+#REF!+#REF!</f>
        <v>#REF!</v>
      </c>
      <c r="M148" s="504" t="e">
        <f>M149+M151+#REF!+#REF!+M157+M159+#REF!+#REF!</f>
        <v>#REF!</v>
      </c>
      <c r="N148" s="504" t="e">
        <f>N149+N151+#REF!+#REF!+N157+N159+#REF!+#REF!</f>
        <v>#REF!</v>
      </c>
      <c r="O148" s="504" t="e">
        <f>O149+O151+#REF!+#REF!+O157+O159+#REF!+#REF!</f>
        <v>#REF!</v>
      </c>
      <c r="P148" s="504" t="e">
        <f>P149+P151+#REF!+#REF!+P157+P159+#REF!+#REF!</f>
        <v>#REF!</v>
      </c>
      <c r="Q148" s="504" t="e">
        <f>Q149+Q151+#REF!+#REF!+Q157+Q159+#REF!+#REF!</f>
        <v>#REF!</v>
      </c>
      <c r="R148" s="504">
        <f>R149+R151+R152+R153+R154+R157+R163+R164+R165+R150</f>
        <v>258615.36000000002</v>
      </c>
      <c r="S148" s="504">
        <f t="shared" ref="S148" si="117">S149+S151+S152+S153+S154+S157+S163+S164+S165+S150</f>
        <v>46135.820000000007</v>
      </c>
      <c r="T148" s="504">
        <f>T149+T150+T151+T152+T153+T154+T157+T160+T163+T164+T165+T168+T170+T173+T175</f>
        <v>273872.58</v>
      </c>
      <c r="U148" s="504">
        <f t="shared" ref="U148:W148" si="118">U149+U150+U151+U152+U153+U154+U157+U160+U163+U164+U165+U168+U170+U173+U175</f>
        <v>94147.59</v>
      </c>
      <c r="V148" s="504">
        <f t="shared" si="118"/>
        <v>368020.17</v>
      </c>
      <c r="W148" s="504">
        <f t="shared" si="118"/>
        <v>1721.7216000000028</v>
      </c>
      <c r="X148" s="504">
        <f>X149+X150+X151+X152+X153+X154+X157+X160+X163+X164+X165+X168+X170+X173+X175</f>
        <v>369741.89159999997</v>
      </c>
    </row>
    <row r="149" spans="1:54" ht="38.25" customHeight="1" x14ac:dyDescent="0.2">
      <c r="A149" s="505" t="s">
        <v>76</v>
      </c>
      <c r="B149" s="493" t="s">
        <v>130</v>
      </c>
      <c r="C149" s="493" t="s">
        <v>202</v>
      </c>
      <c r="D149" s="493" t="s">
        <v>192</v>
      </c>
      <c r="E149" s="492" t="s">
        <v>785</v>
      </c>
      <c r="F149" s="493" t="s">
        <v>77</v>
      </c>
      <c r="G149" s="504"/>
      <c r="H149" s="504">
        <v>18791.29</v>
      </c>
      <c r="I149" s="504">
        <f>-1500+1851.48</f>
        <v>351.48</v>
      </c>
      <c r="J149" s="504">
        <f>H149+I149</f>
        <v>19142.77</v>
      </c>
      <c r="K149" s="504">
        <v>-1755.05</v>
      </c>
      <c r="L149" s="504">
        <f>19869.07+2000</f>
        <v>21869.07</v>
      </c>
      <c r="M149" s="504">
        <f>15576.33+2000</f>
        <v>17576.330000000002</v>
      </c>
      <c r="N149" s="504">
        <v>-3654.89</v>
      </c>
      <c r="O149" s="504">
        <v>18000</v>
      </c>
      <c r="P149" s="504">
        <v>18000</v>
      </c>
      <c r="Q149" s="504">
        <v>0</v>
      </c>
      <c r="R149" s="504">
        <f>P149+Q149</f>
        <v>18000</v>
      </c>
      <c r="S149" s="504">
        <f>-5592.25+600+412.2-567.49</f>
        <v>-5147.54</v>
      </c>
      <c r="T149" s="504">
        <v>0</v>
      </c>
      <c r="U149" s="504">
        <f>14000+1491.99-6810.44-600</f>
        <v>8081.5499999999993</v>
      </c>
      <c r="V149" s="504">
        <f>T149+U149</f>
        <v>8081.5499999999993</v>
      </c>
      <c r="W149" s="504">
        <f>8337.2866+1500+1200+3000</f>
        <v>14037.286599999999</v>
      </c>
      <c r="X149" s="504">
        <f t="shared" ref="X149:X153" si="119">V149+W149</f>
        <v>22118.836599999999</v>
      </c>
    </row>
    <row r="150" spans="1:54" ht="38.25" customHeight="1" x14ac:dyDescent="0.2">
      <c r="A150" s="505" t="s">
        <v>76</v>
      </c>
      <c r="B150" s="493" t="s">
        <v>130</v>
      </c>
      <c r="C150" s="493" t="s">
        <v>202</v>
      </c>
      <c r="D150" s="493" t="s">
        <v>192</v>
      </c>
      <c r="E150" s="492" t="s">
        <v>1167</v>
      </c>
      <c r="F150" s="493" t="s">
        <v>77</v>
      </c>
      <c r="G150" s="504"/>
      <c r="H150" s="504">
        <v>18791.29</v>
      </c>
      <c r="I150" s="504">
        <f>-1500+1851.48</f>
        <v>351.48</v>
      </c>
      <c r="J150" s="504">
        <f>H150+I150</f>
        <v>19142.77</v>
      </c>
      <c r="K150" s="504">
        <v>-1755.05</v>
      </c>
      <c r="L150" s="504">
        <f>19869.07+2000</f>
        <v>21869.07</v>
      </c>
      <c r="M150" s="504">
        <f>15576.33+2000</f>
        <v>17576.330000000002</v>
      </c>
      <c r="N150" s="504">
        <v>-3654.89</v>
      </c>
      <c r="O150" s="504">
        <v>18000</v>
      </c>
      <c r="P150" s="504">
        <v>18000</v>
      </c>
      <c r="Q150" s="504">
        <v>0</v>
      </c>
      <c r="R150" s="504"/>
      <c r="S150" s="504">
        <v>4000</v>
      </c>
      <c r="T150" s="504">
        <v>0</v>
      </c>
      <c r="U150" s="504">
        <v>4000</v>
      </c>
      <c r="V150" s="504">
        <f>T150+U150</f>
        <v>4000</v>
      </c>
      <c r="W150" s="504">
        <v>3000</v>
      </c>
      <c r="X150" s="504">
        <f t="shared" si="119"/>
        <v>7000</v>
      </c>
    </row>
    <row r="151" spans="1:54" ht="36.75" customHeight="1" x14ac:dyDescent="0.2">
      <c r="A151" s="505" t="s">
        <v>76</v>
      </c>
      <c r="B151" s="493" t="s">
        <v>130</v>
      </c>
      <c r="C151" s="493" t="s">
        <v>202</v>
      </c>
      <c r="D151" s="493" t="s">
        <v>192</v>
      </c>
      <c r="E151" s="492" t="s">
        <v>787</v>
      </c>
      <c r="F151" s="493" t="s">
        <v>77</v>
      </c>
      <c r="G151" s="504"/>
      <c r="H151" s="504">
        <v>44069.2</v>
      </c>
      <c r="I151" s="504">
        <v>-1729.49</v>
      </c>
      <c r="J151" s="504">
        <f t="shared" ref="J151:J164" si="120">H151+I151</f>
        <v>42339.71</v>
      </c>
      <c r="K151" s="504">
        <v>0</v>
      </c>
      <c r="L151" s="504">
        <f>47545-16557.49</f>
        <v>30987.51</v>
      </c>
      <c r="M151" s="504">
        <f>47545-15562.42</f>
        <v>31982.58</v>
      </c>
      <c r="N151" s="504">
        <f>1990.44+11926.9</f>
        <v>13917.34</v>
      </c>
      <c r="O151" s="504">
        <f>M151+N151</f>
        <v>45899.92</v>
      </c>
      <c r="P151" s="504">
        <f>30399.29+11620.7</f>
        <v>42019.990000000005</v>
      </c>
      <c r="Q151" s="504">
        <v>4909.87</v>
      </c>
      <c r="R151" s="504">
        <f t="shared" ref="R151" si="121">P151+Q151</f>
        <v>46929.860000000008</v>
      </c>
      <c r="S151" s="504">
        <f>14252.94+7382.6-1691.1+9472</f>
        <v>29416.440000000002</v>
      </c>
      <c r="T151" s="504">
        <v>61790.26</v>
      </c>
      <c r="U151" s="504">
        <f>11375.14+1217.21-8716.5+3606.79+810</f>
        <v>8292.64</v>
      </c>
      <c r="V151" s="504">
        <f>T151+U151</f>
        <v>70082.899999999994</v>
      </c>
      <c r="W151" s="504">
        <v>-18429.400000000001</v>
      </c>
      <c r="X151" s="504">
        <f t="shared" si="119"/>
        <v>51653.499999999993</v>
      </c>
    </row>
    <row r="152" spans="1:54" ht="33.75" customHeight="1" x14ac:dyDescent="0.2">
      <c r="A152" s="505" t="s">
        <v>76</v>
      </c>
      <c r="B152" s="493" t="s">
        <v>130</v>
      </c>
      <c r="C152" s="493" t="s">
        <v>202</v>
      </c>
      <c r="D152" s="493" t="s">
        <v>192</v>
      </c>
      <c r="E152" s="492" t="s">
        <v>1092</v>
      </c>
      <c r="F152" s="493" t="s">
        <v>77</v>
      </c>
      <c r="G152" s="504"/>
      <c r="H152" s="504"/>
      <c r="I152" s="504"/>
      <c r="J152" s="504"/>
      <c r="K152" s="504"/>
      <c r="L152" s="504"/>
      <c r="M152" s="504"/>
      <c r="N152" s="504"/>
      <c r="O152" s="504"/>
      <c r="P152" s="504"/>
      <c r="Q152" s="504"/>
      <c r="R152" s="504"/>
      <c r="S152" s="504">
        <f>18623.3-7382.6-9472</f>
        <v>1768.6999999999989</v>
      </c>
      <c r="T152" s="504">
        <v>4316.7</v>
      </c>
      <c r="U152" s="504">
        <f>3675.9+8716.5-240-810</f>
        <v>11342.4</v>
      </c>
      <c r="V152" s="504">
        <f>T152+U152</f>
        <v>15659.099999999999</v>
      </c>
      <c r="W152" s="504">
        <v>18429.400000000001</v>
      </c>
      <c r="X152" s="504">
        <f t="shared" si="119"/>
        <v>34088.5</v>
      </c>
    </row>
    <row r="153" spans="1:54" ht="81.75" customHeight="1" x14ac:dyDescent="0.2">
      <c r="A153" s="505" t="s">
        <v>946</v>
      </c>
      <c r="B153" s="493" t="s">
        <v>130</v>
      </c>
      <c r="C153" s="493" t="s">
        <v>202</v>
      </c>
      <c r="D153" s="493" t="s">
        <v>192</v>
      </c>
      <c r="E153" s="492" t="s">
        <v>780</v>
      </c>
      <c r="F153" s="493" t="s">
        <v>77</v>
      </c>
      <c r="G153" s="504"/>
      <c r="H153" s="504">
        <v>174462.7</v>
      </c>
      <c r="I153" s="504">
        <v>5065</v>
      </c>
      <c r="J153" s="504">
        <f t="shared" ref="J153:J156" si="122">H153+I153</f>
        <v>179527.7</v>
      </c>
      <c r="K153" s="504">
        <v>-3826.2</v>
      </c>
      <c r="L153" s="504">
        <f>177297.6-4263</f>
        <v>173034.6</v>
      </c>
      <c r="M153" s="504">
        <f>177297.6-4263</f>
        <v>173034.6</v>
      </c>
      <c r="N153" s="504">
        <f>-30015.8+9254.2</f>
        <v>-20761.599999999999</v>
      </c>
      <c r="O153" s="504">
        <f>M153+N153</f>
        <v>152273</v>
      </c>
      <c r="P153" s="504">
        <f>143018.8+9254.2</f>
        <v>152273</v>
      </c>
      <c r="Q153" s="504">
        <v>36373</v>
      </c>
      <c r="R153" s="504">
        <f>P153+Q153</f>
        <v>188646</v>
      </c>
      <c r="S153" s="504">
        <v>10530</v>
      </c>
      <c r="T153" s="504">
        <f>R153+S153</f>
        <v>199176</v>
      </c>
      <c r="U153" s="504">
        <v>2155.9</v>
      </c>
      <c r="V153" s="504">
        <f>T153+U153</f>
        <v>201331.9</v>
      </c>
      <c r="W153" s="504">
        <v>1930.61</v>
      </c>
      <c r="X153" s="504">
        <f t="shared" si="119"/>
        <v>203262.50999999998</v>
      </c>
    </row>
    <row r="154" spans="1:54" ht="33.75" customHeight="1" x14ac:dyDescent="0.2">
      <c r="A154" s="505" t="s">
        <v>774</v>
      </c>
      <c r="B154" s="493" t="s">
        <v>130</v>
      </c>
      <c r="C154" s="493" t="s">
        <v>202</v>
      </c>
      <c r="D154" s="493" t="s">
        <v>192</v>
      </c>
      <c r="E154" s="492" t="s">
        <v>776</v>
      </c>
      <c r="F154" s="493"/>
      <c r="G154" s="504"/>
      <c r="H154" s="504">
        <f>H156</f>
        <v>280.10000000000002</v>
      </c>
      <c r="I154" s="504">
        <f>I156</f>
        <v>0</v>
      </c>
      <c r="J154" s="504">
        <f t="shared" si="122"/>
        <v>280.10000000000002</v>
      </c>
      <c r="K154" s="504">
        <f>K156</f>
        <v>0</v>
      </c>
      <c r="L154" s="504">
        <f>L156</f>
        <v>12</v>
      </c>
      <c r="M154" s="504">
        <f>M156</f>
        <v>12</v>
      </c>
      <c r="N154" s="504">
        <f t="shared" ref="N154:Q154" si="123">N156</f>
        <v>15</v>
      </c>
      <c r="O154" s="504">
        <f t="shared" si="123"/>
        <v>27</v>
      </c>
      <c r="P154" s="504">
        <f t="shared" si="123"/>
        <v>27</v>
      </c>
      <c r="Q154" s="504">
        <f t="shared" si="123"/>
        <v>0</v>
      </c>
      <c r="R154" s="504">
        <f>R155+R156</f>
        <v>1987</v>
      </c>
      <c r="S154" s="504">
        <f t="shared" ref="S154:X154" si="124">S155+S156</f>
        <v>-517.19999999999993</v>
      </c>
      <c r="T154" s="504">
        <f t="shared" si="124"/>
        <v>1482.1</v>
      </c>
      <c r="U154" s="504">
        <f t="shared" si="124"/>
        <v>294.46999999999997</v>
      </c>
      <c r="V154" s="504">
        <f t="shared" si="124"/>
        <v>1776.57</v>
      </c>
      <c r="W154" s="504">
        <f t="shared" si="124"/>
        <v>0</v>
      </c>
      <c r="X154" s="504">
        <f t="shared" si="124"/>
        <v>1776.57</v>
      </c>
    </row>
    <row r="155" spans="1:54" ht="18.75" customHeight="1" x14ac:dyDescent="0.2">
      <c r="A155" s="505" t="s">
        <v>78</v>
      </c>
      <c r="B155" s="493" t="s">
        <v>130</v>
      </c>
      <c r="C155" s="493" t="s">
        <v>202</v>
      </c>
      <c r="D155" s="493" t="s">
        <v>192</v>
      </c>
      <c r="E155" s="492" t="s">
        <v>776</v>
      </c>
      <c r="F155" s="493" t="s">
        <v>79</v>
      </c>
      <c r="G155" s="504"/>
      <c r="H155" s="504">
        <v>1831</v>
      </c>
      <c r="I155" s="504">
        <v>0</v>
      </c>
      <c r="J155" s="504">
        <f t="shared" si="122"/>
        <v>1831</v>
      </c>
      <c r="K155" s="504">
        <v>0</v>
      </c>
      <c r="L155" s="504">
        <v>1115.2</v>
      </c>
      <c r="M155" s="504">
        <v>1115.2</v>
      </c>
      <c r="N155" s="504">
        <v>1512.7</v>
      </c>
      <c r="O155" s="504">
        <f>M155+N155</f>
        <v>2627.9</v>
      </c>
      <c r="P155" s="504">
        <v>2627.9</v>
      </c>
      <c r="Q155" s="504">
        <v>-667.9</v>
      </c>
      <c r="R155" s="504">
        <f>P155+Q155</f>
        <v>1960</v>
      </c>
      <c r="S155" s="504">
        <v>-504.9</v>
      </c>
      <c r="T155" s="504">
        <f>R155+S155</f>
        <v>1455.1</v>
      </c>
      <c r="U155" s="504">
        <v>303.7</v>
      </c>
      <c r="V155" s="504">
        <f>T155+U155</f>
        <v>1758.8</v>
      </c>
      <c r="W155" s="504">
        <v>0</v>
      </c>
      <c r="X155" s="504">
        <f>V155+W155</f>
        <v>1758.8</v>
      </c>
    </row>
    <row r="156" spans="1:54" ht="18.75" customHeight="1" x14ac:dyDescent="0.2">
      <c r="A156" s="505" t="s">
        <v>1093</v>
      </c>
      <c r="B156" s="493" t="s">
        <v>130</v>
      </c>
      <c r="C156" s="493" t="s">
        <v>202</v>
      </c>
      <c r="D156" s="493" t="s">
        <v>192</v>
      </c>
      <c r="E156" s="492" t="s">
        <v>776</v>
      </c>
      <c r="F156" s="493" t="s">
        <v>79</v>
      </c>
      <c r="G156" s="504"/>
      <c r="H156" s="504">
        <v>280.10000000000002</v>
      </c>
      <c r="I156" s="504">
        <v>0</v>
      </c>
      <c r="J156" s="504">
        <f t="shared" si="122"/>
        <v>280.10000000000002</v>
      </c>
      <c r="K156" s="504">
        <v>0</v>
      </c>
      <c r="L156" s="504">
        <v>12</v>
      </c>
      <c r="M156" s="504">
        <v>12</v>
      </c>
      <c r="N156" s="504">
        <v>15</v>
      </c>
      <c r="O156" s="504">
        <f>M156+N156</f>
        <v>27</v>
      </c>
      <c r="P156" s="504">
        <v>27</v>
      </c>
      <c r="Q156" s="504">
        <v>0</v>
      </c>
      <c r="R156" s="504">
        <f>P156+Q156</f>
        <v>27</v>
      </c>
      <c r="S156" s="504">
        <v>-12.3</v>
      </c>
      <c r="T156" s="504">
        <v>27</v>
      </c>
      <c r="U156" s="504">
        <v>-9.23</v>
      </c>
      <c r="V156" s="504">
        <f>T156+U156</f>
        <v>17.77</v>
      </c>
      <c r="W156" s="504">
        <v>0</v>
      </c>
      <c r="X156" s="504">
        <f>V156+W156</f>
        <v>17.77</v>
      </c>
    </row>
    <row r="157" spans="1:54" ht="27.75" customHeight="1" x14ac:dyDescent="0.2">
      <c r="A157" s="505" t="s">
        <v>1244</v>
      </c>
      <c r="B157" s="493" t="s">
        <v>130</v>
      </c>
      <c r="C157" s="493" t="s">
        <v>202</v>
      </c>
      <c r="D157" s="493" t="s">
        <v>192</v>
      </c>
      <c r="E157" s="492" t="s">
        <v>1245</v>
      </c>
      <c r="F157" s="493"/>
      <c r="G157" s="504"/>
      <c r="H157" s="504">
        <f>H158</f>
        <v>1736</v>
      </c>
      <c r="I157" s="504">
        <f>I158</f>
        <v>0</v>
      </c>
      <c r="J157" s="504">
        <f t="shared" si="120"/>
        <v>1736</v>
      </c>
      <c r="K157" s="504">
        <f>K158</f>
        <v>0</v>
      </c>
      <c r="L157" s="504">
        <f>L158</f>
        <v>1667.6</v>
      </c>
      <c r="M157" s="504">
        <f>M158</f>
        <v>1667.6</v>
      </c>
      <c r="N157" s="504">
        <f t="shared" ref="N157:Q157" si="125">N158</f>
        <v>-647.6</v>
      </c>
      <c r="O157" s="504">
        <f t="shared" si="125"/>
        <v>1019.9999999999999</v>
      </c>
      <c r="P157" s="504">
        <f t="shared" si="125"/>
        <v>1020</v>
      </c>
      <c r="Q157" s="504">
        <f t="shared" si="125"/>
        <v>-117.5</v>
      </c>
      <c r="R157" s="504">
        <f>R158+R159</f>
        <v>902.5</v>
      </c>
      <c r="S157" s="504">
        <f t="shared" ref="S157:X157" si="126">S158+S159</f>
        <v>1902</v>
      </c>
      <c r="T157" s="504">
        <f t="shared" si="126"/>
        <v>2776.4</v>
      </c>
      <c r="U157" s="504">
        <f t="shared" si="126"/>
        <v>-2776.4</v>
      </c>
      <c r="V157" s="504">
        <f t="shared" si="126"/>
        <v>0</v>
      </c>
      <c r="W157" s="504">
        <f t="shared" si="126"/>
        <v>3656.56</v>
      </c>
      <c r="X157" s="504">
        <f t="shared" si="126"/>
        <v>3656.56</v>
      </c>
    </row>
    <row r="158" spans="1:54" ht="16.5" customHeight="1" x14ac:dyDescent="0.2">
      <c r="A158" s="505" t="s">
        <v>78</v>
      </c>
      <c r="B158" s="493" t="s">
        <v>130</v>
      </c>
      <c r="C158" s="493" t="s">
        <v>202</v>
      </c>
      <c r="D158" s="493" t="s">
        <v>192</v>
      </c>
      <c r="E158" s="492" t="s">
        <v>1245</v>
      </c>
      <c r="F158" s="493" t="s">
        <v>79</v>
      </c>
      <c r="G158" s="504"/>
      <c r="H158" s="504">
        <v>1736</v>
      </c>
      <c r="I158" s="504">
        <v>0</v>
      </c>
      <c r="J158" s="504">
        <f t="shared" si="120"/>
        <v>1736</v>
      </c>
      <c r="K158" s="504">
        <v>0</v>
      </c>
      <c r="L158" s="504">
        <v>1667.6</v>
      </c>
      <c r="M158" s="504">
        <v>1667.6</v>
      </c>
      <c r="N158" s="504">
        <v>-647.6</v>
      </c>
      <c r="O158" s="504">
        <f>M158+N158</f>
        <v>1019.9999999999999</v>
      </c>
      <c r="P158" s="504">
        <v>1020</v>
      </c>
      <c r="Q158" s="504">
        <v>-117.5</v>
      </c>
      <c r="R158" s="504">
        <f>P158+Q158</f>
        <v>902.5</v>
      </c>
      <c r="S158" s="504">
        <v>1873.9</v>
      </c>
      <c r="T158" s="504">
        <f>R158+S158</f>
        <v>2776.4</v>
      </c>
      <c r="U158" s="504">
        <v>-2776.4</v>
      </c>
      <c r="V158" s="504">
        <f>T158+U158</f>
        <v>0</v>
      </c>
      <c r="W158" s="504">
        <f>200+200+2800+420</f>
        <v>3620</v>
      </c>
      <c r="X158" s="504">
        <f t="shared" ref="X158:X159" si="127">V158+W158</f>
        <v>3620</v>
      </c>
    </row>
    <row r="159" spans="1:54" ht="17.25" customHeight="1" x14ac:dyDescent="0.2">
      <c r="A159" s="505" t="s">
        <v>1093</v>
      </c>
      <c r="B159" s="493" t="s">
        <v>130</v>
      </c>
      <c r="C159" s="493" t="s">
        <v>202</v>
      </c>
      <c r="D159" s="493" t="s">
        <v>192</v>
      </c>
      <c r="E159" s="492" t="s">
        <v>1245</v>
      </c>
      <c r="F159" s="493" t="s">
        <v>79</v>
      </c>
      <c r="G159" s="504"/>
      <c r="H159" s="504" t="e">
        <f>#REF!</f>
        <v>#REF!</v>
      </c>
      <c r="I159" s="504" t="e">
        <f>#REF!</f>
        <v>#REF!</v>
      </c>
      <c r="J159" s="504" t="e">
        <f t="shared" si="120"/>
        <v>#REF!</v>
      </c>
      <c r="K159" s="504" t="e">
        <f>#REF!</f>
        <v>#REF!</v>
      </c>
      <c r="L159" s="504" t="e">
        <f>#REF!</f>
        <v>#REF!</v>
      </c>
      <c r="M159" s="504" t="e">
        <f>#REF!</f>
        <v>#REF!</v>
      </c>
      <c r="N159" s="504" t="e">
        <f>#REF!</f>
        <v>#REF!</v>
      </c>
      <c r="O159" s="504" t="e">
        <f>#REF!</f>
        <v>#REF!</v>
      </c>
      <c r="P159" s="504" t="e">
        <f>#REF!</f>
        <v>#REF!</v>
      </c>
      <c r="Q159" s="504" t="e">
        <f>#REF!</f>
        <v>#REF!</v>
      </c>
      <c r="R159" s="504">
        <v>0</v>
      </c>
      <c r="S159" s="504">
        <v>28.1</v>
      </c>
      <c r="T159" s="504">
        <v>0</v>
      </c>
      <c r="U159" s="504">
        <v>0</v>
      </c>
      <c r="V159" s="504">
        <f>T159+U159</f>
        <v>0</v>
      </c>
      <c r="W159" s="504">
        <f>2.02+2.02+28.28+4.24</f>
        <v>36.56</v>
      </c>
      <c r="X159" s="504">
        <f t="shared" si="127"/>
        <v>36.56</v>
      </c>
    </row>
    <row r="160" spans="1:54" ht="30" customHeight="1" x14ac:dyDescent="0.2">
      <c r="A160" s="505" t="s">
        <v>1195</v>
      </c>
      <c r="B160" s="493" t="s">
        <v>130</v>
      </c>
      <c r="C160" s="493" t="s">
        <v>202</v>
      </c>
      <c r="D160" s="493" t="s">
        <v>192</v>
      </c>
      <c r="E160" s="492" t="s">
        <v>1196</v>
      </c>
      <c r="F160" s="493"/>
      <c r="G160" s="504"/>
      <c r="H160" s="504">
        <v>1736</v>
      </c>
      <c r="I160" s="504">
        <v>0</v>
      </c>
      <c r="J160" s="504">
        <v>1736</v>
      </c>
      <c r="K160" s="504">
        <v>0</v>
      </c>
      <c r="L160" s="504">
        <v>1667.6</v>
      </c>
      <c r="M160" s="504">
        <v>1667.6</v>
      </c>
      <c r="N160" s="504">
        <v>-647.6</v>
      </c>
      <c r="O160" s="504">
        <v>1019.9999999999999</v>
      </c>
      <c r="P160" s="504">
        <v>1020</v>
      </c>
      <c r="Q160" s="504">
        <v>-117.5</v>
      </c>
      <c r="R160" s="504">
        <v>902.5</v>
      </c>
      <c r="S160" s="504">
        <v>1902</v>
      </c>
      <c r="T160" s="504">
        <f>T161+T162</f>
        <v>0</v>
      </c>
      <c r="U160" s="504">
        <f t="shared" ref="U160:X160" si="128">U161+U162</f>
        <v>2075.25</v>
      </c>
      <c r="V160" s="504">
        <f t="shared" si="128"/>
        <v>2075.25</v>
      </c>
      <c r="W160" s="504">
        <f t="shared" si="128"/>
        <v>-3.7650000000000001</v>
      </c>
      <c r="X160" s="504">
        <f t="shared" si="128"/>
        <v>2071.4850000000001</v>
      </c>
    </row>
    <row r="161" spans="1:24" ht="19.5" customHeight="1" x14ac:dyDescent="0.2">
      <c r="A161" s="505" t="s">
        <v>78</v>
      </c>
      <c r="B161" s="493" t="s">
        <v>130</v>
      </c>
      <c r="C161" s="493" t="s">
        <v>202</v>
      </c>
      <c r="D161" s="493" t="s">
        <v>192</v>
      </c>
      <c r="E161" s="492" t="s">
        <v>1196</v>
      </c>
      <c r="F161" s="493" t="s">
        <v>79</v>
      </c>
      <c r="G161" s="504"/>
      <c r="H161" s="504">
        <v>1736</v>
      </c>
      <c r="I161" s="504">
        <v>0</v>
      </c>
      <c r="J161" s="504">
        <v>1736</v>
      </c>
      <c r="K161" s="504">
        <v>0</v>
      </c>
      <c r="L161" s="504">
        <v>1667.6</v>
      </c>
      <c r="M161" s="504">
        <v>1667.6</v>
      </c>
      <c r="N161" s="504">
        <v>-647.6</v>
      </c>
      <c r="O161" s="504">
        <v>1019.9999999999999</v>
      </c>
      <c r="P161" s="504">
        <v>1020</v>
      </c>
      <c r="Q161" s="504">
        <v>-117.5</v>
      </c>
      <c r="R161" s="504">
        <v>902.5</v>
      </c>
      <c r="S161" s="504">
        <v>1873.9</v>
      </c>
      <c r="T161" s="504">
        <v>0</v>
      </c>
      <c r="U161" s="504">
        <v>2054.5</v>
      </c>
      <c r="V161" s="504">
        <f>T161+U161</f>
        <v>2054.5</v>
      </c>
      <c r="W161" s="504">
        <v>-3.7290000000000001</v>
      </c>
      <c r="X161" s="504">
        <f>V161+W161</f>
        <v>2050.7710000000002</v>
      </c>
    </row>
    <row r="162" spans="1:24" ht="19.5" customHeight="1" x14ac:dyDescent="0.2">
      <c r="A162" s="505" t="s">
        <v>1093</v>
      </c>
      <c r="B162" s="493" t="s">
        <v>130</v>
      </c>
      <c r="C162" s="493" t="s">
        <v>202</v>
      </c>
      <c r="D162" s="493" t="s">
        <v>192</v>
      </c>
      <c r="E162" s="492" t="s">
        <v>1196</v>
      </c>
      <c r="F162" s="493" t="s">
        <v>79</v>
      </c>
      <c r="G162" s="504"/>
      <c r="H162" s="504" t="e">
        <v>#REF!</v>
      </c>
      <c r="I162" s="504" t="e">
        <v>#REF!</v>
      </c>
      <c r="J162" s="504" t="e">
        <v>#REF!</v>
      </c>
      <c r="K162" s="504" t="e">
        <v>#REF!</v>
      </c>
      <c r="L162" s="504" t="e">
        <v>#REF!</v>
      </c>
      <c r="M162" s="504" t="e">
        <v>#REF!</v>
      </c>
      <c r="N162" s="504" t="e">
        <v>#REF!</v>
      </c>
      <c r="O162" s="504" t="e">
        <v>#REF!</v>
      </c>
      <c r="P162" s="504" t="e">
        <v>#REF!</v>
      </c>
      <c r="Q162" s="504" t="e">
        <v>#REF!</v>
      </c>
      <c r="R162" s="504">
        <v>0</v>
      </c>
      <c r="S162" s="504">
        <v>28.1</v>
      </c>
      <c r="T162" s="504">
        <v>0</v>
      </c>
      <c r="U162" s="504">
        <v>20.75</v>
      </c>
      <c r="V162" s="504">
        <f>T162+U162</f>
        <v>20.75</v>
      </c>
      <c r="W162" s="504">
        <v>-3.5999999999999997E-2</v>
      </c>
      <c r="X162" s="504">
        <f>V162+W162</f>
        <v>20.713999999999999</v>
      </c>
    </row>
    <row r="163" spans="1:24" ht="16.5" customHeight="1" x14ac:dyDescent="0.2">
      <c r="A163" s="505" t="s">
        <v>1084</v>
      </c>
      <c r="B163" s="493" t="s">
        <v>130</v>
      </c>
      <c r="C163" s="493" t="s">
        <v>202</v>
      </c>
      <c r="D163" s="493" t="s">
        <v>192</v>
      </c>
      <c r="E163" s="492" t="s">
        <v>1085</v>
      </c>
      <c r="F163" s="493" t="s">
        <v>79</v>
      </c>
      <c r="G163" s="504"/>
      <c r="H163" s="504">
        <v>1831</v>
      </c>
      <c r="I163" s="504">
        <v>0</v>
      </c>
      <c r="J163" s="504">
        <f t="shared" si="120"/>
        <v>1831</v>
      </c>
      <c r="K163" s="504">
        <v>0</v>
      </c>
      <c r="L163" s="504">
        <v>1115.2</v>
      </c>
      <c r="M163" s="504">
        <v>1115.2</v>
      </c>
      <c r="N163" s="504">
        <v>1512.7</v>
      </c>
      <c r="O163" s="504">
        <f>M163+N163</f>
        <v>2627.9</v>
      </c>
      <c r="P163" s="504">
        <v>2627.9</v>
      </c>
      <c r="Q163" s="504">
        <v>-667.9</v>
      </c>
      <c r="R163" s="504">
        <v>2000</v>
      </c>
      <c r="S163" s="504">
        <v>2052.3000000000002</v>
      </c>
      <c r="T163" s="504">
        <v>2000</v>
      </c>
      <c r="U163" s="504">
        <v>1878.7</v>
      </c>
      <c r="V163" s="504">
        <f>T163+U163</f>
        <v>3878.7</v>
      </c>
      <c r="W163" s="504">
        <v>0</v>
      </c>
      <c r="X163" s="504">
        <f t="shared" ref="X163:X164" si="129">V163+W163</f>
        <v>3878.7</v>
      </c>
    </row>
    <row r="164" spans="1:24" ht="18.75" customHeight="1" x14ac:dyDescent="0.2">
      <c r="A164" s="505" t="s">
        <v>497</v>
      </c>
      <c r="B164" s="493" t="s">
        <v>130</v>
      </c>
      <c r="C164" s="493" t="s">
        <v>202</v>
      </c>
      <c r="D164" s="493" t="s">
        <v>192</v>
      </c>
      <c r="E164" s="492" t="s">
        <v>785</v>
      </c>
      <c r="F164" s="493" t="s">
        <v>94</v>
      </c>
      <c r="G164" s="504"/>
      <c r="H164" s="504">
        <v>150</v>
      </c>
      <c r="I164" s="504">
        <v>0</v>
      </c>
      <c r="J164" s="504">
        <f t="shared" si="120"/>
        <v>150</v>
      </c>
      <c r="K164" s="504">
        <v>0</v>
      </c>
      <c r="L164" s="504">
        <v>150</v>
      </c>
      <c r="M164" s="504">
        <v>150</v>
      </c>
      <c r="N164" s="504">
        <v>0</v>
      </c>
      <c r="O164" s="504">
        <f>M164+N164</f>
        <v>150</v>
      </c>
      <c r="P164" s="504">
        <v>150</v>
      </c>
      <c r="Q164" s="504">
        <v>0</v>
      </c>
      <c r="R164" s="504">
        <f t="shared" ref="R164" si="130">P164+Q164</f>
        <v>150</v>
      </c>
      <c r="S164" s="504">
        <v>-50</v>
      </c>
      <c r="T164" s="504">
        <v>150</v>
      </c>
      <c r="U164" s="504">
        <v>0</v>
      </c>
      <c r="V164" s="504">
        <f>T164+U164</f>
        <v>150</v>
      </c>
      <c r="W164" s="504">
        <v>0</v>
      </c>
      <c r="X164" s="504">
        <f t="shared" si="129"/>
        <v>150</v>
      </c>
    </row>
    <row r="165" spans="1:24" ht="33" customHeight="1" x14ac:dyDescent="0.2">
      <c r="A165" s="505" t="s">
        <v>1148</v>
      </c>
      <c r="B165" s="493" t="s">
        <v>130</v>
      </c>
      <c r="C165" s="493" t="s">
        <v>202</v>
      </c>
      <c r="D165" s="493" t="s">
        <v>192</v>
      </c>
      <c r="E165" s="492" t="s">
        <v>1149</v>
      </c>
      <c r="F165" s="493"/>
      <c r="G165" s="504"/>
      <c r="H165" s="504"/>
      <c r="I165" s="504"/>
      <c r="J165" s="504"/>
      <c r="K165" s="504"/>
      <c r="L165" s="504"/>
      <c r="M165" s="504"/>
      <c r="N165" s="504"/>
      <c r="O165" s="504"/>
      <c r="P165" s="504"/>
      <c r="Q165" s="504"/>
      <c r="R165" s="504">
        <f>R166+R167</f>
        <v>0</v>
      </c>
      <c r="S165" s="504">
        <f t="shared" ref="S165:X165" si="131">S166+S167</f>
        <v>2181.1200000000003</v>
      </c>
      <c r="T165" s="504">
        <f t="shared" si="131"/>
        <v>2181.1200000000003</v>
      </c>
      <c r="U165" s="504">
        <f t="shared" si="131"/>
        <v>-1570.92</v>
      </c>
      <c r="V165" s="504">
        <f t="shared" si="131"/>
        <v>610.20000000000016</v>
      </c>
      <c r="W165" s="504">
        <f t="shared" si="131"/>
        <v>0.04</v>
      </c>
      <c r="X165" s="504">
        <f t="shared" si="131"/>
        <v>610.24000000000012</v>
      </c>
    </row>
    <row r="166" spans="1:24" ht="18.75" customHeight="1" x14ac:dyDescent="0.2">
      <c r="A166" s="505" t="s">
        <v>78</v>
      </c>
      <c r="B166" s="493" t="s">
        <v>130</v>
      </c>
      <c r="C166" s="493" t="s">
        <v>202</v>
      </c>
      <c r="D166" s="493" t="s">
        <v>192</v>
      </c>
      <c r="E166" s="492" t="s">
        <v>1149</v>
      </c>
      <c r="F166" s="493" t="s">
        <v>79</v>
      </c>
      <c r="G166" s="504"/>
      <c r="H166" s="504"/>
      <c r="I166" s="504"/>
      <c r="J166" s="504"/>
      <c r="K166" s="504"/>
      <c r="L166" s="504"/>
      <c r="M166" s="504"/>
      <c r="N166" s="504"/>
      <c r="O166" s="504"/>
      <c r="P166" s="504"/>
      <c r="Q166" s="504"/>
      <c r="R166" s="504"/>
      <c r="S166" s="504">
        <v>2159.3000000000002</v>
      </c>
      <c r="T166" s="504">
        <f>R166+S166</f>
        <v>2159.3000000000002</v>
      </c>
      <c r="U166" s="504">
        <v>-1555.2</v>
      </c>
      <c r="V166" s="504">
        <f>T166+U166</f>
        <v>604.10000000000014</v>
      </c>
      <c r="W166" s="504">
        <v>0.04</v>
      </c>
      <c r="X166" s="504">
        <f>V166+W166</f>
        <v>604.1400000000001</v>
      </c>
    </row>
    <row r="167" spans="1:24" ht="18.75" customHeight="1" x14ac:dyDescent="0.2">
      <c r="A167" s="505" t="s">
        <v>1150</v>
      </c>
      <c r="B167" s="493" t="s">
        <v>130</v>
      </c>
      <c r="C167" s="493" t="s">
        <v>202</v>
      </c>
      <c r="D167" s="493" t="s">
        <v>192</v>
      </c>
      <c r="E167" s="492" t="s">
        <v>1149</v>
      </c>
      <c r="F167" s="493" t="s">
        <v>79</v>
      </c>
      <c r="G167" s="504"/>
      <c r="H167" s="504"/>
      <c r="I167" s="504"/>
      <c r="J167" s="504"/>
      <c r="K167" s="504"/>
      <c r="L167" s="504"/>
      <c r="M167" s="504"/>
      <c r="N167" s="504"/>
      <c r="O167" s="504"/>
      <c r="P167" s="504"/>
      <c r="Q167" s="504"/>
      <c r="R167" s="504"/>
      <c r="S167" s="504">
        <v>21.82</v>
      </c>
      <c r="T167" s="504">
        <f>R167+S167</f>
        <v>21.82</v>
      </c>
      <c r="U167" s="504">
        <v>-15.72</v>
      </c>
      <c r="V167" s="504">
        <f>T167+U167</f>
        <v>6.1</v>
      </c>
      <c r="W167" s="504">
        <v>0</v>
      </c>
      <c r="X167" s="504">
        <f>V167+W167</f>
        <v>6.1</v>
      </c>
    </row>
    <row r="168" spans="1:24" ht="38.25" customHeight="1" x14ac:dyDescent="0.2">
      <c r="A168" s="505" t="s">
        <v>1209</v>
      </c>
      <c r="B168" s="493" t="s">
        <v>130</v>
      </c>
      <c r="C168" s="493" t="s">
        <v>202</v>
      </c>
      <c r="D168" s="493" t="s">
        <v>192</v>
      </c>
      <c r="E168" s="492" t="s">
        <v>1228</v>
      </c>
      <c r="F168" s="493"/>
      <c r="G168" s="504"/>
      <c r="H168" s="504"/>
      <c r="I168" s="504"/>
      <c r="J168" s="504"/>
      <c r="K168" s="504"/>
      <c r="L168" s="504"/>
      <c r="M168" s="504"/>
      <c r="N168" s="504"/>
      <c r="O168" s="504"/>
      <c r="P168" s="504"/>
      <c r="Q168" s="504"/>
      <c r="R168" s="504"/>
      <c r="S168" s="504"/>
      <c r="T168" s="504">
        <f>T169</f>
        <v>0</v>
      </c>
      <c r="U168" s="504">
        <f>U169</f>
        <v>20899</v>
      </c>
      <c r="V168" s="504">
        <f>V169</f>
        <v>20899</v>
      </c>
      <c r="W168" s="504">
        <f>W169</f>
        <v>-20899</v>
      </c>
      <c r="X168" s="504">
        <f>X169</f>
        <v>0</v>
      </c>
    </row>
    <row r="169" spans="1:24" ht="18.75" customHeight="1" x14ac:dyDescent="0.2">
      <c r="A169" s="505" t="s">
        <v>78</v>
      </c>
      <c r="B169" s="493" t="s">
        <v>130</v>
      </c>
      <c r="C169" s="493" t="s">
        <v>202</v>
      </c>
      <c r="D169" s="493" t="s">
        <v>192</v>
      </c>
      <c r="E169" s="492" t="s">
        <v>1228</v>
      </c>
      <c r="F169" s="493" t="s">
        <v>79</v>
      </c>
      <c r="G169" s="504"/>
      <c r="H169" s="504"/>
      <c r="I169" s="504"/>
      <c r="J169" s="504"/>
      <c r="K169" s="504"/>
      <c r="L169" s="504"/>
      <c r="M169" s="504"/>
      <c r="N169" s="504"/>
      <c r="O169" s="504"/>
      <c r="P169" s="504"/>
      <c r="Q169" s="504"/>
      <c r="R169" s="504"/>
      <c r="S169" s="504"/>
      <c r="T169" s="504">
        <v>0</v>
      </c>
      <c r="U169" s="504">
        <v>20899</v>
      </c>
      <c r="V169" s="504">
        <f>T169+U169</f>
        <v>20899</v>
      </c>
      <c r="W169" s="504">
        <v>-20899</v>
      </c>
      <c r="X169" s="504">
        <f>V169+W169</f>
        <v>0</v>
      </c>
    </row>
    <row r="170" spans="1:24" ht="36" customHeight="1" x14ac:dyDescent="0.2">
      <c r="A170" s="505" t="s">
        <v>1220</v>
      </c>
      <c r="B170" s="493" t="s">
        <v>130</v>
      </c>
      <c r="C170" s="493" t="s">
        <v>202</v>
      </c>
      <c r="D170" s="493" t="s">
        <v>192</v>
      </c>
      <c r="E170" s="492" t="s">
        <v>1221</v>
      </c>
      <c r="F170" s="493"/>
      <c r="G170" s="504"/>
      <c r="H170" s="504"/>
      <c r="I170" s="504"/>
      <c r="J170" s="504"/>
      <c r="K170" s="504"/>
      <c r="L170" s="504"/>
      <c r="M170" s="504"/>
      <c r="N170" s="504"/>
      <c r="O170" s="504"/>
      <c r="P170" s="504"/>
      <c r="Q170" s="504"/>
      <c r="R170" s="504"/>
      <c r="S170" s="504"/>
      <c r="T170" s="504">
        <f>T171+T172</f>
        <v>0</v>
      </c>
      <c r="U170" s="504">
        <f t="shared" ref="U170:X170" si="132">U171+U172</f>
        <v>14310</v>
      </c>
      <c r="V170" s="504">
        <f t="shared" si="132"/>
        <v>14310</v>
      </c>
      <c r="W170" s="504">
        <f t="shared" si="132"/>
        <v>-0.01</v>
      </c>
      <c r="X170" s="504">
        <f t="shared" si="132"/>
        <v>14309.99</v>
      </c>
    </row>
    <row r="171" spans="1:24" ht="18.75" customHeight="1" x14ac:dyDescent="0.2">
      <c r="A171" s="505" t="s">
        <v>78</v>
      </c>
      <c r="B171" s="493" t="s">
        <v>130</v>
      </c>
      <c r="C171" s="493" t="s">
        <v>202</v>
      </c>
      <c r="D171" s="493" t="s">
        <v>192</v>
      </c>
      <c r="E171" s="492" t="s">
        <v>1221</v>
      </c>
      <c r="F171" s="493" t="s">
        <v>79</v>
      </c>
      <c r="G171" s="504"/>
      <c r="H171" s="504"/>
      <c r="I171" s="504"/>
      <c r="J171" s="504"/>
      <c r="K171" s="504"/>
      <c r="L171" s="504"/>
      <c r="M171" s="504"/>
      <c r="N171" s="504"/>
      <c r="O171" s="504"/>
      <c r="P171" s="504"/>
      <c r="Q171" s="504"/>
      <c r="R171" s="504"/>
      <c r="S171" s="504"/>
      <c r="T171" s="504">
        <v>0</v>
      </c>
      <c r="U171" s="504">
        <v>14166.9</v>
      </c>
      <c r="V171" s="504">
        <f>T171+U171</f>
        <v>14166.9</v>
      </c>
      <c r="W171" s="504">
        <v>-0.01</v>
      </c>
      <c r="X171" s="504">
        <f>V171+W171</f>
        <v>14166.89</v>
      </c>
    </row>
    <row r="172" spans="1:24" ht="18.75" customHeight="1" x14ac:dyDescent="0.2">
      <c r="A172" s="505" t="s">
        <v>1150</v>
      </c>
      <c r="B172" s="493" t="s">
        <v>130</v>
      </c>
      <c r="C172" s="493" t="s">
        <v>202</v>
      </c>
      <c r="D172" s="493" t="s">
        <v>192</v>
      </c>
      <c r="E172" s="492" t="s">
        <v>1221</v>
      </c>
      <c r="F172" s="493" t="s">
        <v>79</v>
      </c>
      <c r="G172" s="504"/>
      <c r="H172" s="504"/>
      <c r="I172" s="504"/>
      <c r="J172" s="504"/>
      <c r="K172" s="504"/>
      <c r="L172" s="504"/>
      <c r="M172" s="504"/>
      <c r="N172" s="504"/>
      <c r="O172" s="504"/>
      <c r="P172" s="504"/>
      <c r="Q172" s="504"/>
      <c r="R172" s="504"/>
      <c r="S172" s="504"/>
      <c r="T172" s="504">
        <v>0</v>
      </c>
      <c r="U172" s="504">
        <v>143.1</v>
      </c>
      <c r="V172" s="504">
        <f>T172+U172</f>
        <v>143.1</v>
      </c>
      <c r="W172" s="504">
        <v>0</v>
      </c>
      <c r="X172" s="504">
        <f>V172+W172</f>
        <v>143.1</v>
      </c>
    </row>
    <row r="173" spans="1:24" ht="31.5" customHeight="1" x14ac:dyDescent="0.2">
      <c r="A173" s="505" t="s">
        <v>1223</v>
      </c>
      <c r="B173" s="493" t="s">
        <v>130</v>
      </c>
      <c r="C173" s="493" t="s">
        <v>202</v>
      </c>
      <c r="D173" s="493" t="s">
        <v>192</v>
      </c>
      <c r="E173" s="492" t="s">
        <v>1224</v>
      </c>
      <c r="F173" s="493"/>
      <c r="G173" s="504"/>
      <c r="H173" s="504"/>
      <c r="I173" s="504"/>
      <c r="J173" s="504"/>
      <c r="K173" s="504"/>
      <c r="L173" s="504"/>
      <c r="M173" s="504"/>
      <c r="N173" s="504"/>
      <c r="O173" s="504"/>
      <c r="P173" s="504"/>
      <c r="Q173" s="504"/>
      <c r="R173" s="504"/>
      <c r="S173" s="504"/>
      <c r="T173" s="504">
        <f>T174</f>
        <v>0</v>
      </c>
      <c r="U173" s="504">
        <f>U174</f>
        <v>25000</v>
      </c>
      <c r="V173" s="504">
        <f>V174</f>
        <v>25000</v>
      </c>
      <c r="W173" s="504">
        <f>W174</f>
        <v>0</v>
      </c>
      <c r="X173" s="504">
        <f>X174</f>
        <v>25000</v>
      </c>
    </row>
    <row r="174" spans="1:24" ht="18.75" customHeight="1" x14ac:dyDescent="0.2">
      <c r="A174" s="505" t="s">
        <v>78</v>
      </c>
      <c r="B174" s="493" t="s">
        <v>130</v>
      </c>
      <c r="C174" s="493" t="s">
        <v>202</v>
      </c>
      <c r="D174" s="493" t="s">
        <v>192</v>
      </c>
      <c r="E174" s="492" t="s">
        <v>1224</v>
      </c>
      <c r="F174" s="493" t="s">
        <v>79</v>
      </c>
      <c r="G174" s="504"/>
      <c r="H174" s="504"/>
      <c r="I174" s="504"/>
      <c r="J174" s="504"/>
      <c r="K174" s="504"/>
      <c r="L174" s="504"/>
      <c r="M174" s="504"/>
      <c r="N174" s="504"/>
      <c r="O174" s="504"/>
      <c r="P174" s="504"/>
      <c r="Q174" s="504"/>
      <c r="R174" s="504"/>
      <c r="S174" s="504"/>
      <c r="T174" s="504">
        <v>0</v>
      </c>
      <c r="U174" s="504">
        <v>25000</v>
      </c>
      <c r="V174" s="504">
        <f>T174+U174</f>
        <v>25000</v>
      </c>
      <c r="W174" s="504">
        <v>0</v>
      </c>
      <c r="X174" s="504">
        <f>V174+W174</f>
        <v>25000</v>
      </c>
    </row>
    <row r="175" spans="1:24" ht="35.25" customHeight="1" x14ac:dyDescent="0.2">
      <c r="A175" s="505" t="s">
        <v>1053</v>
      </c>
      <c r="B175" s="493" t="s">
        <v>130</v>
      </c>
      <c r="C175" s="493" t="s">
        <v>202</v>
      </c>
      <c r="D175" s="493" t="s">
        <v>192</v>
      </c>
      <c r="E175" s="492" t="s">
        <v>1166</v>
      </c>
      <c r="F175" s="493"/>
      <c r="G175" s="504"/>
      <c r="H175" s="504"/>
      <c r="I175" s="504"/>
      <c r="J175" s="504"/>
      <c r="K175" s="504"/>
      <c r="L175" s="504"/>
      <c r="M175" s="504"/>
      <c r="N175" s="504"/>
      <c r="O175" s="504"/>
      <c r="P175" s="504"/>
      <c r="Q175" s="504"/>
      <c r="R175" s="504"/>
      <c r="S175" s="504"/>
      <c r="T175" s="504">
        <f>T176</f>
        <v>0</v>
      </c>
      <c r="U175" s="504">
        <f t="shared" ref="U175:X175" si="133">U176</f>
        <v>165</v>
      </c>
      <c r="V175" s="504">
        <f t="shared" si="133"/>
        <v>165</v>
      </c>
      <c r="W175" s="504">
        <f t="shared" si="133"/>
        <v>0</v>
      </c>
      <c r="X175" s="504">
        <f t="shared" si="133"/>
        <v>165</v>
      </c>
    </row>
    <row r="176" spans="1:24" ht="35.25" customHeight="1" x14ac:dyDescent="0.2">
      <c r="A176" s="505" t="s">
        <v>76</v>
      </c>
      <c r="B176" s="493" t="s">
        <v>130</v>
      </c>
      <c r="C176" s="493" t="s">
        <v>202</v>
      </c>
      <c r="D176" s="493" t="s">
        <v>192</v>
      </c>
      <c r="E176" s="492" t="s">
        <v>1145</v>
      </c>
      <c r="F176" s="493" t="s">
        <v>77</v>
      </c>
      <c r="G176" s="504"/>
      <c r="H176" s="504"/>
      <c r="I176" s="504"/>
      <c r="J176" s="504"/>
      <c r="K176" s="504"/>
      <c r="L176" s="504"/>
      <c r="M176" s="504"/>
      <c r="N176" s="504"/>
      <c r="O176" s="504"/>
      <c r="P176" s="504"/>
      <c r="Q176" s="504"/>
      <c r="R176" s="504"/>
      <c r="S176" s="504"/>
      <c r="T176" s="504">
        <v>0</v>
      </c>
      <c r="U176" s="504">
        <v>165</v>
      </c>
      <c r="V176" s="504">
        <f>T176+U176</f>
        <v>165</v>
      </c>
      <c r="W176" s="504">
        <v>0</v>
      </c>
      <c r="X176" s="504">
        <f>V176+W176</f>
        <v>165</v>
      </c>
    </row>
    <row r="177" spans="1:54" ht="16.5" customHeight="1" x14ac:dyDescent="0.2">
      <c r="A177" s="505" t="s">
        <v>352</v>
      </c>
      <c r="B177" s="493" t="s">
        <v>130</v>
      </c>
      <c r="C177" s="493" t="s">
        <v>202</v>
      </c>
      <c r="D177" s="493" t="s">
        <v>192</v>
      </c>
      <c r="E177" s="492" t="s">
        <v>877</v>
      </c>
      <c r="F177" s="493" t="s">
        <v>79</v>
      </c>
      <c r="G177" s="504"/>
      <c r="H177" s="504"/>
      <c r="I177" s="504"/>
      <c r="J177" s="504"/>
      <c r="K177" s="504"/>
      <c r="L177" s="504"/>
      <c r="M177" s="504"/>
      <c r="N177" s="504"/>
      <c r="O177" s="504"/>
      <c r="P177" s="504"/>
      <c r="Q177" s="504"/>
      <c r="R177" s="504"/>
      <c r="S177" s="504"/>
      <c r="T177" s="504"/>
      <c r="U177" s="504">
        <v>0</v>
      </c>
      <c r="V177" s="504">
        <v>0</v>
      </c>
      <c r="W177" s="504">
        <f>42+300</f>
        <v>342</v>
      </c>
      <c r="X177" s="504">
        <f>V177+W177</f>
        <v>342</v>
      </c>
    </row>
    <row r="178" spans="1:54" s="509" customFormat="1" ht="16.5" customHeight="1" x14ac:dyDescent="0.2">
      <c r="A178" s="503" t="s">
        <v>852</v>
      </c>
      <c r="B178" s="491" t="s">
        <v>130</v>
      </c>
      <c r="C178" s="491" t="s">
        <v>202</v>
      </c>
      <c r="D178" s="491" t="s">
        <v>194</v>
      </c>
      <c r="E178" s="494"/>
      <c r="F178" s="491"/>
      <c r="G178" s="511"/>
      <c r="H178" s="511"/>
      <c r="I178" s="511"/>
      <c r="J178" s="511"/>
      <c r="K178" s="511"/>
      <c r="L178" s="511">
        <f>L179+L201+L200</f>
        <v>21560</v>
      </c>
      <c r="M178" s="511">
        <f>M179+M201+M200</f>
        <v>21560</v>
      </c>
      <c r="N178" s="511">
        <f t="shared" ref="N178:U178" si="134">N179+N201+N200</f>
        <v>-1455</v>
      </c>
      <c r="O178" s="511">
        <f t="shared" si="134"/>
        <v>20105</v>
      </c>
      <c r="P178" s="511">
        <f t="shared" si="134"/>
        <v>20105</v>
      </c>
      <c r="Q178" s="511">
        <f t="shared" si="134"/>
        <v>0</v>
      </c>
      <c r="R178" s="511">
        <f t="shared" si="134"/>
        <v>20105</v>
      </c>
      <c r="S178" s="511">
        <f t="shared" si="134"/>
        <v>9257</v>
      </c>
      <c r="T178" s="511">
        <f t="shared" si="134"/>
        <v>26693</v>
      </c>
      <c r="U178" s="511">
        <f t="shared" si="134"/>
        <v>3418.2</v>
      </c>
      <c r="V178" s="511">
        <f>V179+V201+V200+V205+V202</f>
        <v>30111.199999999997</v>
      </c>
      <c r="W178" s="511">
        <f t="shared" ref="W178:X178" si="135">W179+W201+W200+W205+W202</f>
        <v>4721.3160000000007</v>
      </c>
      <c r="X178" s="511">
        <f t="shared" si="135"/>
        <v>34832.515999999996</v>
      </c>
      <c r="Y178" s="522"/>
      <c r="Z178" s="522"/>
      <c r="AA178" s="508"/>
      <c r="AB178" s="508"/>
      <c r="AC178" s="508"/>
      <c r="AD178" s="508"/>
      <c r="AE178" s="508"/>
      <c r="AF178" s="508"/>
      <c r="AG178" s="508"/>
      <c r="AH178" s="508"/>
      <c r="AI178" s="508"/>
      <c r="AJ178" s="508"/>
      <c r="AK178" s="508"/>
      <c r="AL178" s="508"/>
      <c r="AM178" s="508"/>
      <c r="AN178" s="508"/>
      <c r="AO178" s="508"/>
      <c r="AP178" s="508"/>
      <c r="AQ178" s="508"/>
      <c r="AR178" s="508"/>
      <c r="AS178" s="508"/>
      <c r="AT178" s="508"/>
      <c r="AU178" s="508"/>
      <c r="AV178" s="508"/>
      <c r="AW178" s="508"/>
      <c r="AX178" s="508"/>
      <c r="AY178" s="508"/>
      <c r="AZ178" s="508"/>
      <c r="BA178" s="508"/>
      <c r="BB178" s="508"/>
    </row>
    <row r="179" spans="1:54" ht="16.5" customHeight="1" x14ac:dyDescent="0.2">
      <c r="A179" s="505" t="s">
        <v>905</v>
      </c>
      <c r="B179" s="493" t="s">
        <v>130</v>
      </c>
      <c r="C179" s="493" t="s">
        <v>202</v>
      </c>
      <c r="D179" s="493" t="s">
        <v>194</v>
      </c>
      <c r="E179" s="492" t="s">
        <v>922</v>
      </c>
      <c r="F179" s="493"/>
      <c r="G179" s="504"/>
      <c r="H179" s="504">
        <f t="shared" ref="H179:Q179" si="136">H181+H187</f>
        <v>0</v>
      </c>
      <c r="I179" s="504">
        <f t="shared" si="136"/>
        <v>20483</v>
      </c>
      <c r="J179" s="504">
        <f t="shared" si="136"/>
        <v>20483</v>
      </c>
      <c r="K179" s="504">
        <f t="shared" si="136"/>
        <v>1418.7700000000002</v>
      </c>
      <c r="L179" s="504">
        <f t="shared" si="136"/>
        <v>21560</v>
      </c>
      <c r="M179" s="504">
        <f t="shared" si="136"/>
        <v>21560</v>
      </c>
      <c r="N179" s="504">
        <f t="shared" si="136"/>
        <v>-1455</v>
      </c>
      <c r="O179" s="504">
        <f t="shared" si="136"/>
        <v>20105</v>
      </c>
      <c r="P179" s="504">
        <f t="shared" si="136"/>
        <v>20105</v>
      </c>
      <c r="Q179" s="504">
        <f t="shared" si="136"/>
        <v>0</v>
      </c>
      <c r="R179" s="504">
        <f>R181+R187+R180</f>
        <v>20105</v>
      </c>
      <c r="S179" s="504">
        <f t="shared" ref="S179:U179" si="137">S181+S187+S180</f>
        <v>9257</v>
      </c>
      <c r="T179" s="504">
        <f t="shared" si="137"/>
        <v>26693</v>
      </c>
      <c r="U179" s="504">
        <f t="shared" si="137"/>
        <v>3418.2</v>
      </c>
      <c r="V179" s="504">
        <f>V181+V187+V180</f>
        <v>30111.199999999997</v>
      </c>
      <c r="W179" s="504">
        <f t="shared" ref="W179:X179" si="138">W181+W187+W180</f>
        <v>400</v>
      </c>
      <c r="X179" s="504">
        <f t="shared" si="138"/>
        <v>30511.199999999997</v>
      </c>
    </row>
    <row r="180" spans="1:54" ht="16.5" customHeight="1" x14ac:dyDescent="0.2">
      <c r="A180" s="505" t="s">
        <v>1171</v>
      </c>
      <c r="B180" s="493" t="s">
        <v>130</v>
      </c>
      <c r="C180" s="493" t="s">
        <v>202</v>
      </c>
      <c r="D180" s="493" t="s">
        <v>194</v>
      </c>
      <c r="E180" s="523" t="s">
        <v>922</v>
      </c>
      <c r="F180" s="493" t="s">
        <v>1172</v>
      </c>
      <c r="G180" s="504"/>
      <c r="H180" s="504"/>
      <c r="I180" s="504"/>
      <c r="J180" s="504"/>
      <c r="K180" s="504"/>
      <c r="L180" s="504"/>
      <c r="M180" s="504"/>
      <c r="N180" s="504"/>
      <c r="O180" s="504"/>
      <c r="P180" s="504"/>
      <c r="Q180" s="504"/>
      <c r="R180" s="504">
        <v>0</v>
      </c>
      <c r="S180" s="504">
        <v>6876</v>
      </c>
      <c r="T180" s="504">
        <v>0</v>
      </c>
      <c r="U180" s="504">
        <v>8850.4</v>
      </c>
      <c r="V180" s="504">
        <f>T180+U180</f>
        <v>8850.4</v>
      </c>
      <c r="W180" s="504">
        <v>0</v>
      </c>
      <c r="X180" s="504">
        <f>V180+W180</f>
        <v>8850.4</v>
      </c>
    </row>
    <row r="181" spans="1:54" ht="24" customHeight="1" x14ac:dyDescent="0.2">
      <c r="A181" s="503" t="s">
        <v>1097</v>
      </c>
      <c r="B181" s="493" t="s">
        <v>130</v>
      </c>
      <c r="C181" s="493" t="s">
        <v>202</v>
      </c>
      <c r="D181" s="493" t="s">
        <v>194</v>
      </c>
      <c r="E181" s="492" t="s">
        <v>784</v>
      </c>
      <c r="F181" s="493"/>
      <c r="G181" s="504"/>
      <c r="H181" s="504">
        <f t="shared" ref="H181:Q181" si="139">H182+H185</f>
        <v>0</v>
      </c>
      <c r="I181" s="504">
        <f t="shared" si="139"/>
        <v>5750</v>
      </c>
      <c r="J181" s="504">
        <f t="shared" si="139"/>
        <v>5750</v>
      </c>
      <c r="K181" s="504">
        <f t="shared" si="139"/>
        <v>80.39</v>
      </c>
      <c r="L181" s="504">
        <f t="shared" si="139"/>
        <v>5750</v>
      </c>
      <c r="M181" s="504">
        <f t="shared" si="139"/>
        <v>5750</v>
      </c>
      <c r="N181" s="504">
        <f t="shared" si="139"/>
        <v>265</v>
      </c>
      <c r="O181" s="504">
        <f t="shared" si="139"/>
        <v>6015</v>
      </c>
      <c r="P181" s="504">
        <f t="shared" si="139"/>
        <v>6015</v>
      </c>
      <c r="Q181" s="504">
        <f t="shared" si="139"/>
        <v>0</v>
      </c>
      <c r="R181" s="504">
        <f>R182+R183+R184+R185+R186</f>
        <v>6015</v>
      </c>
      <c r="S181" s="504">
        <f t="shared" ref="S181:X181" si="140">S182+S183+S184+S185+S186</f>
        <v>-719</v>
      </c>
      <c r="T181" s="504">
        <f t="shared" si="140"/>
        <v>7564</v>
      </c>
      <c r="U181" s="504">
        <f t="shared" si="140"/>
        <v>-2491</v>
      </c>
      <c r="V181" s="504">
        <f t="shared" si="140"/>
        <v>5073</v>
      </c>
      <c r="W181" s="504">
        <f t="shared" si="140"/>
        <v>0</v>
      </c>
      <c r="X181" s="504">
        <f t="shared" si="140"/>
        <v>5073</v>
      </c>
    </row>
    <row r="182" spans="1:54" ht="32.25" customHeight="1" x14ac:dyDescent="0.2">
      <c r="A182" s="505" t="s">
        <v>76</v>
      </c>
      <c r="B182" s="493" t="s">
        <v>130</v>
      </c>
      <c r="C182" s="493" t="s">
        <v>202</v>
      </c>
      <c r="D182" s="493" t="s">
        <v>194</v>
      </c>
      <c r="E182" s="492" t="s">
        <v>784</v>
      </c>
      <c r="F182" s="493" t="s">
        <v>77</v>
      </c>
      <c r="G182" s="504"/>
      <c r="H182" s="504">
        <v>0</v>
      </c>
      <c r="I182" s="504">
        <v>5550</v>
      </c>
      <c r="J182" s="504">
        <f>H182+I182</f>
        <v>5550</v>
      </c>
      <c r="K182" s="504">
        <v>80.39</v>
      </c>
      <c r="L182" s="504">
        <v>5550</v>
      </c>
      <c r="M182" s="504">
        <v>5550</v>
      </c>
      <c r="N182" s="504">
        <v>265</v>
      </c>
      <c r="O182" s="504">
        <f>M182+N182</f>
        <v>5815</v>
      </c>
      <c r="P182" s="504">
        <v>5815</v>
      </c>
      <c r="Q182" s="504">
        <v>0</v>
      </c>
      <c r="R182" s="504">
        <f>P182+Q182</f>
        <v>5815</v>
      </c>
      <c r="S182" s="504">
        <f>-101-2520+302</f>
        <v>-2319</v>
      </c>
      <c r="T182" s="504">
        <v>5714</v>
      </c>
      <c r="U182" s="504">
        <f>99-2760+220</f>
        <v>-2441</v>
      </c>
      <c r="V182" s="504">
        <f>T182+U182</f>
        <v>3273</v>
      </c>
      <c r="W182" s="504">
        <v>0</v>
      </c>
      <c r="X182" s="504">
        <f>V182+W182</f>
        <v>3273</v>
      </c>
    </row>
    <row r="183" spans="1:54" ht="27.75" customHeight="1" x14ac:dyDescent="0.2">
      <c r="A183" s="505" t="s">
        <v>76</v>
      </c>
      <c r="B183" s="493" t="s">
        <v>130</v>
      </c>
      <c r="C183" s="493" t="s">
        <v>202</v>
      </c>
      <c r="D183" s="493" t="s">
        <v>194</v>
      </c>
      <c r="E183" s="492" t="s">
        <v>1094</v>
      </c>
      <c r="F183" s="493" t="s">
        <v>77</v>
      </c>
      <c r="G183" s="504"/>
      <c r="H183" s="504"/>
      <c r="I183" s="504"/>
      <c r="J183" s="504"/>
      <c r="K183" s="504"/>
      <c r="L183" s="504"/>
      <c r="M183" s="504"/>
      <c r="N183" s="504"/>
      <c r="O183" s="504"/>
      <c r="P183" s="504"/>
      <c r="Q183" s="504"/>
      <c r="R183" s="504"/>
      <c r="S183" s="504">
        <f>1300</f>
        <v>1300</v>
      </c>
      <c r="T183" s="504">
        <f>R183+S183</f>
        <v>1300</v>
      </c>
      <c r="U183" s="504">
        <v>0</v>
      </c>
      <c r="V183" s="504">
        <f>T183+U183</f>
        <v>1300</v>
      </c>
      <c r="W183" s="504">
        <v>0</v>
      </c>
      <c r="X183" s="504">
        <f t="shared" ref="X183:X186" si="141">V183+W183</f>
        <v>1300</v>
      </c>
    </row>
    <row r="184" spans="1:54" ht="27.75" customHeight="1" x14ac:dyDescent="0.2">
      <c r="A184" s="505" t="s">
        <v>76</v>
      </c>
      <c r="B184" s="493" t="s">
        <v>130</v>
      </c>
      <c r="C184" s="493" t="s">
        <v>202</v>
      </c>
      <c r="D184" s="493" t="s">
        <v>194</v>
      </c>
      <c r="E184" s="492" t="s">
        <v>1095</v>
      </c>
      <c r="F184" s="493" t="s">
        <v>77</v>
      </c>
      <c r="G184" s="504"/>
      <c r="H184" s="504"/>
      <c r="I184" s="504"/>
      <c r="J184" s="504"/>
      <c r="K184" s="504"/>
      <c r="L184" s="504"/>
      <c r="M184" s="504"/>
      <c r="N184" s="504"/>
      <c r="O184" s="504"/>
      <c r="P184" s="504"/>
      <c r="Q184" s="504"/>
      <c r="R184" s="504"/>
      <c r="S184" s="504">
        <v>300</v>
      </c>
      <c r="T184" s="504">
        <f>R184+S184</f>
        <v>300</v>
      </c>
      <c r="U184" s="504">
        <v>0</v>
      </c>
      <c r="V184" s="504">
        <f>T184+U184</f>
        <v>300</v>
      </c>
      <c r="W184" s="504">
        <v>0</v>
      </c>
      <c r="X184" s="504">
        <f t="shared" si="141"/>
        <v>300</v>
      </c>
    </row>
    <row r="185" spans="1:54" ht="14.25" customHeight="1" x14ac:dyDescent="0.2">
      <c r="A185" s="505" t="s">
        <v>1096</v>
      </c>
      <c r="B185" s="493" t="s">
        <v>130</v>
      </c>
      <c r="C185" s="493" t="s">
        <v>202</v>
      </c>
      <c r="D185" s="493" t="s">
        <v>194</v>
      </c>
      <c r="E185" s="492" t="s">
        <v>784</v>
      </c>
      <c r="F185" s="493" t="s">
        <v>79</v>
      </c>
      <c r="G185" s="504"/>
      <c r="H185" s="504">
        <v>0</v>
      </c>
      <c r="I185" s="504">
        <v>200</v>
      </c>
      <c r="J185" s="504">
        <f>H185+I185</f>
        <v>200</v>
      </c>
      <c r="K185" s="504">
        <v>0</v>
      </c>
      <c r="L185" s="504">
        <v>200</v>
      </c>
      <c r="M185" s="504">
        <v>200</v>
      </c>
      <c r="N185" s="504">
        <v>0</v>
      </c>
      <c r="O185" s="504">
        <f>M185+N185</f>
        <v>200</v>
      </c>
      <c r="P185" s="504">
        <v>200</v>
      </c>
      <c r="Q185" s="504">
        <v>0</v>
      </c>
      <c r="R185" s="504">
        <f>P185+Q185</f>
        <v>200</v>
      </c>
      <c r="S185" s="504">
        <v>-50</v>
      </c>
      <c r="T185" s="504">
        <v>200</v>
      </c>
      <c r="U185" s="504">
        <v>-50</v>
      </c>
      <c r="V185" s="504">
        <f>T185+U185</f>
        <v>150</v>
      </c>
      <c r="W185" s="504">
        <v>0</v>
      </c>
      <c r="X185" s="504">
        <f t="shared" si="141"/>
        <v>150</v>
      </c>
    </row>
    <row r="186" spans="1:54" ht="15.75" customHeight="1" x14ac:dyDescent="0.2">
      <c r="A186" s="505" t="s">
        <v>725</v>
      </c>
      <c r="B186" s="493" t="s">
        <v>130</v>
      </c>
      <c r="C186" s="493" t="s">
        <v>202</v>
      </c>
      <c r="D186" s="493" t="s">
        <v>194</v>
      </c>
      <c r="E186" s="493" t="s">
        <v>822</v>
      </c>
      <c r="F186" s="493" t="s">
        <v>79</v>
      </c>
      <c r="G186" s="504"/>
      <c r="H186" s="504"/>
      <c r="I186" s="504"/>
      <c r="J186" s="504"/>
      <c r="K186" s="504"/>
      <c r="L186" s="504"/>
      <c r="M186" s="504"/>
      <c r="N186" s="504"/>
      <c r="O186" s="504"/>
      <c r="P186" s="504"/>
      <c r="Q186" s="504"/>
      <c r="R186" s="504">
        <v>0</v>
      </c>
      <c r="S186" s="504">
        <v>50</v>
      </c>
      <c r="T186" s="504">
        <f>R186+S186</f>
        <v>50</v>
      </c>
      <c r="U186" s="504">
        <v>0</v>
      </c>
      <c r="V186" s="504">
        <f>T186+U186</f>
        <v>50</v>
      </c>
      <c r="W186" s="504">
        <v>0</v>
      </c>
      <c r="X186" s="504">
        <f t="shared" si="141"/>
        <v>50</v>
      </c>
    </row>
    <row r="187" spans="1:54" ht="22.5" customHeight="1" x14ac:dyDescent="0.2">
      <c r="A187" s="503" t="s">
        <v>1098</v>
      </c>
      <c r="B187" s="491" t="s">
        <v>130</v>
      </c>
      <c r="C187" s="491" t="s">
        <v>202</v>
      </c>
      <c r="D187" s="491" t="s">
        <v>194</v>
      </c>
      <c r="E187" s="494" t="s">
        <v>783</v>
      </c>
      <c r="F187" s="491"/>
      <c r="G187" s="511"/>
      <c r="H187" s="511">
        <f t="shared" ref="H187:Q187" si="142">H188+H191</f>
        <v>0</v>
      </c>
      <c r="I187" s="511">
        <f t="shared" si="142"/>
        <v>14733</v>
      </c>
      <c r="J187" s="511">
        <f t="shared" si="142"/>
        <v>14733</v>
      </c>
      <c r="K187" s="511">
        <f t="shared" si="142"/>
        <v>1338.38</v>
      </c>
      <c r="L187" s="511">
        <f t="shared" si="142"/>
        <v>15810</v>
      </c>
      <c r="M187" s="511">
        <f t="shared" si="142"/>
        <v>15810</v>
      </c>
      <c r="N187" s="511">
        <f t="shared" si="142"/>
        <v>-1720</v>
      </c>
      <c r="O187" s="511">
        <f t="shared" si="142"/>
        <v>14090</v>
      </c>
      <c r="P187" s="511">
        <f t="shared" si="142"/>
        <v>14090</v>
      </c>
      <c r="Q187" s="511">
        <f t="shared" si="142"/>
        <v>0</v>
      </c>
      <c r="R187" s="511">
        <f>R188+R189+R190+R191</f>
        <v>14090</v>
      </c>
      <c r="S187" s="511">
        <f t="shared" ref="S187:X187" si="143">S188+S189+S190+S191</f>
        <v>3100</v>
      </c>
      <c r="T187" s="511">
        <f t="shared" si="143"/>
        <v>19129</v>
      </c>
      <c r="U187" s="511">
        <f t="shared" si="143"/>
        <v>-2941.2</v>
      </c>
      <c r="V187" s="511">
        <f t="shared" si="143"/>
        <v>16187.8</v>
      </c>
      <c r="W187" s="511">
        <f>W188+W189+W190+W191</f>
        <v>400</v>
      </c>
      <c r="X187" s="511">
        <f t="shared" si="143"/>
        <v>16587.8</v>
      </c>
    </row>
    <row r="188" spans="1:54" ht="33.75" customHeight="1" x14ac:dyDescent="0.2">
      <c r="A188" s="505" t="s">
        <v>76</v>
      </c>
      <c r="B188" s="493" t="s">
        <v>130</v>
      </c>
      <c r="C188" s="493" t="s">
        <v>202</v>
      </c>
      <c r="D188" s="493" t="s">
        <v>194</v>
      </c>
      <c r="E188" s="492" t="s">
        <v>783</v>
      </c>
      <c r="F188" s="493" t="s">
        <v>77</v>
      </c>
      <c r="G188" s="504"/>
      <c r="H188" s="504">
        <v>0</v>
      </c>
      <c r="I188" s="504">
        <v>14013</v>
      </c>
      <c r="J188" s="504">
        <f>H188+I188</f>
        <v>14013</v>
      </c>
      <c r="K188" s="504">
        <v>1338.38</v>
      </c>
      <c r="L188" s="504">
        <f>12090+3000</f>
        <v>15090</v>
      </c>
      <c r="M188" s="504">
        <f>12090+3000</f>
        <v>15090</v>
      </c>
      <c r="N188" s="504">
        <v>-1700</v>
      </c>
      <c r="O188" s="504">
        <f>M188+N188</f>
        <v>13390</v>
      </c>
      <c r="P188" s="504">
        <v>13390</v>
      </c>
      <c r="Q188" s="504">
        <v>0</v>
      </c>
      <c r="R188" s="504">
        <f>P188+Q188</f>
        <v>13390</v>
      </c>
      <c r="S188" s="504">
        <f>879-1348-2952+941</f>
        <v>-2480</v>
      </c>
      <c r="T188" s="504">
        <v>14269</v>
      </c>
      <c r="U188" s="504">
        <f>-481-4655.2+575</f>
        <v>-4561.2</v>
      </c>
      <c r="V188" s="504">
        <f t="shared" ref="V188:V201" si="144">T188+U188</f>
        <v>9707.7999999999993</v>
      </c>
      <c r="W188" s="504">
        <v>0</v>
      </c>
      <c r="X188" s="504">
        <f t="shared" ref="X188:X201" si="145">V188+W188</f>
        <v>9707.7999999999993</v>
      </c>
      <c r="Z188" s="524"/>
    </row>
    <row r="189" spans="1:54" ht="33.75" customHeight="1" x14ac:dyDescent="0.2">
      <c r="A189" s="505" t="s">
        <v>76</v>
      </c>
      <c r="B189" s="493" t="s">
        <v>130</v>
      </c>
      <c r="C189" s="493" t="s">
        <v>202</v>
      </c>
      <c r="D189" s="493" t="s">
        <v>194</v>
      </c>
      <c r="E189" s="492" t="s">
        <v>1099</v>
      </c>
      <c r="F189" s="493" t="s">
        <v>77</v>
      </c>
      <c r="G189" s="504"/>
      <c r="H189" s="504"/>
      <c r="I189" s="504"/>
      <c r="J189" s="504"/>
      <c r="K189" s="504"/>
      <c r="L189" s="504"/>
      <c r="M189" s="504"/>
      <c r="N189" s="504"/>
      <c r="O189" s="504"/>
      <c r="P189" s="504"/>
      <c r="Q189" s="504"/>
      <c r="R189" s="504">
        <v>0</v>
      </c>
      <c r="S189" s="504">
        <f>4160</f>
        <v>4160</v>
      </c>
      <c r="T189" s="504">
        <f>R189+S189</f>
        <v>4160</v>
      </c>
      <c r="U189" s="504">
        <v>0</v>
      </c>
      <c r="V189" s="504">
        <f t="shared" si="144"/>
        <v>4160</v>
      </c>
      <c r="W189" s="504">
        <v>0</v>
      </c>
      <c r="X189" s="504">
        <f t="shared" si="145"/>
        <v>4160</v>
      </c>
      <c r="Y189" s="524"/>
    </row>
    <row r="190" spans="1:54" ht="33.75" customHeight="1" x14ac:dyDescent="0.2">
      <c r="A190" s="505" t="s">
        <v>76</v>
      </c>
      <c r="B190" s="493" t="s">
        <v>130</v>
      </c>
      <c r="C190" s="493" t="s">
        <v>202</v>
      </c>
      <c r="D190" s="493" t="s">
        <v>194</v>
      </c>
      <c r="E190" s="492" t="s">
        <v>1100</v>
      </c>
      <c r="F190" s="493" t="s">
        <v>77</v>
      </c>
      <c r="G190" s="504"/>
      <c r="H190" s="504"/>
      <c r="I190" s="504"/>
      <c r="J190" s="504"/>
      <c r="K190" s="504"/>
      <c r="L190" s="504"/>
      <c r="M190" s="504"/>
      <c r="N190" s="504"/>
      <c r="O190" s="504"/>
      <c r="P190" s="504"/>
      <c r="Q190" s="504"/>
      <c r="R190" s="504">
        <v>0</v>
      </c>
      <c r="S190" s="504">
        <v>1620</v>
      </c>
      <c r="T190" s="504">
        <v>0</v>
      </c>
      <c r="U190" s="504">
        <v>1620</v>
      </c>
      <c r="V190" s="504">
        <f t="shared" si="144"/>
        <v>1620</v>
      </c>
      <c r="W190" s="504">
        <v>0</v>
      </c>
      <c r="X190" s="504">
        <f t="shared" si="145"/>
        <v>1620</v>
      </c>
    </row>
    <row r="191" spans="1:54" ht="18.75" customHeight="1" x14ac:dyDescent="0.2">
      <c r="A191" s="505" t="s">
        <v>537</v>
      </c>
      <c r="B191" s="493" t="s">
        <v>130</v>
      </c>
      <c r="C191" s="493" t="s">
        <v>202</v>
      </c>
      <c r="D191" s="493" t="s">
        <v>194</v>
      </c>
      <c r="E191" s="492" t="s">
        <v>783</v>
      </c>
      <c r="F191" s="493" t="s">
        <v>79</v>
      </c>
      <c r="G191" s="504"/>
      <c r="H191" s="504">
        <v>0</v>
      </c>
      <c r="I191" s="504">
        <v>720</v>
      </c>
      <c r="J191" s="504">
        <f>H191+I191</f>
        <v>720</v>
      </c>
      <c r="K191" s="504">
        <v>0</v>
      </c>
      <c r="L191" s="504">
        <v>720</v>
      </c>
      <c r="M191" s="504">
        <v>720</v>
      </c>
      <c r="N191" s="504">
        <v>-20</v>
      </c>
      <c r="O191" s="504">
        <f>M191+N191</f>
        <v>700</v>
      </c>
      <c r="P191" s="504">
        <v>700</v>
      </c>
      <c r="Q191" s="504">
        <v>0</v>
      </c>
      <c r="R191" s="504">
        <f t="shared" ref="R191:X263" si="146">P191+Q191</f>
        <v>700</v>
      </c>
      <c r="S191" s="504">
        <v>-200</v>
      </c>
      <c r="T191" s="504">
        <v>700</v>
      </c>
      <c r="U191" s="504">
        <v>0</v>
      </c>
      <c r="V191" s="504">
        <f t="shared" si="144"/>
        <v>700</v>
      </c>
      <c r="W191" s="504">
        <v>400</v>
      </c>
      <c r="X191" s="504">
        <f t="shared" si="145"/>
        <v>1100</v>
      </c>
    </row>
    <row r="192" spans="1:54" s="509" customFormat="1" ht="18.75" hidden="1" customHeight="1" x14ac:dyDescent="0.2">
      <c r="A192" s="503" t="s">
        <v>852</v>
      </c>
      <c r="B192" s="491" t="s">
        <v>130</v>
      </c>
      <c r="C192" s="491" t="s">
        <v>202</v>
      </c>
      <c r="D192" s="491" t="s">
        <v>194</v>
      </c>
      <c r="E192" s="494"/>
      <c r="F192" s="491"/>
      <c r="G192" s="511">
        <f t="shared" ref="G192:Q192" si="147">G193+G196+G199</f>
        <v>0</v>
      </c>
      <c r="H192" s="511">
        <f t="shared" si="147"/>
        <v>21483</v>
      </c>
      <c r="I192" s="511">
        <f t="shared" si="147"/>
        <v>-21483</v>
      </c>
      <c r="J192" s="511">
        <f t="shared" si="147"/>
        <v>0</v>
      </c>
      <c r="K192" s="511">
        <f t="shared" si="147"/>
        <v>0</v>
      </c>
      <c r="L192" s="511">
        <f t="shared" si="147"/>
        <v>-21483</v>
      </c>
      <c r="M192" s="511">
        <f t="shared" si="147"/>
        <v>0</v>
      </c>
      <c r="N192" s="511">
        <f t="shared" si="147"/>
        <v>-21483</v>
      </c>
      <c r="O192" s="511">
        <f t="shared" si="147"/>
        <v>-21483</v>
      </c>
      <c r="P192" s="511">
        <f t="shared" si="147"/>
        <v>-21483</v>
      </c>
      <c r="Q192" s="511">
        <f t="shared" si="147"/>
        <v>-42966</v>
      </c>
      <c r="R192" s="504">
        <f t="shared" si="146"/>
        <v>-64449</v>
      </c>
      <c r="S192" s="504">
        <f t="shared" ref="S192:S201" si="148">Q192+R192</f>
        <v>-107415</v>
      </c>
      <c r="T192" s="504">
        <f t="shared" ref="T192:T201" si="149">R192+S192</f>
        <v>-171864</v>
      </c>
      <c r="U192" s="504">
        <f t="shared" ref="U192:U201" si="150">S192+T192</f>
        <v>-279279</v>
      </c>
      <c r="V192" s="504">
        <f t="shared" si="144"/>
        <v>-451143</v>
      </c>
      <c r="W192" s="504">
        <f t="shared" ref="W192:W201" si="151">U192+V192</f>
        <v>-730422</v>
      </c>
      <c r="X192" s="504">
        <f t="shared" si="145"/>
        <v>-1181565</v>
      </c>
      <c r="Y192" s="508"/>
      <c r="Z192" s="508"/>
      <c r="AA192" s="508"/>
      <c r="AB192" s="508"/>
      <c r="AC192" s="508"/>
      <c r="AD192" s="508"/>
      <c r="AE192" s="508"/>
      <c r="AF192" s="508"/>
      <c r="AG192" s="508"/>
      <c r="AH192" s="508"/>
      <c r="AI192" s="508"/>
      <c r="AJ192" s="508"/>
      <c r="AK192" s="508"/>
      <c r="AL192" s="508"/>
      <c r="AM192" s="508"/>
      <c r="AN192" s="508"/>
      <c r="AO192" s="508"/>
      <c r="AP192" s="508"/>
      <c r="AQ192" s="508"/>
      <c r="AR192" s="508"/>
      <c r="AS192" s="508"/>
      <c r="AT192" s="508"/>
      <c r="AU192" s="508"/>
      <c r="AV192" s="508"/>
      <c r="AW192" s="508"/>
      <c r="AX192" s="508"/>
      <c r="AY192" s="508"/>
      <c r="AZ192" s="508"/>
      <c r="BA192" s="508"/>
      <c r="BB192" s="508"/>
    </row>
    <row r="193" spans="1:54" s="509" customFormat="1" ht="18.75" hidden="1" customHeight="1" x14ac:dyDescent="0.2">
      <c r="A193" s="505" t="s">
        <v>536</v>
      </c>
      <c r="B193" s="493" t="s">
        <v>130</v>
      </c>
      <c r="C193" s="493" t="s">
        <v>202</v>
      </c>
      <c r="D193" s="493" t="s">
        <v>194</v>
      </c>
      <c r="E193" s="492" t="s">
        <v>784</v>
      </c>
      <c r="F193" s="493"/>
      <c r="G193" s="504">
        <f>G194+G195</f>
        <v>0</v>
      </c>
      <c r="H193" s="504">
        <f>H194+H195</f>
        <v>5750</v>
      </c>
      <c r="I193" s="504">
        <f>I194+I195</f>
        <v>-5750</v>
      </c>
      <c r="J193" s="504">
        <f>H193+I193</f>
        <v>0</v>
      </c>
      <c r="K193" s="504">
        <f>K194+K195</f>
        <v>0</v>
      </c>
      <c r="L193" s="504">
        <f>I193+J193</f>
        <v>-5750</v>
      </c>
      <c r="M193" s="504">
        <f>J193+K193</f>
        <v>0</v>
      </c>
      <c r="N193" s="504">
        <f t="shared" ref="N193:N199" si="152">K193+L193</f>
        <v>-5750</v>
      </c>
      <c r="O193" s="504">
        <f t="shared" ref="O193:Q199" si="153">L193+M193</f>
        <v>-5750</v>
      </c>
      <c r="P193" s="504">
        <f t="shared" si="153"/>
        <v>-5750</v>
      </c>
      <c r="Q193" s="504">
        <f t="shared" si="153"/>
        <v>-11500</v>
      </c>
      <c r="R193" s="504">
        <f t="shared" si="146"/>
        <v>-17250</v>
      </c>
      <c r="S193" s="504">
        <f t="shared" si="148"/>
        <v>-28750</v>
      </c>
      <c r="T193" s="504">
        <f t="shared" si="149"/>
        <v>-46000</v>
      </c>
      <c r="U193" s="504">
        <f t="shared" si="150"/>
        <v>-74750</v>
      </c>
      <c r="V193" s="504">
        <f t="shared" si="144"/>
        <v>-120750</v>
      </c>
      <c r="W193" s="504">
        <f t="shared" si="151"/>
        <v>-195500</v>
      </c>
      <c r="X193" s="504">
        <f t="shared" si="145"/>
        <v>-316250</v>
      </c>
      <c r="Y193" s="508"/>
      <c r="Z193" s="508"/>
      <c r="AA193" s="508"/>
      <c r="AB193" s="508"/>
      <c r="AC193" s="508"/>
      <c r="AD193" s="508"/>
      <c r="AE193" s="508"/>
      <c r="AF193" s="508"/>
      <c r="AG193" s="508"/>
      <c r="AH193" s="508"/>
      <c r="AI193" s="508"/>
      <c r="AJ193" s="508"/>
      <c r="AK193" s="508"/>
      <c r="AL193" s="508"/>
      <c r="AM193" s="508"/>
      <c r="AN193" s="508"/>
      <c r="AO193" s="508"/>
      <c r="AP193" s="508"/>
      <c r="AQ193" s="508"/>
      <c r="AR193" s="508"/>
      <c r="AS193" s="508"/>
      <c r="AT193" s="508"/>
      <c r="AU193" s="508"/>
      <c r="AV193" s="508"/>
      <c r="AW193" s="508"/>
      <c r="AX193" s="508"/>
      <c r="AY193" s="508"/>
      <c r="AZ193" s="508"/>
      <c r="BA193" s="508"/>
      <c r="BB193" s="508"/>
    </row>
    <row r="194" spans="1:54" s="509" customFormat="1" ht="30.75" hidden="1" customHeight="1" x14ac:dyDescent="0.2">
      <c r="A194" s="505" t="s">
        <v>76</v>
      </c>
      <c r="B194" s="493" t="s">
        <v>130</v>
      </c>
      <c r="C194" s="493" t="s">
        <v>202</v>
      </c>
      <c r="D194" s="493" t="s">
        <v>194</v>
      </c>
      <c r="E194" s="492" t="s">
        <v>784</v>
      </c>
      <c r="F194" s="493" t="s">
        <v>77</v>
      </c>
      <c r="G194" s="504"/>
      <c r="H194" s="504">
        <v>5550</v>
      </c>
      <c r="I194" s="504">
        <v>-5550</v>
      </c>
      <c r="J194" s="504">
        <f t="shared" ref="J194:J199" si="154">H194+I194</f>
        <v>0</v>
      </c>
      <c r="K194" s="504">
        <v>0</v>
      </c>
      <c r="L194" s="504">
        <f t="shared" ref="L194:M199" si="155">I194+J194</f>
        <v>-5550</v>
      </c>
      <c r="M194" s="504">
        <f t="shared" si="155"/>
        <v>0</v>
      </c>
      <c r="N194" s="504">
        <f t="shared" si="152"/>
        <v>-5550</v>
      </c>
      <c r="O194" s="504">
        <f t="shared" si="153"/>
        <v>-5550</v>
      </c>
      <c r="P194" s="504">
        <f t="shared" si="153"/>
        <v>-5550</v>
      </c>
      <c r="Q194" s="504">
        <f t="shared" si="153"/>
        <v>-11100</v>
      </c>
      <c r="R194" s="504">
        <f t="shared" si="146"/>
        <v>-16650</v>
      </c>
      <c r="S194" s="504">
        <f t="shared" si="148"/>
        <v>-27750</v>
      </c>
      <c r="T194" s="504">
        <f t="shared" si="149"/>
        <v>-44400</v>
      </c>
      <c r="U194" s="504">
        <f t="shared" si="150"/>
        <v>-72150</v>
      </c>
      <c r="V194" s="504">
        <f t="shared" si="144"/>
        <v>-116550</v>
      </c>
      <c r="W194" s="504">
        <f t="shared" si="151"/>
        <v>-188700</v>
      </c>
      <c r="X194" s="504">
        <f t="shared" si="145"/>
        <v>-305250</v>
      </c>
      <c r="Y194" s="508"/>
      <c r="Z194" s="508"/>
      <c r="AA194" s="508"/>
      <c r="AB194" s="508"/>
      <c r="AC194" s="508"/>
      <c r="AD194" s="508"/>
      <c r="AE194" s="508"/>
      <c r="AF194" s="508"/>
      <c r="AG194" s="508"/>
      <c r="AH194" s="508"/>
      <c r="AI194" s="508"/>
      <c r="AJ194" s="508"/>
      <c r="AK194" s="508"/>
      <c r="AL194" s="508"/>
      <c r="AM194" s="508"/>
      <c r="AN194" s="508"/>
      <c r="AO194" s="508"/>
      <c r="AP194" s="508"/>
      <c r="AQ194" s="508"/>
      <c r="AR194" s="508"/>
      <c r="AS194" s="508"/>
      <c r="AT194" s="508"/>
      <c r="AU194" s="508"/>
      <c r="AV194" s="508"/>
      <c r="AW194" s="508"/>
      <c r="AX194" s="508"/>
      <c r="AY194" s="508"/>
      <c r="AZ194" s="508"/>
      <c r="BA194" s="508"/>
      <c r="BB194" s="508"/>
    </row>
    <row r="195" spans="1:54" s="509" customFormat="1" ht="18.75" hidden="1" customHeight="1" x14ac:dyDescent="0.2">
      <c r="A195" s="505" t="s">
        <v>78</v>
      </c>
      <c r="B195" s="493" t="s">
        <v>130</v>
      </c>
      <c r="C195" s="493" t="s">
        <v>202</v>
      </c>
      <c r="D195" s="493" t="s">
        <v>194</v>
      </c>
      <c r="E195" s="492" t="s">
        <v>784</v>
      </c>
      <c r="F195" s="493" t="s">
        <v>79</v>
      </c>
      <c r="G195" s="504"/>
      <c r="H195" s="504">
        <v>200</v>
      </c>
      <c r="I195" s="504">
        <v>-200</v>
      </c>
      <c r="J195" s="504">
        <f t="shared" si="154"/>
        <v>0</v>
      </c>
      <c r="K195" s="504">
        <v>0</v>
      </c>
      <c r="L195" s="504">
        <f t="shared" si="155"/>
        <v>-200</v>
      </c>
      <c r="M195" s="504">
        <f t="shared" si="155"/>
        <v>0</v>
      </c>
      <c r="N195" s="504">
        <f t="shared" si="152"/>
        <v>-200</v>
      </c>
      <c r="O195" s="504">
        <f t="shared" si="153"/>
        <v>-200</v>
      </c>
      <c r="P195" s="504">
        <f t="shared" si="153"/>
        <v>-200</v>
      </c>
      <c r="Q195" s="504">
        <f t="shared" si="153"/>
        <v>-400</v>
      </c>
      <c r="R195" s="504">
        <f t="shared" si="146"/>
        <v>-600</v>
      </c>
      <c r="S195" s="504">
        <f t="shared" si="148"/>
        <v>-1000</v>
      </c>
      <c r="T195" s="504">
        <f t="shared" si="149"/>
        <v>-1600</v>
      </c>
      <c r="U195" s="504">
        <f t="shared" si="150"/>
        <v>-2600</v>
      </c>
      <c r="V195" s="504">
        <f t="shared" si="144"/>
        <v>-4200</v>
      </c>
      <c r="W195" s="504">
        <f t="shared" si="151"/>
        <v>-6800</v>
      </c>
      <c r="X195" s="504">
        <f t="shared" si="145"/>
        <v>-11000</v>
      </c>
      <c r="Y195" s="508"/>
      <c r="Z195" s="508"/>
      <c r="AA195" s="508"/>
      <c r="AB195" s="508"/>
      <c r="AC195" s="508"/>
      <c r="AD195" s="508"/>
      <c r="AE195" s="508"/>
      <c r="AF195" s="508"/>
      <c r="AG195" s="508"/>
      <c r="AH195" s="508"/>
      <c r="AI195" s="508"/>
      <c r="AJ195" s="508"/>
      <c r="AK195" s="508"/>
      <c r="AL195" s="508"/>
      <c r="AM195" s="508"/>
      <c r="AN195" s="508"/>
      <c r="AO195" s="508"/>
      <c r="AP195" s="508"/>
      <c r="AQ195" s="508"/>
      <c r="AR195" s="508"/>
      <c r="AS195" s="508"/>
      <c r="AT195" s="508"/>
      <c r="AU195" s="508"/>
      <c r="AV195" s="508"/>
      <c r="AW195" s="508"/>
      <c r="AX195" s="508"/>
      <c r="AY195" s="508"/>
      <c r="AZ195" s="508"/>
      <c r="BA195" s="508"/>
      <c r="BB195" s="508"/>
    </row>
    <row r="196" spans="1:54" ht="18.75" hidden="1" customHeight="1" x14ac:dyDescent="0.2">
      <c r="A196" s="505" t="s">
        <v>537</v>
      </c>
      <c r="B196" s="493" t="s">
        <v>130</v>
      </c>
      <c r="C196" s="493" t="s">
        <v>202</v>
      </c>
      <c r="D196" s="493" t="s">
        <v>194</v>
      </c>
      <c r="E196" s="492" t="s">
        <v>783</v>
      </c>
      <c r="F196" s="493"/>
      <c r="G196" s="504">
        <f>G197+G198</f>
        <v>0</v>
      </c>
      <c r="H196" s="504">
        <f>H197+H198</f>
        <v>14733</v>
      </c>
      <c r="I196" s="504">
        <f>I197+I198</f>
        <v>-14733</v>
      </c>
      <c r="J196" s="504">
        <f t="shared" si="154"/>
        <v>0</v>
      </c>
      <c r="K196" s="504">
        <f>K197+K198</f>
        <v>0</v>
      </c>
      <c r="L196" s="504">
        <f t="shared" si="155"/>
        <v>-14733</v>
      </c>
      <c r="M196" s="504">
        <f t="shared" si="155"/>
        <v>0</v>
      </c>
      <c r="N196" s="504">
        <f t="shared" si="152"/>
        <v>-14733</v>
      </c>
      <c r="O196" s="504">
        <f t="shared" si="153"/>
        <v>-14733</v>
      </c>
      <c r="P196" s="504">
        <f t="shared" si="153"/>
        <v>-14733</v>
      </c>
      <c r="Q196" s="504">
        <f t="shared" si="153"/>
        <v>-29466</v>
      </c>
      <c r="R196" s="504">
        <f t="shared" si="146"/>
        <v>-44199</v>
      </c>
      <c r="S196" s="504">
        <f t="shared" si="148"/>
        <v>-73665</v>
      </c>
      <c r="T196" s="504">
        <f t="shared" si="149"/>
        <v>-117864</v>
      </c>
      <c r="U196" s="504">
        <f t="shared" si="150"/>
        <v>-191529</v>
      </c>
      <c r="V196" s="504">
        <f t="shared" si="144"/>
        <v>-309393</v>
      </c>
      <c r="W196" s="504">
        <f t="shared" si="151"/>
        <v>-500922</v>
      </c>
      <c r="X196" s="504">
        <f t="shared" si="145"/>
        <v>-810315</v>
      </c>
    </row>
    <row r="197" spans="1:54" ht="33.75" hidden="1" customHeight="1" x14ac:dyDescent="0.2">
      <c r="A197" s="505" t="s">
        <v>76</v>
      </c>
      <c r="B197" s="493" t="s">
        <v>130</v>
      </c>
      <c r="C197" s="493" t="s">
        <v>202</v>
      </c>
      <c r="D197" s="493" t="s">
        <v>194</v>
      </c>
      <c r="E197" s="492" t="s">
        <v>783</v>
      </c>
      <c r="F197" s="493" t="s">
        <v>77</v>
      </c>
      <c r="G197" s="504"/>
      <c r="H197" s="504">
        <v>14013</v>
      </c>
      <c r="I197" s="504">
        <v>-14013</v>
      </c>
      <c r="J197" s="504">
        <f t="shared" si="154"/>
        <v>0</v>
      </c>
      <c r="K197" s="504">
        <v>0</v>
      </c>
      <c r="L197" s="504">
        <f t="shared" si="155"/>
        <v>-14013</v>
      </c>
      <c r="M197" s="504">
        <f t="shared" si="155"/>
        <v>0</v>
      </c>
      <c r="N197" s="504">
        <f t="shared" si="152"/>
        <v>-14013</v>
      </c>
      <c r="O197" s="504">
        <f t="shared" si="153"/>
        <v>-14013</v>
      </c>
      <c r="P197" s="504">
        <f t="shared" si="153"/>
        <v>-14013</v>
      </c>
      <c r="Q197" s="504">
        <f t="shared" si="153"/>
        <v>-28026</v>
      </c>
      <c r="R197" s="504">
        <f t="shared" si="146"/>
        <v>-42039</v>
      </c>
      <c r="S197" s="504">
        <f t="shared" si="148"/>
        <v>-70065</v>
      </c>
      <c r="T197" s="504">
        <f t="shared" si="149"/>
        <v>-112104</v>
      </c>
      <c r="U197" s="504">
        <f t="shared" si="150"/>
        <v>-182169</v>
      </c>
      <c r="V197" s="504">
        <f t="shared" si="144"/>
        <v>-294273</v>
      </c>
      <c r="W197" s="504">
        <f t="shared" si="151"/>
        <v>-476442</v>
      </c>
      <c r="X197" s="504">
        <f t="shared" si="145"/>
        <v>-770715</v>
      </c>
    </row>
    <row r="198" spans="1:54" ht="18.75" hidden="1" customHeight="1" x14ac:dyDescent="0.2">
      <c r="A198" s="505" t="s">
        <v>78</v>
      </c>
      <c r="B198" s="493" t="s">
        <v>130</v>
      </c>
      <c r="C198" s="493" t="s">
        <v>202</v>
      </c>
      <c r="D198" s="493" t="s">
        <v>194</v>
      </c>
      <c r="E198" s="492" t="s">
        <v>783</v>
      </c>
      <c r="F198" s="493" t="s">
        <v>79</v>
      </c>
      <c r="G198" s="504"/>
      <c r="H198" s="504">
        <v>720</v>
      </c>
      <c r="I198" s="504">
        <v>-720</v>
      </c>
      <c r="J198" s="504">
        <f t="shared" si="154"/>
        <v>0</v>
      </c>
      <c r="K198" s="504">
        <v>0</v>
      </c>
      <c r="L198" s="504">
        <f t="shared" si="155"/>
        <v>-720</v>
      </c>
      <c r="M198" s="504">
        <f t="shared" si="155"/>
        <v>0</v>
      </c>
      <c r="N198" s="504">
        <f t="shared" si="152"/>
        <v>-720</v>
      </c>
      <c r="O198" s="504">
        <f t="shared" si="153"/>
        <v>-720</v>
      </c>
      <c r="P198" s="504">
        <f t="shared" si="153"/>
        <v>-720</v>
      </c>
      <c r="Q198" s="504">
        <f t="shared" si="153"/>
        <v>-1440</v>
      </c>
      <c r="R198" s="504">
        <f t="shared" si="146"/>
        <v>-2160</v>
      </c>
      <c r="S198" s="504">
        <f t="shared" si="148"/>
        <v>-3600</v>
      </c>
      <c r="T198" s="504">
        <f t="shared" si="149"/>
        <v>-5760</v>
      </c>
      <c r="U198" s="504">
        <f t="shared" si="150"/>
        <v>-9360</v>
      </c>
      <c r="V198" s="504">
        <f t="shared" si="144"/>
        <v>-15120</v>
      </c>
      <c r="W198" s="504">
        <f t="shared" si="151"/>
        <v>-24480</v>
      </c>
      <c r="X198" s="504">
        <f t="shared" si="145"/>
        <v>-39600</v>
      </c>
    </row>
    <row r="199" spans="1:54" ht="33.75" hidden="1" customHeight="1" x14ac:dyDescent="0.2">
      <c r="A199" s="505" t="s">
        <v>864</v>
      </c>
      <c r="B199" s="493" t="s">
        <v>130</v>
      </c>
      <c r="C199" s="493" t="s">
        <v>202</v>
      </c>
      <c r="D199" s="493" t="s">
        <v>194</v>
      </c>
      <c r="E199" s="492" t="s">
        <v>865</v>
      </c>
      <c r="F199" s="493" t="s">
        <v>79</v>
      </c>
      <c r="G199" s="504"/>
      <c r="H199" s="504">
        <v>1000</v>
      </c>
      <c r="I199" s="504">
        <v>-1000</v>
      </c>
      <c r="J199" s="504">
        <f t="shared" si="154"/>
        <v>0</v>
      </c>
      <c r="K199" s="504">
        <v>0</v>
      </c>
      <c r="L199" s="504">
        <f t="shared" si="155"/>
        <v>-1000</v>
      </c>
      <c r="M199" s="504">
        <f t="shared" si="155"/>
        <v>0</v>
      </c>
      <c r="N199" s="504">
        <f t="shared" si="152"/>
        <v>-1000</v>
      </c>
      <c r="O199" s="504">
        <f t="shared" si="153"/>
        <v>-1000</v>
      </c>
      <c r="P199" s="504">
        <f t="shared" si="153"/>
        <v>-1000</v>
      </c>
      <c r="Q199" s="504">
        <f t="shared" si="153"/>
        <v>-2000</v>
      </c>
      <c r="R199" s="504">
        <f t="shared" si="146"/>
        <v>-3000</v>
      </c>
      <c r="S199" s="504">
        <f t="shared" si="148"/>
        <v>-5000</v>
      </c>
      <c r="T199" s="504">
        <f t="shared" si="149"/>
        <v>-8000</v>
      </c>
      <c r="U199" s="504">
        <f t="shared" si="150"/>
        <v>-13000</v>
      </c>
      <c r="V199" s="504">
        <f t="shared" si="144"/>
        <v>-21000</v>
      </c>
      <c r="W199" s="504">
        <f t="shared" si="151"/>
        <v>-34000</v>
      </c>
      <c r="X199" s="504">
        <f t="shared" si="145"/>
        <v>-55000</v>
      </c>
    </row>
    <row r="200" spans="1:54" ht="33.75" hidden="1" customHeight="1" x14ac:dyDescent="0.2">
      <c r="A200" s="505" t="s">
        <v>78</v>
      </c>
      <c r="B200" s="493" t="s">
        <v>130</v>
      </c>
      <c r="C200" s="493" t="s">
        <v>202</v>
      </c>
      <c r="D200" s="493" t="s">
        <v>194</v>
      </c>
      <c r="E200" s="492" t="s">
        <v>960</v>
      </c>
      <c r="F200" s="493" t="s">
        <v>79</v>
      </c>
      <c r="G200" s="504"/>
      <c r="H200" s="504"/>
      <c r="I200" s="504"/>
      <c r="J200" s="504"/>
      <c r="K200" s="504"/>
      <c r="L200" s="504">
        <v>0</v>
      </c>
      <c r="M200" s="504">
        <v>0</v>
      </c>
      <c r="N200" s="504">
        <v>0</v>
      </c>
      <c r="O200" s="504">
        <v>0</v>
      </c>
      <c r="P200" s="504">
        <v>0</v>
      </c>
      <c r="Q200" s="504">
        <v>0</v>
      </c>
      <c r="R200" s="504">
        <f t="shared" si="146"/>
        <v>0</v>
      </c>
      <c r="S200" s="504">
        <f t="shared" si="148"/>
        <v>0</v>
      </c>
      <c r="T200" s="504">
        <f t="shared" si="149"/>
        <v>0</v>
      </c>
      <c r="U200" s="504">
        <f t="shared" si="150"/>
        <v>0</v>
      </c>
      <c r="V200" s="504">
        <f t="shared" si="144"/>
        <v>0</v>
      </c>
      <c r="W200" s="504">
        <f t="shared" si="151"/>
        <v>0</v>
      </c>
      <c r="X200" s="504">
        <f t="shared" si="145"/>
        <v>0</v>
      </c>
    </row>
    <row r="201" spans="1:54" ht="33.75" hidden="1" customHeight="1" x14ac:dyDescent="0.2">
      <c r="A201" s="505" t="s">
        <v>864</v>
      </c>
      <c r="B201" s="493" t="s">
        <v>130</v>
      </c>
      <c r="C201" s="493" t="s">
        <v>202</v>
      </c>
      <c r="D201" s="493" t="s">
        <v>194</v>
      </c>
      <c r="E201" s="492" t="s">
        <v>865</v>
      </c>
      <c r="F201" s="493" t="s">
        <v>79</v>
      </c>
      <c r="G201" s="504"/>
      <c r="H201" s="504">
        <v>500</v>
      </c>
      <c r="I201" s="504">
        <v>1000</v>
      </c>
      <c r="J201" s="504">
        <v>1500</v>
      </c>
      <c r="K201" s="504">
        <v>168</v>
      </c>
      <c r="L201" s="504">
        <v>0</v>
      </c>
      <c r="M201" s="504">
        <v>0</v>
      </c>
      <c r="N201" s="504">
        <v>0</v>
      </c>
      <c r="O201" s="504">
        <v>0</v>
      </c>
      <c r="P201" s="504">
        <v>0</v>
      </c>
      <c r="Q201" s="504">
        <v>0</v>
      </c>
      <c r="R201" s="504">
        <f t="shared" si="146"/>
        <v>0</v>
      </c>
      <c r="S201" s="504">
        <f t="shared" si="148"/>
        <v>0</v>
      </c>
      <c r="T201" s="504">
        <f t="shared" si="149"/>
        <v>0</v>
      </c>
      <c r="U201" s="504">
        <f t="shared" si="150"/>
        <v>0</v>
      </c>
      <c r="V201" s="504">
        <f t="shared" si="144"/>
        <v>0</v>
      </c>
      <c r="W201" s="504">
        <f t="shared" si="151"/>
        <v>0</v>
      </c>
      <c r="X201" s="504">
        <f t="shared" si="145"/>
        <v>0</v>
      </c>
    </row>
    <row r="202" spans="1:54" ht="33.75" customHeight="1" x14ac:dyDescent="0.2">
      <c r="A202" s="505" t="s">
        <v>1260</v>
      </c>
      <c r="B202" s="493" t="s">
        <v>130</v>
      </c>
      <c r="C202" s="493" t="s">
        <v>392</v>
      </c>
      <c r="D202" s="493" t="s">
        <v>194</v>
      </c>
      <c r="E202" s="492" t="s">
        <v>1262</v>
      </c>
      <c r="F202" s="493"/>
      <c r="G202" s="504"/>
      <c r="H202" s="504"/>
      <c r="I202" s="504"/>
      <c r="J202" s="504"/>
      <c r="K202" s="504"/>
      <c r="L202" s="504"/>
      <c r="M202" s="504"/>
      <c r="N202" s="504"/>
      <c r="O202" s="504"/>
      <c r="P202" s="504"/>
      <c r="Q202" s="504"/>
      <c r="R202" s="504"/>
      <c r="S202" s="504"/>
      <c r="T202" s="504"/>
      <c r="U202" s="504">
        <f>U203+U204</f>
        <v>0</v>
      </c>
      <c r="V202" s="504">
        <f t="shared" ref="V202:W202" si="156">V203+V204</f>
        <v>0</v>
      </c>
      <c r="W202" s="504">
        <f t="shared" si="156"/>
        <v>3863.3160000000003</v>
      </c>
      <c r="X202" s="504">
        <f>X203+X204</f>
        <v>3863.3160000000003</v>
      </c>
    </row>
    <row r="203" spans="1:54" ht="42.75" customHeight="1" x14ac:dyDescent="0.2">
      <c r="A203" s="505" t="s">
        <v>1268</v>
      </c>
      <c r="B203" s="493" t="s">
        <v>130</v>
      </c>
      <c r="C203" s="493" t="s">
        <v>392</v>
      </c>
      <c r="D203" s="493" t="s">
        <v>194</v>
      </c>
      <c r="E203" s="492" t="s">
        <v>1262</v>
      </c>
      <c r="F203" s="493" t="s">
        <v>77</v>
      </c>
      <c r="G203" s="504"/>
      <c r="H203" s="504"/>
      <c r="I203" s="504"/>
      <c r="J203" s="504"/>
      <c r="K203" s="504"/>
      <c r="L203" s="504"/>
      <c r="M203" s="504"/>
      <c r="N203" s="504"/>
      <c r="O203" s="504"/>
      <c r="P203" s="504"/>
      <c r="Q203" s="504"/>
      <c r="R203" s="504"/>
      <c r="S203" s="504"/>
      <c r="T203" s="504"/>
      <c r="U203" s="504">
        <v>0</v>
      </c>
      <c r="V203" s="504">
        <v>0</v>
      </c>
      <c r="W203" s="504">
        <f>1266.823+2542.146</f>
        <v>3808.9690000000001</v>
      </c>
      <c r="X203" s="504">
        <f>V203+W203</f>
        <v>3808.9690000000001</v>
      </c>
    </row>
    <row r="204" spans="1:54" ht="28.5" customHeight="1" x14ac:dyDescent="0.2">
      <c r="A204" s="505" t="s">
        <v>1267</v>
      </c>
      <c r="B204" s="493" t="s">
        <v>130</v>
      </c>
      <c r="C204" s="493" t="s">
        <v>392</v>
      </c>
      <c r="D204" s="493" t="s">
        <v>194</v>
      </c>
      <c r="E204" s="492" t="s">
        <v>1262</v>
      </c>
      <c r="F204" s="493" t="s">
        <v>77</v>
      </c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  <c r="R204" s="504"/>
      <c r="S204" s="504"/>
      <c r="T204" s="504"/>
      <c r="U204" s="504">
        <v>0</v>
      </c>
      <c r="V204" s="504">
        <v>0</v>
      </c>
      <c r="W204" s="504">
        <v>54.347000000000001</v>
      </c>
      <c r="X204" s="504">
        <f>V204+W204</f>
        <v>54.347000000000001</v>
      </c>
    </row>
    <row r="205" spans="1:54" ht="16.5" customHeight="1" x14ac:dyDescent="0.2">
      <c r="A205" s="505" t="s">
        <v>352</v>
      </c>
      <c r="B205" s="493" t="s">
        <v>130</v>
      </c>
      <c r="C205" s="493" t="s">
        <v>202</v>
      </c>
      <c r="D205" s="493" t="s">
        <v>194</v>
      </c>
      <c r="E205" s="492" t="s">
        <v>877</v>
      </c>
      <c r="F205" s="493" t="s">
        <v>79</v>
      </c>
      <c r="G205" s="504"/>
      <c r="H205" s="504"/>
      <c r="I205" s="504"/>
      <c r="J205" s="504"/>
      <c r="K205" s="504"/>
      <c r="L205" s="504"/>
      <c r="M205" s="504"/>
      <c r="N205" s="504"/>
      <c r="O205" s="504"/>
      <c r="P205" s="504"/>
      <c r="Q205" s="504"/>
      <c r="R205" s="504"/>
      <c r="S205" s="504"/>
      <c r="T205" s="504"/>
      <c r="U205" s="504"/>
      <c r="V205" s="504"/>
      <c r="W205" s="504">
        <v>458</v>
      </c>
      <c r="X205" s="504">
        <f>V205+W205</f>
        <v>458</v>
      </c>
    </row>
    <row r="206" spans="1:54" ht="17.25" customHeight="1" x14ac:dyDescent="0.2">
      <c r="A206" s="503" t="s">
        <v>230</v>
      </c>
      <c r="B206" s="491" t="s">
        <v>130</v>
      </c>
      <c r="C206" s="491" t="s">
        <v>202</v>
      </c>
      <c r="D206" s="491" t="s">
        <v>202</v>
      </c>
      <c r="E206" s="494"/>
      <c r="F206" s="491"/>
      <c r="G206" s="507" t="e">
        <f>#REF!+#REF!+#REF!+#REF!+G207+G211+G213+#REF!</f>
        <v>#REF!</v>
      </c>
      <c r="H206" s="507">
        <f t="shared" ref="H206:X206" si="157">H207+H211+H213</f>
        <v>2217</v>
      </c>
      <c r="I206" s="507">
        <f t="shared" si="157"/>
        <v>0</v>
      </c>
      <c r="J206" s="507">
        <f t="shared" si="157"/>
        <v>2217</v>
      </c>
      <c r="K206" s="507">
        <f t="shared" si="157"/>
        <v>-69.400000000000006</v>
      </c>
      <c r="L206" s="507">
        <f t="shared" si="157"/>
        <v>1956.6</v>
      </c>
      <c r="M206" s="507">
        <f t="shared" si="157"/>
        <v>1956.6</v>
      </c>
      <c r="N206" s="507">
        <f t="shared" si="157"/>
        <v>-67.7</v>
      </c>
      <c r="O206" s="507">
        <f t="shared" si="157"/>
        <v>1888.8999999999999</v>
      </c>
      <c r="P206" s="507">
        <f t="shared" si="157"/>
        <v>1888.9</v>
      </c>
      <c r="Q206" s="507">
        <f t="shared" si="157"/>
        <v>4.3</v>
      </c>
      <c r="R206" s="507">
        <f t="shared" si="157"/>
        <v>1893.2</v>
      </c>
      <c r="S206" s="507">
        <f t="shared" si="157"/>
        <v>-135.5</v>
      </c>
      <c r="T206" s="507">
        <f t="shared" si="157"/>
        <v>2007.7</v>
      </c>
      <c r="U206" s="507">
        <f t="shared" si="157"/>
        <v>-200</v>
      </c>
      <c r="V206" s="507">
        <f t="shared" si="157"/>
        <v>1807.7</v>
      </c>
      <c r="W206" s="507">
        <f t="shared" si="157"/>
        <v>0</v>
      </c>
      <c r="X206" s="507">
        <f t="shared" si="157"/>
        <v>1807.7</v>
      </c>
      <c r="Y206" s="524"/>
    </row>
    <row r="207" spans="1:54" x14ac:dyDescent="0.2">
      <c r="A207" s="505" t="s">
        <v>756</v>
      </c>
      <c r="B207" s="493" t="s">
        <v>130</v>
      </c>
      <c r="C207" s="493" t="s">
        <v>202</v>
      </c>
      <c r="D207" s="493" t="s">
        <v>202</v>
      </c>
      <c r="E207" s="492" t="s">
        <v>755</v>
      </c>
      <c r="F207" s="493"/>
      <c r="G207" s="504"/>
      <c r="H207" s="504">
        <f>H210</f>
        <v>500</v>
      </c>
      <c r="I207" s="504">
        <f>I210</f>
        <v>0</v>
      </c>
      <c r="J207" s="504">
        <f>H207+I207</f>
        <v>500</v>
      </c>
      <c r="K207" s="504">
        <f>K210+K208+K209</f>
        <v>-69.400000000000006</v>
      </c>
      <c r="L207" s="504">
        <f>L210+L208+L209</f>
        <v>384</v>
      </c>
      <c r="M207" s="504">
        <f>M210+M208+M209</f>
        <v>384</v>
      </c>
      <c r="N207" s="504">
        <f t="shared" ref="N207:X207" si="158">N210+N208+N209</f>
        <v>0</v>
      </c>
      <c r="O207" s="504">
        <f t="shared" si="158"/>
        <v>384</v>
      </c>
      <c r="P207" s="504">
        <f t="shared" si="158"/>
        <v>384</v>
      </c>
      <c r="Q207" s="504">
        <f t="shared" si="158"/>
        <v>0</v>
      </c>
      <c r="R207" s="504">
        <f t="shared" si="158"/>
        <v>384</v>
      </c>
      <c r="S207" s="504">
        <f t="shared" si="158"/>
        <v>-200</v>
      </c>
      <c r="T207" s="504">
        <f t="shared" si="158"/>
        <v>384</v>
      </c>
      <c r="U207" s="504">
        <f t="shared" si="158"/>
        <v>-200</v>
      </c>
      <c r="V207" s="504">
        <f t="shared" si="158"/>
        <v>184</v>
      </c>
      <c r="W207" s="504">
        <f t="shared" si="158"/>
        <v>0</v>
      </c>
      <c r="X207" s="504">
        <f t="shared" si="158"/>
        <v>184</v>
      </c>
    </row>
    <row r="208" spans="1:54" hidden="1" x14ac:dyDescent="0.2">
      <c r="A208" s="505" t="s">
        <v>97</v>
      </c>
      <c r="B208" s="493" t="s">
        <v>130</v>
      </c>
      <c r="C208" s="493" t="s">
        <v>202</v>
      </c>
      <c r="D208" s="493" t="s">
        <v>202</v>
      </c>
      <c r="E208" s="492" t="s">
        <v>755</v>
      </c>
      <c r="F208" s="493" t="s">
        <v>923</v>
      </c>
      <c r="G208" s="504"/>
      <c r="H208" s="504"/>
      <c r="I208" s="504"/>
      <c r="J208" s="504">
        <v>0</v>
      </c>
      <c r="K208" s="504">
        <v>70</v>
      </c>
      <c r="L208" s="504">
        <v>0</v>
      </c>
      <c r="M208" s="504">
        <v>0</v>
      </c>
      <c r="N208" s="504">
        <v>0</v>
      </c>
      <c r="O208" s="504">
        <v>0</v>
      </c>
      <c r="P208" s="504">
        <v>0</v>
      </c>
      <c r="Q208" s="504">
        <v>0</v>
      </c>
      <c r="R208" s="504">
        <f t="shared" si="146"/>
        <v>0</v>
      </c>
      <c r="S208" s="504">
        <f t="shared" ref="S208:V209" si="159">Q208+R208</f>
        <v>0</v>
      </c>
      <c r="T208" s="504">
        <f t="shared" si="159"/>
        <v>0</v>
      </c>
      <c r="U208" s="504">
        <f t="shared" si="159"/>
        <v>0</v>
      </c>
      <c r="V208" s="504">
        <f t="shared" si="159"/>
        <v>0</v>
      </c>
      <c r="W208" s="504">
        <f t="shared" si="146"/>
        <v>0</v>
      </c>
      <c r="X208" s="504">
        <f t="shared" si="146"/>
        <v>0</v>
      </c>
    </row>
    <row r="209" spans="1:26" hidden="1" x14ac:dyDescent="0.2">
      <c r="A209" s="505" t="s">
        <v>121</v>
      </c>
      <c r="B209" s="493" t="s">
        <v>130</v>
      </c>
      <c r="C209" s="493" t="s">
        <v>202</v>
      </c>
      <c r="D209" s="493" t="s">
        <v>202</v>
      </c>
      <c r="E209" s="492" t="s">
        <v>755</v>
      </c>
      <c r="F209" s="493" t="s">
        <v>94</v>
      </c>
      <c r="G209" s="504"/>
      <c r="H209" s="504"/>
      <c r="I209" s="504"/>
      <c r="J209" s="504">
        <v>0</v>
      </c>
      <c r="K209" s="504">
        <v>110.6</v>
      </c>
      <c r="L209" s="504">
        <v>0</v>
      </c>
      <c r="M209" s="504">
        <v>0</v>
      </c>
      <c r="N209" s="504">
        <v>0</v>
      </c>
      <c r="O209" s="504">
        <v>0</v>
      </c>
      <c r="P209" s="504">
        <v>0</v>
      </c>
      <c r="Q209" s="504">
        <v>0</v>
      </c>
      <c r="R209" s="504">
        <f t="shared" si="146"/>
        <v>0</v>
      </c>
      <c r="S209" s="504">
        <f t="shared" si="159"/>
        <v>0</v>
      </c>
      <c r="T209" s="504">
        <f t="shared" si="159"/>
        <v>0</v>
      </c>
      <c r="U209" s="504">
        <f t="shared" si="159"/>
        <v>0</v>
      </c>
      <c r="V209" s="504">
        <f t="shared" si="159"/>
        <v>0</v>
      </c>
      <c r="W209" s="504">
        <f t="shared" si="146"/>
        <v>0</v>
      </c>
      <c r="X209" s="504">
        <f t="shared" si="146"/>
        <v>0</v>
      </c>
    </row>
    <row r="210" spans="1:26" x14ac:dyDescent="0.2">
      <c r="A210" s="505" t="s">
        <v>78</v>
      </c>
      <c r="B210" s="493" t="s">
        <v>130</v>
      </c>
      <c r="C210" s="493" t="s">
        <v>202</v>
      </c>
      <c r="D210" s="493" t="s">
        <v>202</v>
      </c>
      <c r="E210" s="492" t="s">
        <v>755</v>
      </c>
      <c r="F210" s="493" t="s">
        <v>79</v>
      </c>
      <c r="G210" s="504"/>
      <c r="H210" s="504">
        <v>500</v>
      </c>
      <c r="I210" s="504">
        <v>0</v>
      </c>
      <c r="J210" s="504">
        <f t="shared" ref="J210:J215" si="160">H210+I210</f>
        <v>500</v>
      </c>
      <c r="K210" s="504">
        <v>-250</v>
      </c>
      <c r="L210" s="504">
        <v>384</v>
      </c>
      <c r="M210" s="504">
        <v>384</v>
      </c>
      <c r="N210" s="504">
        <v>0</v>
      </c>
      <c r="O210" s="504">
        <f>M210+N210</f>
        <v>384</v>
      </c>
      <c r="P210" s="504">
        <v>384</v>
      </c>
      <c r="Q210" s="504">
        <v>0</v>
      </c>
      <c r="R210" s="504">
        <f t="shared" si="146"/>
        <v>384</v>
      </c>
      <c r="S210" s="504">
        <v>-200</v>
      </c>
      <c r="T210" s="504">
        <v>384</v>
      </c>
      <c r="U210" s="504">
        <v>-200</v>
      </c>
      <c r="V210" s="504">
        <f>T210+U210</f>
        <v>184</v>
      </c>
      <c r="W210" s="504">
        <v>0</v>
      </c>
      <c r="X210" s="504">
        <f t="shared" si="146"/>
        <v>184</v>
      </c>
    </row>
    <row r="211" spans="1:26" x14ac:dyDescent="0.2">
      <c r="A211" s="505" t="s">
        <v>886</v>
      </c>
      <c r="B211" s="493" t="s">
        <v>130</v>
      </c>
      <c r="C211" s="493" t="s">
        <v>202</v>
      </c>
      <c r="D211" s="493" t="s">
        <v>202</v>
      </c>
      <c r="E211" s="492" t="s">
        <v>754</v>
      </c>
      <c r="F211" s="493"/>
      <c r="G211" s="504" t="e">
        <f>G212+#REF!</f>
        <v>#REF!</v>
      </c>
      <c r="H211" s="504">
        <f>H212</f>
        <v>220</v>
      </c>
      <c r="I211" s="504">
        <f>I212</f>
        <v>0</v>
      </c>
      <c r="J211" s="504">
        <f t="shared" si="160"/>
        <v>220</v>
      </c>
      <c r="K211" s="504">
        <f>K212</f>
        <v>0</v>
      </c>
      <c r="L211" s="504">
        <f>L212</f>
        <v>100</v>
      </c>
      <c r="M211" s="504">
        <f>M212</f>
        <v>100</v>
      </c>
      <c r="N211" s="504">
        <f t="shared" ref="N211:X211" si="161">N212</f>
        <v>0</v>
      </c>
      <c r="O211" s="504">
        <f t="shared" si="161"/>
        <v>100</v>
      </c>
      <c r="P211" s="504">
        <f t="shared" si="161"/>
        <v>100</v>
      </c>
      <c r="Q211" s="504">
        <f t="shared" si="161"/>
        <v>0</v>
      </c>
      <c r="R211" s="504">
        <f t="shared" si="161"/>
        <v>100</v>
      </c>
      <c r="S211" s="504">
        <f t="shared" si="161"/>
        <v>-50</v>
      </c>
      <c r="T211" s="504">
        <f t="shared" si="161"/>
        <v>100</v>
      </c>
      <c r="U211" s="504">
        <f t="shared" si="161"/>
        <v>0</v>
      </c>
      <c r="V211" s="504">
        <f t="shared" si="161"/>
        <v>100</v>
      </c>
      <c r="W211" s="504">
        <f t="shared" si="161"/>
        <v>0</v>
      </c>
      <c r="X211" s="504">
        <f t="shared" si="161"/>
        <v>100</v>
      </c>
    </row>
    <row r="212" spans="1:26" x14ac:dyDescent="0.2">
      <c r="A212" s="505" t="s">
        <v>121</v>
      </c>
      <c r="B212" s="493" t="s">
        <v>130</v>
      </c>
      <c r="C212" s="493" t="s">
        <v>202</v>
      </c>
      <c r="D212" s="493" t="s">
        <v>202</v>
      </c>
      <c r="E212" s="492" t="s">
        <v>754</v>
      </c>
      <c r="F212" s="493" t="s">
        <v>94</v>
      </c>
      <c r="G212" s="504"/>
      <c r="H212" s="504">
        <v>220</v>
      </c>
      <c r="I212" s="504">
        <v>0</v>
      </c>
      <c r="J212" s="504">
        <f t="shared" si="160"/>
        <v>220</v>
      </c>
      <c r="K212" s="504">
        <v>0</v>
      </c>
      <c r="L212" s="504">
        <v>100</v>
      </c>
      <c r="M212" s="504">
        <v>100</v>
      </c>
      <c r="N212" s="504">
        <v>0</v>
      </c>
      <c r="O212" s="504">
        <f>M212+N212</f>
        <v>100</v>
      </c>
      <c r="P212" s="504">
        <v>100</v>
      </c>
      <c r="Q212" s="504">
        <v>0</v>
      </c>
      <c r="R212" s="504">
        <f t="shared" si="146"/>
        <v>100</v>
      </c>
      <c r="S212" s="504">
        <v>-50</v>
      </c>
      <c r="T212" s="504">
        <v>100</v>
      </c>
      <c r="U212" s="504">
        <v>0</v>
      </c>
      <c r="V212" s="504">
        <f>T212+U212</f>
        <v>100</v>
      </c>
      <c r="W212" s="504">
        <v>0</v>
      </c>
      <c r="X212" s="504">
        <f t="shared" ref="X212" si="162">V212+W212</f>
        <v>100</v>
      </c>
    </row>
    <row r="213" spans="1:26" ht="30" x14ac:dyDescent="0.2">
      <c r="A213" s="505" t="s">
        <v>752</v>
      </c>
      <c r="B213" s="493" t="s">
        <v>130</v>
      </c>
      <c r="C213" s="493" t="s">
        <v>202</v>
      </c>
      <c r="D213" s="493" t="s">
        <v>202</v>
      </c>
      <c r="E213" s="492" t="s">
        <v>951</v>
      </c>
      <c r="F213" s="493"/>
      <c r="G213" s="504">
        <f>G215</f>
        <v>0</v>
      </c>
      <c r="H213" s="504">
        <f>H215</f>
        <v>1497</v>
      </c>
      <c r="I213" s="504">
        <f>I215</f>
        <v>0</v>
      </c>
      <c r="J213" s="504">
        <f t="shared" si="160"/>
        <v>1497</v>
      </c>
      <c r="K213" s="504">
        <f>K214+K215</f>
        <v>0</v>
      </c>
      <c r="L213" s="504">
        <f>L214+L215</f>
        <v>1472.6</v>
      </c>
      <c r="M213" s="504">
        <f>M214+M215</f>
        <v>1472.6</v>
      </c>
      <c r="N213" s="504">
        <f t="shared" ref="N213:X213" si="163">N214+N215</f>
        <v>-67.7</v>
      </c>
      <c r="O213" s="504">
        <f t="shared" si="163"/>
        <v>1404.8999999999999</v>
      </c>
      <c r="P213" s="504">
        <f t="shared" si="163"/>
        <v>1404.9</v>
      </c>
      <c r="Q213" s="504">
        <f t="shared" si="163"/>
        <v>4.3</v>
      </c>
      <c r="R213" s="504">
        <f t="shared" si="163"/>
        <v>1409.2</v>
      </c>
      <c r="S213" s="504">
        <f t="shared" si="163"/>
        <v>114.5</v>
      </c>
      <c r="T213" s="504">
        <f t="shared" si="163"/>
        <v>1523.7</v>
      </c>
      <c r="U213" s="504">
        <f t="shared" si="163"/>
        <v>0</v>
      </c>
      <c r="V213" s="504">
        <f t="shared" si="163"/>
        <v>1523.7</v>
      </c>
      <c r="W213" s="504">
        <f t="shared" si="163"/>
        <v>0</v>
      </c>
      <c r="X213" s="504">
        <f t="shared" si="163"/>
        <v>1523.7</v>
      </c>
    </row>
    <row r="214" spans="1:26" hidden="1" x14ac:dyDescent="0.2">
      <c r="A214" s="505" t="s">
        <v>138</v>
      </c>
      <c r="B214" s="493" t="s">
        <v>130</v>
      </c>
      <c r="C214" s="493" t="s">
        <v>392</v>
      </c>
      <c r="D214" s="493" t="s">
        <v>392</v>
      </c>
      <c r="E214" s="492" t="s">
        <v>951</v>
      </c>
      <c r="F214" s="493" t="s">
        <v>139</v>
      </c>
      <c r="G214" s="504"/>
      <c r="H214" s="504">
        <v>1497</v>
      </c>
      <c r="I214" s="504">
        <v>0</v>
      </c>
      <c r="J214" s="504">
        <v>0</v>
      </c>
      <c r="K214" s="504">
        <v>503.89</v>
      </c>
      <c r="L214" s="504">
        <v>0</v>
      </c>
      <c r="M214" s="504">
        <v>0</v>
      </c>
      <c r="N214" s="504">
        <v>0</v>
      </c>
      <c r="O214" s="504">
        <v>0</v>
      </c>
      <c r="P214" s="504">
        <v>0</v>
      </c>
      <c r="Q214" s="504">
        <v>0</v>
      </c>
      <c r="R214" s="504">
        <f t="shared" si="146"/>
        <v>0</v>
      </c>
      <c r="S214" s="504">
        <f>Q214+R214</f>
        <v>0</v>
      </c>
      <c r="T214" s="504">
        <f>R214+S214</f>
        <v>0</v>
      </c>
      <c r="U214" s="504">
        <f>S214+T214</f>
        <v>0</v>
      </c>
      <c r="V214" s="504">
        <f>T214+U214</f>
        <v>0</v>
      </c>
      <c r="W214" s="504">
        <f t="shared" si="146"/>
        <v>0</v>
      </c>
      <c r="X214" s="504">
        <f t="shared" si="146"/>
        <v>0</v>
      </c>
    </row>
    <row r="215" spans="1:26" x14ac:dyDescent="0.2">
      <c r="A215" s="505" t="s">
        <v>78</v>
      </c>
      <c r="B215" s="493" t="s">
        <v>130</v>
      </c>
      <c r="C215" s="493" t="s">
        <v>392</v>
      </c>
      <c r="D215" s="493" t="s">
        <v>392</v>
      </c>
      <c r="E215" s="492" t="s">
        <v>951</v>
      </c>
      <c r="F215" s="493" t="s">
        <v>79</v>
      </c>
      <c r="G215" s="504"/>
      <c r="H215" s="504">
        <v>1497</v>
      </c>
      <c r="I215" s="504">
        <v>0</v>
      </c>
      <c r="J215" s="504">
        <f t="shared" si="160"/>
        <v>1497</v>
      </c>
      <c r="K215" s="504">
        <v>-503.89</v>
      </c>
      <c r="L215" s="504">
        <v>1472.6</v>
      </c>
      <c r="M215" s="504">
        <v>1472.6</v>
      </c>
      <c r="N215" s="504">
        <v>-67.7</v>
      </c>
      <c r="O215" s="504">
        <f>M215+N215</f>
        <v>1404.8999999999999</v>
      </c>
      <c r="P215" s="504">
        <v>1404.9</v>
      </c>
      <c r="Q215" s="504">
        <v>4.3</v>
      </c>
      <c r="R215" s="504">
        <f t="shared" si="146"/>
        <v>1409.2</v>
      </c>
      <c r="S215" s="504">
        <v>114.5</v>
      </c>
      <c r="T215" s="504">
        <v>1523.7</v>
      </c>
      <c r="U215" s="504">
        <v>0</v>
      </c>
      <c r="V215" s="504">
        <f>T215+U215</f>
        <v>1523.7</v>
      </c>
      <c r="W215" s="504">
        <v>0</v>
      </c>
      <c r="X215" s="504">
        <f t="shared" si="146"/>
        <v>1523.7</v>
      </c>
    </row>
    <row r="216" spans="1:26" x14ac:dyDescent="0.2">
      <c r="A216" s="503" t="s">
        <v>231</v>
      </c>
      <c r="B216" s="491" t="s">
        <v>130</v>
      </c>
      <c r="C216" s="491" t="s">
        <v>202</v>
      </c>
      <c r="D216" s="491" t="s">
        <v>212</v>
      </c>
      <c r="E216" s="491"/>
      <c r="F216" s="491"/>
      <c r="G216" s="510" t="e">
        <f>G223+G241+G259</f>
        <v>#REF!</v>
      </c>
      <c r="H216" s="507" t="e">
        <f t="shared" ref="H216:Q216" si="164">H241+H259</f>
        <v>#REF!</v>
      </c>
      <c r="I216" s="507" t="e">
        <f t="shared" si="164"/>
        <v>#REF!</v>
      </c>
      <c r="J216" s="507" t="e">
        <f t="shared" si="164"/>
        <v>#REF!</v>
      </c>
      <c r="K216" s="507" t="e">
        <f t="shared" si="164"/>
        <v>#REF!</v>
      </c>
      <c r="L216" s="507">
        <f t="shared" si="164"/>
        <v>18150</v>
      </c>
      <c r="M216" s="507">
        <f t="shared" si="164"/>
        <v>18150</v>
      </c>
      <c r="N216" s="507">
        <f t="shared" si="164"/>
        <v>359</v>
      </c>
      <c r="O216" s="507">
        <f t="shared" si="164"/>
        <v>18509</v>
      </c>
      <c r="P216" s="507">
        <f t="shared" si="164"/>
        <v>18509</v>
      </c>
      <c r="Q216" s="507">
        <f t="shared" si="164"/>
        <v>366.5</v>
      </c>
      <c r="R216" s="507">
        <f>R241</f>
        <v>18875.5</v>
      </c>
      <c r="S216" s="507">
        <f t="shared" ref="S216:X216" si="165">S241</f>
        <v>4562</v>
      </c>
      <c r="T216" s="507">
        <f t="shared" si="165"/>
        <v>23134.5</v>
      </c>
      <c r="U216" s="507">
        <f t="shared" si="165"/>
        <v>2231.6</v>
      </c>
      <c r="V216" s="507">
        <f t="shared" si="165"/>
        <v>25366.1</v>
      </c>
      <c r="W216" s="507">
        <f t="shared" si="165"/>
        <v>351.053</v>
      </c>
      <c r="X216" s="507">
        <f t="shared" si="165"/>
        <v>25717.152999999998</v>
      </c>
      <c r="Y216" s="524"/>
      <c r="Z216" s="524"/>
    </row>
    <row r="217" spans="1:26" ht="12.75" hidden="1" customHeight="1" x14ac:dyDescent="0.2">
      <c r="A217" s="503" t="s">
        <v>329</v>
      </c>
      <c r="B217" s="491" t="s">
        <v>130</v>
      </c>
      <c r="C217" s="491" t="s">
        <v>202</v>
      </c>
      <c r="D217" s="491" t="s">
        <v>212</v>
      </c>
      <c r="E217" s="491" t="s">
        <v>330</v>
      </c>
      <c r="F217" s="491"/>
      <c r="G217" s="504"/>
      <c r="H217" s="504"/>
      <c r="I217" s="504"/>
      <c r="J217" s="504" t="e">
        <f>J218</f>
        <v>#REF!</v>
      </c>
      <c r="K217" s="504"/>
      <c r="L217" s="504" t="e">
        <f>L218</f>
        <v>#REF!</v>
      </c>
      <c r="M217" s="504">
        <f>M218</f>
        <v>0</v>
      </c>
      <c r="N217" s="504" t="e">
        <f t="shared" ref="N217:X218" si="166">N218</f>
        <v>#REF!</v>
      </c>
      <c r="O217" s="504">
        <f t="shared" si="166"/>
        <v>0</v>
      </c>
      <c r="P217" s="504" t="e">
        <f t="shared" si="166"/>
        <v>#REF!</v>
      </c>
      <c r="Q217" s="504">
        <f t="shared" si="166"/>
        <v>0</v>
      </c>
      <c r="R217" s="504" t="e">
        <f t="shared" si="166"/>
        <v>#REF!</v>
      </c>
      <c r="S217" s="504">
        <f t="shared" si="166"/>
        <v>0</v>
      </c>
      <c r="T217" s="504" t="e">
        <f t="shared" si="166"/>
        <v>#REF!</v>
      </c>
      <c r="U217" s="504">
        <f t="shared" si="166"/>
        <v>0</v>
      </c>
      <c r="V217" s="504" t="e">
        <f t="shared" si="166"/>
        <v>#REF!</v>
      </c>
      <c r="W217" s="504">
        <f t="shared" si="166"/>
        <v>0</v>
      </c>
      <c r="X217" s="504" t="e">
        <f t="shared" si="166"/>
        <v>#REF!</v>
      </c>
    </row>
    <row r="218" spans="1:26" ht="51" hidden="1" customHeight="1" x14ac:dyDescent="0.2">
      <c r="A218" s="505" t="s">
        <v>140</v>
      </c>
      <c r="B218" s="493" t="s">
        <v>130</v>
      </c>
      <c r="C218" s="493" t="s">
        <v>202</v>
      </c>
      <c r="D218" s="493" t="s">
        <v>212</v>
      </c>
      <c r="E218" s="493" t="s">
        <v>141</v>
      </c>
      <c r="F218" s="493"/>
      <c r="G218" s="504"/>
      <c r="H218" s="504"/>
      <c r="I218" s="504"/>
      <c r="J218" s="504" t="e">
        <f>J219</f>
        <v>#REF!</v>
      </c>
      <c r="K218" s="504"/>
      <c r="L218" s="504" t="e">
        <f>L219</f>
        <v>#REF!</v>
      </c>
      <c r="M218" s="504">
        <f>M219</f>
        <v>0</v>
      </c>
      <c r="N218" s="504" t="e">
        <f t="shared" si="166"/>
        <v>#REF!</v>
      </c>
      <c r="O218" s="504">
        <f t="shared" si="166"/>
        <v>0</v>
      </c>
      <c r="P218" s="504" t="e">
        <f t="shared" si="166"/>
        <v>#REF!</v>
      </c>
      <c r="Q218" s="504">
        <f t="shared" si="166"/>
        <v>0</v>
      </c>
      <c r="R218" s="504" t="e">
        <f t="shared" si="166"/>
        <v>#REF!</v>
      </c>
      <c r="S218" s="504">
        <f t="shared" si="166"/>
        <v>0</v>
      </c>
      <c r="T218" s="504" t="e">
        <f t="shared" si="166"/>
        <v>#REF!</v>
      </c>
      <c r="U218" s="504">
        <f t="shared" si="166"/>
        <v>0</v>
      </c>
      <c r="V218" s="504" t="e">
        <f t="shared" si="166"/>
        <v>#REF!</v>
      </c>
      <c r="W218" s="504">
        <f t="shared" si="166"/>
        <v>0</v>
      </c>
      <c r="X218" s="504" t="e">
        <f t="shared" si="166"/>
        <v>#REF!</v>
      </c>
    </row>
    <row r="219" spans="1:26" ht="12.75" hidden="1" customHeight="1" x14ac:dyDescent="0.2">
      <c r="A219" s="505" t="s">
        <v>320</v>
      </c>
      <c r="B219" s="493" t="s">
        <v>130</v>
      </c>
      <c r="C219" s="493" t="s">
        <v>202</v>
      </c>
      <c r="D219" s="493" t="s">
        <v>212</v>
      </c>
      <c r="E219" s="493" t="s">
        <v>141</v>
      </c>
      <c r="F219" s="493" t="s">
        <v>321</v>
      </c>
      <c r="G219" s="504"/>
      <c r="H219" s="504"/>
      <c r="I219" s="504"/>
      <c r="J219" s="504" t="e">
        <f>#REF!+I219</f>
        <v>#REF!</v>
      </c>
      <c r="K219" s="504"/>
      <c r="L219" s="504" t="e">
        <f>F219+J219</f>
        <v>#REF!</v>
      </c>
      <c r="M219" s="504">
        <f>G219+K219</f>
        <v>0</v>
      </c>
      <c r="N219" s="504" t="e">
        <f t="shared" ref="N219" si="167">H219+L219</f>
        <v>#REF!</v>
      </c>
      <c r="O219" s="504">
        <f t="shared" ref="O219:X219" si="168">I219+M219</f>
        <v>0</v>
      </c>
      <c r="P219" s="504" t="e">
        <f t="shared" si="168"/>
        <v>#REF!</v>
      </c>
      <c r="Q219" s="504">
        <f t="shared" si="168"/>
        <v>0</v>
      </c>
      <c r="R219" s="504" t="e">
        <f t="shared" si="168"/>
        <v>#REF!</v>
      </c>
      <c r="S219" s="504">
        <f t="shared" si="168"/>
        <v>0</v>
      </c>
      <c r="T219" s="504" t="e">
        <f t="shared" si="168"/>
        <v>#REF!</v>
      </c>
      <c r="U219" s="504">
        <f t="shared" si="168"/>
        <v>0</v>
      </c>
      <c r="V219" s="504" t="e">
        <f t="shared" si="168"/>
        <v>#REF!</v>
      </c>
      <c r="W219" s="504">
        <f t="shared" si="168"/>
        <v>0</v>
      </c>
      <c r="X219" s="504" t="e">
        <f t="shared" si="168"/>
        <v>#REF!</v>
      </c>
    </row>
    <row r="220" spans="1:26" ht="30.75" hidden="1" customHeight="1" x14ac:dyDescent="0.2">
      <c r="A220" s="505" t="s">
        <v>123</v>
      </c>
      <c r="B220" s="493" t="s">
        <v>130</v>
      </c>
      <c r="C220" s="493" t="s">
        <v>202</v>
      </c>
      <c r="D220" s="493" t="s">
        <v>212</v>
      </c>
      <c r="E220" s="506" t="s">
        <v>332</v>
      </c>
      <c r="F220" s="493"/>
      <c r="G220" s="504"/>
      <c r="H220" s="504"/>
      <c r="I220" s="504">
        <f t="shared" ref="I220:X221" si="169">I221</f>
        <v>-2264.25</v>
      </c>
      <c r="J220" s="504">
        <f t="shared" si="169"/>
        <v>-2264.25</v>
      </c>
      <c r="K220" s="504">
        <f t="shared" si="169"/>
        <v>-2264.25</v>
      </c>
      <c r="L220" s="504">
        <f t="shared" si="169"/>
        <v>-2264.25</v>
      </c>
      <c r="M220" s="504">
        <f t="shared" si="169"/>
        <v>-4528.5</v>
      </c>
      <c r="N220" s="504">
        <f t="shared" si="169"/>
        <v>-4528.5</v>
      </c>
      <c r="O220" s="504">
        <f t="shared" si="169"/>
        <v>-6792.75</v>
      </c>
      <c r="P220" s="504">
        <f t="shared" si="169"/>
        <v>-6792.75</v>
      </c>
      <c r="Q220" s="504">
        <f t="shared" si="169"/>
        <v>-11321.25</v>
      </c>
      <c r="R220" s="504">
        <f t="shared" si="169"/>
        <v>-11321.25</v>
      </c>
      <c r="S220" s="504">
        <f t="shared" si="169"/>
        <v>-18114</v>
      </c>
      <c r="T220" s="504">
        <f t="shared" si="169"/>
        <v>-18114</v>
      </c>
      <c r="U220" s="504">
        <f t="shared" si="169"/>
        <v>-29435.25</v>
      </c>
      <c r="V220" s="504">
        <f t="shared" si="169"/>
        <v>-29435.25</v>
      </c>
      <c r="W220" s="504">
        <f t="shared" si="169"/>
        <v>-47549.25</v>
      </c>
      <c r="X220" s="504">
        <f t="shared" si="169"/>
        <v>-47549.25</v>
      </c>
    </row>
    <row r="221" spans="1:26" hidden="1" x14ac:dyDescent="0.2">
      <c r="A221" s="505" t="s">
        <v>333</v>
      </c>
      <c r="B221" s="493" t="s">
        <v>130</v>
      </c>
      <c r="C221" s="493" t="s">
        <v>202</v>
      </c>
      <c r="D221" s="493" t="s">
        <v>212</v>
      </c>
      <c r="E221" s="506" t="s">
        <v>334</v>
      </c>
      <c r="F221" s="493"/>
      <c r="G221" s="504"/>
      <c r="H221" s="504"/>
      <c r="I221" s="504">
        <f t="shared" si="169"/>
        <v>-2264.25</v>
      </c>
      <c r="J221" s="504">
        <f t="shared" si="169"/>
        <v>-2264.25</v>
      </c>
      <c r="K221" s="504">
        <f t="shared" si="169"/>
        <v>-2264.25</v>
      </c>
      <c r="L221" s="504">
        <f t="shared" si="169"/>
        <v>-2264.25</v>
      </c>
      <c r="M221" s="504">
        <f t="shared" si="169"/>
        <v>-4528.5</v>
      </c>
      <c r="N221" s="504">
        <f t="shared" si="169"/>
        <v>-4528.5</v>
      </c>
      <c r="O221" s="504">
        <f t="shared" si="169"/>
        <v>-6792.75</v>
      </c>
      <c r="P221" s="504">
        <f t="shared" si="169"/>
        <v>-6792.75</v>
      </c>
      <c r="Q221" s="504">
        <f t="shared" si="169"/>
        <v>-11321.25</v>
      </c>
      <c r="R221" s="504">
        <f t="shared" si="169"/>
        <v>-11321.25</v>
      </c>
      <c r="S221" s="504">
        <f t="shared" si="169"/>
        <v>-18114</v>
      </c>
      <c r="T221" s="504">
        <f t="shared" si="169"/>
        <v>-18114</v>
      </c>
      <c r="U221" s="504">
        <f t="shared" si="169"/>
        <v>-29435.25</v>
      </c>
      <c r="V221" s="504">
        <f t="shared" si="169"/>
        <v>-29435.25</v>
      </c>
      <c r="W221" s="504">
        <f t="shared" si="169"/>
        <v>-47549.25</v>
      </c>
      <c r="X221" s="504">
        <f t="shared" si="169"/>
        <v>-47549.25</v>
      </c>
    </row>
    <row r="222" spans="1:26" hidden="1" x14ac:dyDescent="0.2">
      <c r="A222" s="505" t="s">
        <v>95</v>
      </c>
      <c r="B222" s="493" t="s">
        <v>130</v>
      </c>
      <c r="C222" s="493" t="s">
        <v>202</v>
      </c>
      <c r="D222" s="493" t="s">
        <v>212</v>
      </c>
      <c r="E222" s="506" t="s">
        <v>334</v>
      </c>
      <c r="F222" s="493" t="s">
        <v>96</v>
      </c>
      <c r="G222" s="504"/>
      <c r="H222" s="504"/>
      <c r="I222" s="504">
        <v>-2264.25</v>
      </c>
      <c r="J222" s="504">
        <f>G222+I222</f>
        <v>-2264.25</v>
      </c>
      <c r="K222" s="504">
        <v>-2264.25</v>
      </c>
      <c r="L222" s="504">
        <f>H222+J222</f>
        <v>-2264.25</v>
      </c>
      <c r="M222" s="504">
        <f>I222+K222</f>
        <v>-4528.5</v>
      </c>
      <c r="N222" s="504">
        <f t="shared" ref="N222" si="170">J222+L222</f>
        <v>-4528.5</v>
      </c>
      <c r="O222" s="504">
        <f t="shared" ref="O222:X222" si="171">K222+M222</f>
        <v>-6792.75</v>
      </c>
      <c r="P222" s="504">
        <f t="shared" si="171"/>
        <v>-6792.75</v>
      </c>
      <c r="Q222" s="504">
        <f t="shared" si="171"/>
        <v>-11321.25</v>
      </c>
      <c r="R222" s="504">
        <f t="shared" si="171"/>
        <v>-11321.25</v>
      </c>
      <c r="S222" s="504">
        <f t="shared" si="171"/>
        <v>-18114</v>
      </c>
      <c r="T222" s="504">
        <f t="shared" si="171"/>
        <v>-18114</v>
      </c>
      <c r="U222" s="504">
        <f t="shared" si="171"/>
        <v>-29435.25</v>
      </c>
      <c r="V222" s="504">
        <f t="shared" si="171"/>
        <v>-29435.25</v>
      </c>
      <c r="W222" s="504">
        <f t="shared" si="171"/>
        <v>-47549.25</v>
      </c>
      <c r="X222" s="504">
        <f t="shared" si="171"/>
        <v>-47549.25</v>
      </c>
    </row>
    <row r="223" spans="1:26" ht="27" hidden="1" customHeight="1" x14ac:dyDescent="0.2">
      <c r="A223" s="505" t="s">
        <v>994</v>
      </c>
      <c r="B223" s="493" t="s">
        <v>130</v>
      </c>
      <c r="C223" s="493" t="s">
        <v>202</v>
      </c>
      <c r="D223" s="493" t="s">
        <v>212</v>
      </c>
      <c r="E223" s="506" t="s">
        <v>455</v>
      </c>
      <c r="F223" s="493"/>
      <c r="G223" s="504"/>
      <c r="H223" s="504"/>
      <c r="I223" s="504">
        <f>I224+I226</f>
        <v>-12509.01</v>
      </c>
      <c r="J223" s="504" t="e">
        <f>J224+J226</f>
        <v>#REF!</v>
      </c>
      <c r="K223" s="504">
        <f>K224+K226</f>
        <v>-12509.01</v>
      </c>
      <c r="L223" s="504" t="e">
        <f>L224+L226</f>
        <v>#REF!</v>
      </c>
      <c r="M223" s="504" t="e">
        <f>M224+M226</f>
        <v>#REF!</v>
      </c>
      <c r="N223" s="504" t="e">
        <f t="shared" ref="N223:X223" si="172">N224+N226</f>
        <v>#REF!</v>
      </c>
      <c r="O223" s="504" t="e">
        <f t="shared" si="172"/>
        <v>#REF!</v>
      </c>
      <c r="P223" s="504" t="e">
        <f t="shared" si="172"/>
        <v>#REF!</v>
      </c>
      <c r="Q223" s="504" t="e">
        <f t="shared" si="172"/>
        <v>#REF!</v>
      </c>
      <c r="R223" s="504" t="e">
        <f t="shared" si="172"/>
        <v>#REF!</v>
      </c>
      <c r="S223" s="504" t="e">
        <f t="shared" si="172"/>
        <v>#REF!</v>
      </c>
      <c r="T223" s="504" t="e">
        <f t="shared" si="172"/>
        <v>#REF!</v>
      </c>
      <c r="U223" s="504" t="e">
        <f t="shared" si="172"/>
        <v>#REF!</v>
      </c>
      <c r="V223" s="504" t="e">
        <f t="shared" si="172"/>
        <v>#REF!</v>
      </c>
      <c r="W223" s="504" t="e">
        <f t="shared" si="172"/>
        <v>#REF!</v>
      </c>
      <c r="X223" s="504" t="e">
        <f t="shared" si="172"/>
        <v>#REF!</v>
      </c>
    </row>
    <row r="224" spans="1:26" ht="27" hidden="1" customHeight="1" x14ac:dyDescent="0.2">
      <c r="A224" s="505" t="s">
        <v>983</v>
      </c>
      <c r="B224" s="493" t="s">
        <v>130</v>
      </c>
      <c r="C224" s="493" t="s">
        <v>202</v>
      </c>
      <c r="D224" s="493" t="s">
        <v>212</v>
      </c>
      <c r="E224" s="506" t="s">
        <v>456</v>
      </c>
      <c r="F224" s="493"/>
      <c r="G224" s="504"/>
      <c r="H224" s="504"/>
      <c r="I224" s="504">
        <f>I225</f>
        <v>-2241.17</v>
      </c>
      <c r="J224" s="504" t="e">
        <f>J225</f>
        <v>#REF!</v>
      </c>
      <c r="K224" s="504">
        <f>K225</f>
        <v>-2241.17</v>
      </c>
      <c r="L224" s="504" t="e">
        <f>L225</f>
        <v>#REF!</v>
      </c>
      <c r="M224" s="504" t="e">
        <f>M225</f>
        <v>#REF!</v>
      </c>
      <c r="N224" s="504" t="e">
        <f t="shared" ref="N224:X224" si="173">N225</f>
        <v>#REF!</v>
      </c>
      <c r="O224" s="504" t="e">
        <f t="shared" si="173"/>
        <v>#REF!</v>
      </c>
      <c r="P224" s="504" t="e">
        <f t="shared" si="173"/>
        <v>#REF!</v>
      </c>
      <c r="Q224" s="504" t="e">
        <f t="shared" si="173"/>
        <v>#REF!</v>
      </c>
      <c r="R224" s="504" t="e">
        <f t="shared" si="173"/>
        <v>#REF!</v>
      </c>
      <c r="S224" s="504" t="e">
        <f t="shared" si="173"/>
        <v>#REF!</v>
      </c>
      <c r="T224" s="504" t="e">
        <f t="shared" si="173"/>
        <v>#REF!</v>
      </c>
      <c r="U224" s="504" t="e">
        <f t="shared" si="173"/>
        <v>#REF!</v>
      </c>
      <c r="V224" s="504" t="e">
        <f t="shared" si="173"/>
        <v>#REF!</v>
      </c>
      <c r="W224" s="504" t="e">
        <f t="shared" si="173"/>
        <v>#REF!</v>
      </c>
      <c r="X224" s="504" t="e">
        <f t="shared" si="173"/>
        <v>#REF!</v>
      </c>
    </row>
    <row r="225" spans="1:24" ht="21" hidden="1" customHeight="1" x14ac:dyDescent="0.2">
      <c r="A225" s="505" t="s">
        <v>95</v>
      </c>
      <c r="B225" s="493" t="s">
        <v>130</v>
      </c>
      <c r="C225" s="493" t="s">
        <v>202</v>
      </c>
      <c r="D225" s="493" t="s">
        <v>212</v>
      </c>
      <c r="E225" s="506" t="s">
        <v>456</v>
      </c>
      <c r="F225" s="493" t="s">
        <v>96</v>
      </c>
      <c r="G225" s="504"/>
      <c r="H225" s="504"/>
      <c r="I225" s="504">
        <v>-2241.17</v>
      </c>
      <c r="J225" s="504" t="e">
        <f>#REF!+I225</f>
        <v>#REF!</v>
      </c>
      <c r="K225" s="504">
        <v>-2241.17</v>
      </c>
      <c r="L225" s="504" t="e">
        <f>#REF!+J225</f>
        <v>#REF!</v>
      </c>
      <c r="M225" s="504" t="e">
        <f>#REF!+K225</f>
        <v>#REF!</v>
      </c>
      <c r="N225" s="504" t="e">
        <f>#REF!+L225</f>
        <v>#REF!</v>
      </c>
      <c r="O225" s="504" t="e">
        <f>#REF!+M225</f>
        <v>#REF!</v>
      </c>
      <c r="P225" s="504" t="e">
        <f>#REF!+N225</f>
        <v>#REF!</v>
      </c>
      <c r="Q225" s="504" t="e">
        <f>#REF!+O225</f>
        <v>#REF!</v>
      </c>
      <c r="R225" s="504" t="e">
        <f>#REF!+P225</f>
        <v>#REF!</v>
      </c>
      <c r="S225" s="504" t="e">
        <f>#REF!+Q225</f>
        <v>#REF!</v>
      </c>
      <c r="T225" s="504" t="e">
        <f>#REF!+R225</f>
        <v>#REF!</v>
      </c>
      <c r="U225" s="504" t="e">
        <f>#REF!+S225</f>
        <v>#REF!</v>
      </c>
      <c r="V225" s="504" t="e">
        <f>#REF!+T225</f>
        <v>#REF!</v>
      </c>
      <c r="W225" s="504" t="e">
        <f>#REF!+U225</f>
        <v>#REF!</v>
      </c>
      <c r="X225" s="504" t="e">
        <f>#REF!+V225</f>
        <v>#REF!</v>
      </c>
    </row>
    <row r="226" spans="1:24" ht="27" hidden="1" customHeight="1" x14ac:dyDescent="0.2">
      <c r="A226" s="505" t="s">
        <v>995</v>
      </c>
      <c r="B226" s="493" t="s">
        <v>130</v>
      </c>
      <c r="C226" s="493" t="s">
        <v>202</v>
      </c>
      <c r="D226" s="493" t="s">
        <v>212</v>
      </c>
      <c r="E226" s="506" t="s">
        <v>483</v>
      </c>
      <c r="F226" s="493"/>
      <c r="G226" s="504"/>
      <c r="H226" s="504"/>
      <c r="I226" s="504">
        <f>I227+I228+I229+I230+I231+I232</f>
        <v>-10267.84</v>
      </c>
      <c r="J226" s="504" t="e">
        <f>J227+J228+J229+J230+J231+J232</f>
        <v>#REF!</v>
      </c>
      <c r="K226" s="504">
        <f>K227+K228+K229+K230+K231+K232</f>
        <v>-10267.84</v>
      </c>
      <c r="L226" s="504" t="e">
        <f>L227+L228+L229+L230+L231+L232</f>
        <v>#REF!</v>
      </c>
      <c r="M226" s="504" t="e">
        <f>M227+M228+M229+M230+M231+M232</f>
        <v>#REF!</v>
      </c>
      <c r="N226" s="504" t="e">
        <f t="shared" ref="N226:X226" si="174">N227+N228+N229+N230+N231+N232</f>
        <v>#REF!</v>
      </c>
      <c r="O226" s="504" t="e">
        <f t="shared" si="174"/>
        <v>#REF!</v>
      </c>
      <c r="P226" s="504" t="e">
        <f t="shared" si="174"/>
        <v>#REF!</v>
      </c>
      <c r="Q226" s="504" t="e">
        <f t="shared" si="174"/>
        <v>#REF!</v>
      </c>
      <c r="R226" s="504" t="e">
        <f t="shared" si="174"/>
        <v>#REF!</v>
      </c>
      <c r="S226" s="504" t="e">
        <f t="shared" si="174"/>
        <v>#REF!</v>
      </c>
      <c r="T226" s="504" t="e">
        <f t="shared" si="174"/>
        <v>#REF!</v>
      </c>
      <c r="U226" s="504" t="e">
        <f t="shared" si="174"/>
        <v>#REF!</v>
      </c>
      <c r="V226" s="504" t="e">
        <f t="shared" si="174"/>
        <v>#REF!</v>
      </c>
      <c r="W226" s="504" t="e">
        <f t="shared" si="174"/>
        <v>#REF!</v>
      </c>
      <c r="X226" s="504" t="e">
        <f t="shared" si="174"/>
        <v>#REF!</v>
      </c>
    </row>
    <row r="227" spans="1:24" ht="15.75" hidden="1" customHeight="1" x14ac:dyDescent="0.2">
      <c r="A227" s="505" t="s">
        <v>95</v>
      </c>
      <c r="B227" s="493" t="s">
        <v>130</v>
      </c>
      <c r="C227" s="493" t="s">
        <v>202</v>
      </c>
      <c r="D227" s="493" t="s">
        <v>212</v>
      </c>
      <c r="E227" s="506" t="s">
        <v>483</v>
      </c>
      <c r="F227" s="493" t="s">
        <v>96</v>
      </c>
      <c r="G227" s="504"/>
      <c r="H227" s="504"/>
      <c r="I227" s="504">
        <v>-7598.11</v>
      </c>
      <c r="J227" s="504" t="e">
        <f>#REF!+I227</f>
        <v>#REF!</v>
      </c>
      <c r="K227" s="504">
        <v>-7598.11</v>
      </c>
      <c r="L227" s="504" t="e">
        <f>#REF!+J227</f>
        <v>#REF!</v>
      </c>
      <c r="M227" s="504" t="e">
        <f>#REF!+K227</f>
        <v>#REF!</v>
      </c>
      <c r="N227" s="504" t="e">
        <f>#REF!+L227</f>
        <v>#REF!</v>
      </c>
      <c r="O227" s="504" t="e">
        <f>#REF!+M227</f>
        <v>#REF!</v>
      </c>
      <c r="P227" s="504" t="e">
        <f>#REF!+N227</f>
        <v>#REF!</v>
      </c>
      <c r="Q227" s="504" t="e">
        <f>#REF!+O227</f>
        <v>#REF!</v>
      </c>
      <c r="R227" s="504" t="e">
        <f>#REF!+P227</f>
        <v>#REF!</v>
      </c>
      <c r="S227" s="504" t="e">
        <f>#REF!+Q227</f>
        <v>#REF!</v>
      </c>
      <c r="T227" s="504" t="e">
        <f>#REF!+R227</f>
        <v>#REF!</v>
      </c>
      <c r="U227" s="504" t="e">
        <f>#REF!+S227</f>
        <v>#REF!</v>
      </c>
      <c r="V227" s="504" t="e">
        <f>#REF!+T227</f>
        <v>#REF!</v>
      </c>
      <c r="W227" s="504" t="e">
        <f>#REF!+U227</f>
        <v>#REF!</v>
      </c>
      <c r="X227" s="504" t="e">
        <f>#REF!+V227</f>
        <v>#REF!</v>
      </c>
    </row>
    <row r="228" spans="1:24" ht="12.75" hidden="1" customHeight="1" x14ac:dyDescent="0.2">
      <c r="A228" s="505" t="s">
        <v>97</v>
      </c>
      <c r="B228" s="493" t="s">
        <v>130</v>
      </c>
      <c r="C228" s="493" t="s">
        <v>202</v>
      </c>
      <c r="D228" s="493" t="s">
        <v>212</v>
      </c>
      <c r="E228" s="506" t="s">
        <v>483</v>
      </c>
      <c r="F228" s="493" t="s">
        <v>98</v>
      </c>
      <c r="G228" s="504"/>
      <c r="H228" s="504"/>
      <c r="I228" s="504">
        <v>-511.2</v>
      </c>
      <c r="J228" s="504" t="e">
        <f>#REF!+I228</f>
        <v>#REF!</v>
      </c>
      <c r="K228" s="504">
        <v>-511.2</v>
      </c>
      <c r="L228" s="504" t="e">
        <f>#REF!+J228</f>
        <v>#REF!</v>
      </c>
      <c r="M228" s="504" t="e">
        <f>#REF!+K228</f>
        <v>#REF!</v>
      </c>
      <c r="N228" s="504" t="e">
        <f>#REF!+L228</f>
        <v>#REF!</v>
      </c>
      <c r="O228" s="504" t="e">
        <f>#REF!+M228</f>
        <v>#REF!</v>
      </c>
      <c r="P228" s="504" t="e">
        <f>#REF!+N228</f>
        <v>#REF!</v>
      </c>
      <c r="Q228" s="504" t="e">
        <f>#REF!+O228</f>
        <v>#REF!</v>
      </c>
      <c r="R228" s="504" t="e">
        <f>#REF!+P228</f>
        <v>#REF!</v>
      </c>
      <c r="S228" s="504" t="e">
        <f>#REF!+Q228</f>
        <v>#REF!</v>
      </c>
      <c r="T228" s="504" t="e">
        <f>#REF!+R228</f>
        <v>#REF!</v>
      </c>
      <c r="U228" s="504" t="e">
        <f>#REF!+S228</f>
        <v>#REF!</v>
      </c>
      <c r="V228" s="504" t="e">
        <f>#REF!+T228</f>
        <v>#REF!</v>
      </c>
      <c r="W228" s="504" t="e">
        <f>#REF!+U228</f>
        <v>#REF!</v>
      </c>
      <c r="X228" s="504" t="e">
        <f>#REF!+V228</f>
        <v>#REF!</v>
      </c>
    </row>
    <row r="229" spans="1:24" ht="12.75" hidden="1" customHeight="1" x14ac:dyDescent="0.2">
      <c r="A229" s="505" t="s">
        <v>99</v>
      </c>
      <c r="B229" s="493" t="s">
        <v>130</v>
      </c>
      <c r="C229" s="493" t="s">
        <v>202</v>
      </c>
      <c r="D229" s="493" t="s">
        <v>212</v>
      </c>
      <c r="E229" s="506" t="s">
        <v>483</v>
      </c>
      <c r="F229" s="493" t="s">
        <v>100</v>
      </c>
      <c r="G229" s="504"/>
      <c r="H229" s="504"/>
      <c r="I229" s="504">
        <v>-200</v>
      </c>
      <c r="J229" s="504" t="e">
        <f>#REF!+I229</f>
        <v>#REF!</v>
      </c>
      <c r="K229" s="504">
        <v>-200</v>
      </c>
      <c r="L229" s="504" t="e">
        <f>#REF!+J229</f>
        <v>#REF!</v>
      </c>
      <c r="M229" s="504" t="e">
        <f>#REF!+K229</f>
        <v>#REF!</v>
      </c>
      <c r="N229" s="504" t="e">
        <f>#REF!+L229</f>
        <v>#REF!</v>
      </c>
      <c r="O229" s="504" t="e">
        <f>#REF!+M229</f>
        <v>#REF!</v>
      </c>
      <c r="P229" s="504" t="e">
        <f>#REF!+N229</f>
        <v>#REF!</v>
      </c>
      <c r="Q229" s="504" t="e">
        <f>#REF!+O229</f>
        <v>#REF!</v>
      </c>
      <c r="R229" s="504" t="e">
        <f>#REF!+P229</f>
        <v>#REF!</v>
      </c>
      <c r="S229" s="504" t="e">
        <f>#REF!+Q229</f>
        <v>#REF!</v>
      </c>
      <c r="T229" s="504" t="e">
        <f>#REF!+R229</f>
        <v>#REF!</v>
      </c>
      <c r="U229" s="504" t="e">
        <f>#REF!+S229</f>
        <v>#REF!</v>
      </c>
      <c r="V229" s="504" t="e">
        <f>#REF!+T229</f>
        <v>#REF!</v>
      </c>
      <c r="W229" s="504" t="e">
        <f>#REF!+U229</f>
        <v>#REF!</v>
      </c>
      <c r="X229" s="504" t="e">
        <f>#REF!+V229</f>
        <v>#REF!</v>
      </c>
    </row>
    <row r="230" spans="1:24" ht="12.75" hidden="1" customHeight="1" x14ac:dyDescent="0.2">
      <c r="A230" s="505" t="s">
        <v>93</v>
      </c>
      <c r="B230" s="493" t="s">
        <v>130</v>
      </c>
      <c r="C230" s="493" t="s">
        <v>202</v>
      </c>
      <c r="D230" s="493" t="s">
        <v>212</v>
      </c>
      <c r="E230" s="506" t="s">
        <v>483</v>
      </c>
      <c r="F230" s="493" t="s">
        <v>94</v>
      </c>
      <c r="G230" s="504"/>
      <c r="H230" s="504"/>
      <c r="I230" s="504">
        <v>-1788.53</v>
      </c>
      <c r="J230" s="504" t="e">
        <f>#REF!+I230</f>
        <v>#REF!</v>
      </c>
      <c r="K230" s="504">
        <v>-1788.53</v>
      </c>
      <c r="L230" s="504" t="e">
        <f>#REF!+J230</f>
        <v>#REF!</v>
      </c>
      <c r="M230" s="504" t="e">
        <f>#REF!+K230</f>
        <v>#REF!</v>
      </c>
      <c r="N230" s="504" t="e">
        <f>#REF!+L230</f>
        <v>#REF!</v>
      </c>
      <c r="O230" s="504" t="e">
        <f>#REF!+M230</f>
        <v>#REF!</v>
      </c>
      <c r="P230" s="504" t="e">
        <f>#REF!+N230</f>
        <v>#REF!</v>
      </c>
      <c r="Q230" s="504" t="e">
        <f>#REF!+O230</f>
        <v>#REF!</v>
      </c>
      <c r="R230" s="504" t="e">
        <f>#REF!+P230</f>
        <v>#REF!</v>
      </c>
      <c r="S230" s="504" t="e">
        <f>#REF!+Q230</f>
        <v>#REF!</v>
      </c>
      <c r="T230" s="504" t="e">
        <f>#REF!+R230</f>
        <v>#REF!</v>
      </c>
      <c r="U230" s="504" t="e">
        <f>#REF!+S230</f>
        <v>#REF!</v>
      </c>
      <c r="V230" s="504" t="e">
        <f>#REF!+T230</f>
        <v>#REF!</v>
      </c>
      <c r="W230" s="504" t="e">
        <f>#REF!+U230</f>
        <v>#REF!</v>
      </c>
      <c r="X230" s="504" t="e">
        <f>#REF!+V230</f>
        <v>#REF!</v>
      </c>
    </row>
    <row r="231" spans="1:24" ht="12.75" hidden="1" customHeight="1" x14ac:dyDescent="0.2">
      <c r="A231" s="505" t="s">
        <v>103</v>
      </c>
      <c r="B231" s="493" t="s">
        <v>130</v>
      </c>
      <c r="C231" s="493" t="s">
        <v>202</v>
      </c>
      <c r="D231" s="493" t="s">
        <v>212</v>
      </c>
      <c r="E231" s="506" t="s">
        <v>483</v>
      </c>
      <c r="F231" s="493" t="s">
        <v>104</v>
      </c>
      <c r="G231" s="504"/>
      <c r="H231" s="504"/>
      <c r="I231" s="504">
        <v>-31</v>
      </c>
      <c r="J231" s="504" t="e">
        <f>#REF!+I231</f>
        <v>#REF!</v>
      </c>
      <c r="K231" s="504">
        <v>-31</v>
      </c>
      <c r="L231" s="504" t="e">
        <f>#REF!+J231</f>
        <v>#REF!</v>
      </c>
      <c r="M231" s="504" t="e">
        <f>#REF!+K231</f>
        <v>#REF!</v>
      </c>
      <c r="N231" s="504" t="e">
        <f>#REF!+L231</f>
        <v>#REF!</v>
      </c>
      <c r="O231" s="504" t="e">
        <f>#REF!+M231</f>
        <v>#REF!</v>
      </c>
      <c r="P231" s="504" t="e">
        <f>#REF!+N231</f>
        <v>#REF!</v>
      </c>
      <c r="Q231" s="504" t="e">
        <f>#REF!+O231</f>
        <v>#REF!</v>
      </c>
      <c r="R231" s="504" t="e">
        <f>#REF!+P231</f>
        <v>#REF!</v>
      </c>
      <c r="S231" s="504" t="e">
        <f>#REF!+Q231</f>
        <v>#REF!</v>
      </c>
      <c r="T231" s="504" t="e">
        <f>#REF!+R231</f>
        <v>#REF!</v>
      </c>
      <c r="U231" s="504" t="e">
        <f>#REF!+S231</f>
        <v>#REF!</v>
      </c>
      <c r="V231" s="504" t="e">
        <f>#REF!+T231</f>
        <v>#REF!</v>
      </c>
      <c r="W231" s="504" t="e">
        <f>#REF!+U231</f>
        <v>#REF!</v>
      </c>
      <c r="X231" s="504" t="e">
        <f>#REF!+V231</f>
        <v>#REF!</v>
      </c>
    </row>
    <row r="232" spans="1:24" ht="15" hidden="1" customHeight="1" x14ac:dyDescent="0.2">
      <c r="A232" s="505" t="s">
        <v>400</v>
      </c>
      <c r="B232" s="493" t="s">
        <v>130</v>
      </c>
      <c r="C232" s="493" t="s">
        <v>202</v>
      </c>
      <c r="D232" s="493" t="s">
        <v>212</v>
      </c>
      <c r="E232" s="506" t="s">
        <v>483</v>
      </c>
      <c r="F232" s="493" t="s">
        <v>106</v>
      </c>
      <c r="G232" s="504"/>
      <c r="H232" s="504"/>
      <c r="I232" s="504">
        <v>-139</v>
      </c>
      <c r="J232" s="504" t="e">
        <f>#REF!+I232</f>
        <v>#REF!</v>
      </c>
      <c r="K232" s="504">
        <v>-139</v>
      </c>
      <c r="L232" s="504" t="e">
        <f>#REF!+J232</f>
        <v>#REF!</v>
      </c>
      <c r="M232" s="504" t="e">
        <f>#REF!+K232</f>
        <v>#REF!</v>
      </c>
      <c r="N232" s="504" t="e">
        <f>#REF!+L232</f>
        <v>#REF!</v>
      </c>
      <c r="O232" s="504" t="e">
        <f>#REF!+M232</f>
        <v>#REF!</v>
      </c>
      <c r="P232" s="504" t="e">
        <f>#REF!+N232</f>
        <v>#REF!</v>
      </c>
      <c r="Q232" s="504" t="e">
        <f>#REF!+O232</f>
        <v>#REF!</v>
      </c>
      <c r="R232" s="504" t="e">
        <f>#REF!+P232</f>
        <v>#REF!</v>
      </c>
      <c r="S232" s="504" t="e">
        <f>#REF!+Q232</f>
        <v>#REF!</v>
      </c>
      <c r="T232" s="504" t="e">
        <f>#REF!+R232</f>
        <v>#REF!</v>
      </c>
      <c r="U232" s="504" t="e">
        <f>#REF!+S232</f>
        <v>#REF!</v>
      </c>
      <c r="V232" s="504" t="e">
        <f>#REF!+T232</f>
        <v>#REF!</v>
      </c>
      <c r="W232" s="504" t="e">
        <f>#REF!+U232</f>
        <v>#REF!</v>
      </c>
      <c r="X232" s="504" t="e">
        <f>#REF!+V232</f>
        <v>#REF!</v>
      </c>
    </row>
    <row r="233" spans="1:24" ht="12.75" hidden="1" customHeight="1" x14ac:dyDescent="0.2">
      <c r="A233" s="505" t="s">
        <v>404</v>
      </c>
      <c r="B233" s="493" t="s">
        <v>130</v>
      </c>
      <c r="C233" s="493" t="s">
        <v>202</v>
      </c>
      <c r="D233" s="493" t="s">
        <v>212</v>
      </c>
      <c r="E233" s="493" t="s">
        <v>62</v>
      </c>
      <c r="F233" s="493"/>
      <c r="G233" s="504"/>
      <c r="H233" s="504"/>
      <c r="I233" s="504">
        <f>I234</f>
        <v>-9411.64</v>
      </c>
      <c r="J233" s="504">
        <f>J234</f>
        <v>-9411.64</v>
      </c>
      <c r="K233" s="504">
        <f>K234</f>
        <v>-9411.64</v>
      </c>
      <c r="L233" s="504">
        <f>L234</f>
        <v>-9411.64</v>
      </c>
      <c r="M233" s="504">
        <f>M234</f>
        <v>-18823.28</v>
      </c>
      <c r="N233" s="504">
        <f t="shared" ref="N233:X233" si="175">N234</f>
        <v>-18823.28</v>
      </c>
      <c r="O233" s="504">
        <f t="shared" si="175"/>
        <v>-28234.920000000002</v>
      </c>
      <c r="P233" s="504">
        <f t="shared" si="175"/>
        <v>-28234.920000000002</v>
      </c>
      <c r="Q233" s="504">
        <f t="shared" si="175"/>
        <v>-47058.2</v>
      </c>
      <c r="R233" s="504">
        <f t="shared" si="175"/>
        <v>-47058.2</v>
      </c>
      <c r="S233" s="504">
        <f t="shared" si="175"/>
        <v>-75293.119999999995</v>
      </c>
      <c r="T233" s="504">
        <f t="shared" si="175"/>
        <v>-75293.119999999995</v>
      </c>
      <c r="U233" s="504">
        <f t="shared" si="175"/>
        <v>-122351.31999999999</v>
      </c>
      <c r="V233" s="504">
        <f t="shared" si="175"/>
        <v>-122351.31999999999</v>
      </c>
      <c r="W233" s="504">
        <f t="shared" si="175"/>
        <v>-197644.43999999997</v>
      </c>
      <c r="X233" s="504">
        <f t="shared" si="175"/>
        <v>-197644.43999999997</v>
      </c>
    </row>
    <row r="234" spans="1:24" ht="27" hidden="1" customHeight="1" x14ac:dyDescent="0.2">
      <c r="A234" s="505" t="s">
        <v>422</v>
      </c>
      <c r="B234" s="493" t="s">
        <v>130</v>
      </c>
      <c r="C234" s="493" t="s">
        <v>202</v>
      </c>
      <c r="D234" s="493" t="s">
        <v>212</v>
      </c>
      <c r="E234" s="493" t="s">
        <v>431</v>
      </c>
      <c r="F234" s="493"/>
      <c r="G234" s="504"/>
      <c r="H234" s="504"/>
      <c r="I234" s="504">
        <f>I235+I236+I237+I238+I239+I240</f>
        <v>-9411.64</v>
      </c>
      <c r="J234" s="504">
        <f>J235+J236+J237+J238+J239+J240</f>
        <v>-9411.64</v>
      </c>
      <c r="K234" s="504">
        <f>K235+K236+K237+K238+K239+K240</f>
        <v>-9411.64</v>
      </c>
      <c r="L234" s="504">
        <f>L235+L236+L237+L238+L239+L240</f>
        <v>-9411.64</v>
      </c>
      <c r="M234" s="504">
        <f>M235+M236+M237+M238+M239+M240</f>
        <v>-18823.28</v>
      </c>
      <c r="N234" s="504">
        <f t="shared" ref="N234:X234" si="176">N235+N236+N237+N238+N239+N240</f>
        <v>-18823.28</v>
      </c>
      <c r="O234" s="504">
        <f t="shared" si="176"/>
        <v>-28234.920000000002</v>
      </c>
      <c r="P234" s="504">
        <f t="shared" si="176"/>
        <v>-28234.920000000002</v>
      </c>
      <c r="Q234" s="504">
        <f t="shared" si="176"/>
        <v>-47058.2</v>
      </c>
      <c r="R234" s="504">
        <f t="shared" si="176"/>
        <v>-47058.2</v>
      </c>
      <c r="S234" s="504">
        <f t="shared" si="176"/>
        <v>-75293.119999999995</v>
      </c>
      <c r="T234" s="504">
        <f t="shared" si="176"/>
        <v>-75293.119999999995</v>
      </c>
      <c r="U234" s="504">
        <f t="shared" si="176"/>
        <v>-122351.31999999999</v>
      </c>
      <c r="V234" s="504">
        <f t="shared" si="176"/>
        <v>-122351.31999999999</v>
      </c>
      <c r="W234" s="504">
        <f t="shared" si="176"/>
        <v>-197644.43999999997</v>
      </c>
      <c r="X234" s="504">
        <f t="shared" si="176"/>
        <v>-197644.43999999997</v>
      </c>
    </row>
    <row r="235" spans="1:24" ht="12.75" hidden="1" customHeight="1" x14ac:dyDescent="0.2">
      <c r="A235" s="505" t="s">
        <v>95</v>
      </c>
      <c r="B235" s="493" t="s">
        <v>130</v>
      </c>
      <c r="C235" s="493" t="s">
        <v>202</v>
      </c>
      <c r="D235" s="493" t="s">
        <v>212</v>
      </c>
      <c r="E235" s="493" t="s">
        <v>431</v>
      </c>
      <c r="F235" s="493" t="s">
        <v>96</v>
      </c>
      <c r="G235" s="504"/>
      <c r="H235" s="504"/>
      <c r="I235" s="504">
        <v>-6780.24</v>
      </c>
      <c r="J235" s="504">
        <f t="shared" ref="J235:J240" si="177">G235+I235</f>
        <v>-6780.24</v>
      </c>
      <c r="K235" s="504">
        <v>-6780.24</v>
      </c>
      <c r="L235" s="504">
        <f t="shared" ref="L235:N240" si="178">H235+J235</f>
        <v>-6780.24</v>
      </c>
      <c r="M235" s="504">
        <f t="shared" si="178"/>
        <v>-13560.48</v>
      </c>
      <c r="N235" s="504">
        <f t="shared" si="178"/>
        <v>-13560.48</v>
      </c>
      <c r="O235" s="504">
        <f t="shared" ref="O235:X240" si="179">K235+M235</f>
        <v>-20340.72</v>
      </c>
      <c r="P235" s="504">
        <f t="shared" si="179"/>
        <v>-20340.72</v>
      </c>
      <c r="Q235" s="504">
        <f t="shared" si="179"/>
        <v>-33901.199999999997</v>
      </c>
      <c r="R235" s="504">
        <f t="shared" si="179"/>
        <v>-33901.199999999997</v>
      </c>
      <c r="S235" s="504">
        <f t="shared" si="179"/>
        <v>-54241.919999999998</v>
      </c>
      <c r="T235" s="504">
        <f t="shared" si="179"/>
        <v>-54241.919999999998</v>
      </c>
      <c r="U235" s="504">
        <f t="shared" si="179"/>
        <v>-88143.12</v>
      </c>
      <c r="V235" s="504">
        <f t="shared" si="179"/>
        <v>-88143.12</v>
      </c>
      <c r="W235" s="504">
        <f t="shared" si="179"/>
        <v>-142385.03999999998</v>
      </c>
      <c r="X235" s="504">
        <f t="shared" si="179"/>
        <v>-142385.03999999998</v>
      </c>
    </row>
    <row r="236" spans="1:24" ht="12.75" hidden="1" customHeight="1" x14ac:dyDescent="0.2">
      <c r="A236" s="505" t="s">
        <v>97</v>
      </c>
      <c r="B236" s="493" t="s">
        <v>130</v>
      </c>
      <c r="C236" s="493" t="s">
        <v>202</v>
      </c>
      <c r="D236" s="493" t="s">
        <v>212</v>
      </c>
      <c r="E236" s="493" t="s">
        <v>431</v>
      </c>
      <c r="F236" s="493" t="s">
        <v>98</v>
      </c>
      <c r="G236" s="504"/>
      <c r="H236" s="504"/>
      <c r="I236" s="504">
        <v>-281.39999999999998</v>
      </c>
      <c r="J236" s="504">
        <f t="shared" si="177"/>
        <v>-281.39999999999998</v>
      </c>
      <c r="K236" s="504">
        <v>-281.39999999999998</v>
      </c>
      <c r="L236" s="504">
        <f t="shared" si="178"/>
        <v>-281.39999999999998</v>
      </c>
      <c r="M236" s="504">
        <f t="shared" si="178"/>
        <v>-562.79999999999995</v>
      </c>
      <c r="N236" s="504">
        <f t="shared" si="178"/>
        <v>-562.79999999999995</v>
      </c>
      <c r="O236" s="504">
        <f t="shared" si="179"/>
        <v>-844.19999999999993</v>
      </c>
      <c r="P236" s="504">
        <f t="shared" si="179"/>
        <v>-844.19999999999993</v>
      </c>
      <c r="Q236" s="504">
        <f t="shared" si="179"/>
        <v>-1407</v>
      </c>
      <c r="R236" s="504">
        <f t="shared" si="179"/>
        <v>-1407</v>
      </c>
      <c r="S236" s="504">
        <f t="shared" si="179"/>
        <v>-2251.1999999999998</v>
      </c>
      <c r="T236" s="504">
        <f t="shared" si="179"/>
        <v>-2251.1999999999998</v>
      </c>
      <c r="U236" s="504">
        <f t="shared" si="179"/>
        <v>-3658.2</v>
      </c>
      <c r="V236" s="504">
        <f t="shared" si="179"/>
        <v>-3658.2</v>
      </c>
      <c r="W236" s="504">
        <f t="shared" si="179"/>
        <v>-5909.4</v>
      </c>
      <c r="X236" s="504">
        <f t="shared" si="179"/>
        <v>-5909.4</v>
      </c>
    </row>
    <row r="237" spans="1:24" ht="17.25" hidden="1" customHeight="1" x14ac:dyDescent="0.2">
      <c r="A237" s="505" t="s">
        <v>99</v>
      </c>
      <c r="B237" s="493" t="s">
        <v>130</v>
      </c>
      <c r="C237" s="493" t="s">
        <v>202</v>
      </c>
      <c r="D237" s="493" t="s">
        <v>212</v>
      </c>
      <c r="E237" s="493" t="s">
        <v>431</v>
      </c>
      <c r="F237" s="493" t="s">
        <v>100</v>
      </c>
      <c r="G237" s="504"/>
      <c r="H237" s="504"/>
      <c r="I237" s="504">
        <v>-200</v>
      </c>
      <c r="J237" s="504">
        <f t="shared" si="177"/>
        <v>-200</v>
      </c>
      <c r="K237" s="504">
        <v>-200</v>
      </c>
      <c r="L237" s="504">
        <f t="shared" si="178"/>
        <v>-200</v>
      </c>
      <c r="M237" s="504">
        <f t="shared" si="178"/>
        <v>-400</v>
      </c>
      <c r="N237" s="504">
        <f t="shared" si="178"/>
        <v>-400</v>
      </c>
      <c r="O237" s="504">
        <f t="shared" si="179"/>
        <v>-600</v>
      </c>
      <c r="P237" s="504">
        <f t="shared" si="179"/>
        <v>-600</v>
      </c>
      <c r="Q237" s="504">
        <f t="shared" si="179"/>
        <v>-1000</v>
      </c>
      <c r="R237" s="504">
        <f t="shared" si="179"/>
        <v>-1000</v>
      </c>
      <c r="S237" s="504">
        <f t="shared" si="179"/>
        <v>-1600</v>
      </c>
      <c r="T237" s="504">
        <f t="shared" si="179"/>
        <v>-1600</v>
      </c>
      <c r="U237" s="504">
        <f t="shared" si="179"/>
        <v>-2600</v>
      </c>
      <c r="V237" s="504">
        <f t="shared" si="179"/>
        <v>-2600</v>
      </c>
      <c r="W237" s="504">
        <f t="shared" si="179"/>
        <v>-4200</v>
      </c>
      <c r="X237" s="504">
        <f t="shared" si="179"/>
        <v>-4200</v>
      </c>
    </row>
    <row r="238" spans="1:24" ht="21" hidden="1" customHeight="1" x14ac:dyDescent="0.2">
      <c r="A238" s="505" t="s">
        <v>93</v>
      </c>
      <c r="B238" s="493" t="s">
        <v>130</v>
      </c>
      <c r="C238" s="493" t="s">
        <v>202</v>
      </c>
      <c r="D238" s="493" t="s">
        <v>212</v>
      </c>
      <c r="E238" s="493" t="s">
        <v>431</v>
      </c>
      <c r="F238" s="493" t="s">
        <v>94</v>
      </c>
      <c r="G238" s="504"/>
      <c r="H238" s="504"/>
      <c r="I238" s="504">
        <v>-2000</v>
      </c>
      <c r="J238" s="504">
        <f t="shared" si="177"/>
        <v>-2000</v>
      </c>
      <c r="K238" s="504">
        <v>-2000</v>
      </c>
      <c r="L238" s="504">
        <f t="shared" si="178"/>
        <v>-2000</v>
      </c>
      <c r="M238" s="504">
        <f t="shared" si="178"/>
        <v>-4000</v>
      </c>
      <c r="N238" s="504">
        <f t="shared" si="178"/>
        <v>-4000</v>
      </c>
      <c r="O238" s="504">
        <f t="shared" si="179"/>
        <v>-6000</v>
      </c>
      <c r="P238" s="504">
        <f t="shared" si="179"/>
        <v>-6000</v>
      </c>
      <c r="Q238" s="504">
        <f t="shared" si="179"/>
        <v>-10000</v>
      </c>
      <c r="R238" s="504">
        <f t="shared" si="179"/>
        <v>-10000</v>
      </c>
      <c r="S238" s="504">
        <f t="shared" si="179"/>
        <v>-16000</v>
      </c>
      <c r="T238" s="504">
        <f t="shared" si="179"/>
        <v>-16000</v>
      </c>
      <c r="U238" s="504">
        <f t="shared" si="179"/>
        <v>-26000</v>
      </c>
      <c r="V238" s="504">
        <f t="shared" si="179"/>
        <v>-26000</v>
      </c>
      <c r="W238" s="504">
        <f t="shared" si="179"/>
        <v>-42000</v>
      </c>
      <c r="X238" s="504">
        <f t="shared" si="179"/>
        <v>-42000</v>
      </c>
    </row>
    <row r="239" spans="1:24" ht="12.75" hidden="1" customHeight="1" x14ac:dyDescent="0.2">
      <c r="A239" s="505" t="s">
        <v>103</v>
      </c>
      <c r="B239" s="493" t="s">
        <v>130</v>
      </c>
      <c r="C239" s="493" t="s">
        <v>202</v>
      </c>
      <c r="D239" s="493" t="s">
        <v>212</v>
      </c>
      <c r="E239" s="493" t="s">
        <v>431</v>
      </c>
      <c r="F239" s="493" t="s">
        <v>104</v>
      </c>
      <c r="G239" s="504"/>
      <c r="H239" s="504"/>
      <c r="I239" s="504">
        <v>-31</v>
      </c>
      <c r="J239" s="504">
        <f t="shared" si="177"/>
        <v>-31</v>
      </c>
      <c r="K239" s="504">
        <v>-31</v>
      </c>
      <c r="L239" s="504">
        <f t="shared" si="178"/>
        <v>-31</v>
      </c>
      <c r="M239" s="504">
        <f t="shared" si="178"/>
        <v>-62</v>
      </c>
      <c r="N239" s="504">
        <f t="shared" si="178"/>
        <v>-62</v>
      </c>
      <c r="O239" s="504">
        <f t="shared" si="179"/>
        <v>-93</v>
      </c>
      <c r="P239" s="504">
        <f t="shared" si="179"/>
        <v>-93</v>
      </c>
      <c r="Q239" s="504">
        <f t="shared" si="179"/>
        <v>-155</v>
      </c>
      <c r="R239" s="504">
        <f t="shared" si="179"/>
        <v>-155</v>
      </c>
      <c r="S239" s="504">
        <f t="shared" si="179"/>
        <v>-248</v>
      </c>
      <c r="T239" s="504">
        <f t="shared" si="179"/>
        <v>-248</v>
      </c>
      <c r="U239" s="504">
        <f t="shared" si="179"/>
        <v>-403</v>
      </c>
      <c r="V239" s="504">
        <f t="shared" si="179"/>
        <v>-403</v>
      </c>
      <c r="W239" s="504">
        <f t="shared" si="179"/>
        <v>-651</v>
      </c>
      <c r="X239" s="504">
        <f t="shared" si="179"/>
        <v>-651</v>
      </c>
    </row>
    <row r="240" spans="1:24" ht="12.75" hidden="1" customHeight="1" x14ac:dyDescent="0.2">
      <c r="A240" s="505" t="s">
        <v>400</v>
      </c>
      <c r="B240" s="493" t="s">
        <v>130</v>
      </c>
      <c r="C240" s="493" t="s">
        <v>202</v>
      </c>
      <c r="D240" s="493" t="s">
        <v>212</v>
      </c>
      <c r="E240" s="493" t="s">
        <v>431</v>
      </c>
      <c r="F240" s="493" t="s">
        <v>106</v>
      </c>
      <c r="G240" s="504"/>
      <c r="H240" s="504"/>
      <c r="I240" s="504">
        <v>-119</v>
      </c>
      <c r="J240" s="504">
        <f t="shared" si="177"/>
        <v>-119</v>
      </c>
      <c r="K240" s="504">
        <v>-119</v>
      </c>
      <c r="L240" s="504">
        <f t="shared" si="178"/>
        <v>-119</v>
      </c>
      <c r="M240" s="504">
        <f t="shared" si="178"/>
        <v>-238</v>
      </c>
      <c r="N240" s="504">
        <f t="shared" si="178"/>
        <v>-238</v>
      </c>
      <c r="O240" s="504">
        <f t="shared" si="179"/>
        <v>-357</v>
      </c>
      <c r="P240" s="504">
        <f t="shared" si="179"/>
        <v>-357</v>
      </c>
      <c r="Q240" s="504">
        <f t="shared" si="179"/>
        <v>-595</v>
      </c>
      <c r="R240" s="504">
        <f t="shared" si="179"/>
        <v>-595</v>
      </c>
      <c r="S240" s="504">
        <f t="shared" si="179"/>
        <v>-952</v>
      </c>
      <c r="T240" s="504">
        <f t="shared" si="179"/>
        <v>-952</v>
      </c>
      <c r="U240" s="504">
        <f t="shared" si="179"/>
        <v>-1547</v>
      </c>
      <c r="V240" s="504">
        <f t="shared" si="179"/>
        <v>-1547</v>
      </c>
      <c r="W240" s="504">
        <f t="shared" si="179"/>
        <v>-2499</v>
      </c>
      <c r="X240" s="504">
        <f t="shared" si="179"/>
        <v>-2499</v>
      </c>
    </row>
    <row r="241" spans="1:27" ht="30.75" customHeight="1" x14ac:dyDescent="0.2">
      <c r="A241" s="505" t="s">
        <v>983</v>
      </c>
      <c r="B241" s="493" t="s">
        <v>130</v>
      </c>
      <c r="C241" s="493" t="s">
        <v>202</v>
      </c>
      <c r="D241" s="493" t="s">
        <v>212</v>
      </c>
      <c r="E241" s="493"/>
      <c r="F241" s="493"/>
      <c r="G241" s="504" t="e">
        <f>G243+#REF!+G251+G252+G253+G256+G257</f>
        <v>#REF!</v>
      </c>
      <c r="H241" s="504" t="e">
        <f>H242+#REF!+H251+H252+H253+H256+H257+H247+H248</f>
        <v>#REF!</v>
      </c>
      <c r="I241" s="504" t="e">
        <f>I242+#REF!+I251+I252+I253+I256+I257+I247+I248</f>
        <v>#REF!</v>
      </c>
      <c r="J241" s="504" t="e">
        <f>J242+#REF!+J251+J252+J253+J256+J257+J247+J248</f>
        <v>#REF!</v>
      </c>
      <c r="K241" s="504" t="e">
        <f>K242+#REF!+K251+K252+K253+K256+K257+K247+K248+K258</f>
        <v>#REF!</v>
      </c>
      <c r="L241" s="504">
        <f>L242+L251+L252+L253+L256+L257+L247+L248+L258</f>
        <v>9532</v>
      </c>
      <c r="M241" s="504">
        <f>M242+M251+M252+M253+M256+M257+M247+M248+M258</f>
        <v>9532</v>
      </c>
      <c r="N241" s="504">
        <f t="shared" ref="N241:Q241" si="180">N242+N251+N252+N253+N256+N257+N247+N248+N258</f>
        <v>404</v>
      </c>
      <c r="O241" s="504">
        <f t="shared" si="180"/>
        <v>9936</v>
      </c>
      <c r="P241" s="504">
        <f t="shared" si="180"/>
        <v>9936</v>
      </c>
      <c r="Q241" s="504">
        <f t="shared" si="180"/>
        <v>0</v>
      </c>
      <c r="R241" s="504">
        <f>R242+R246</f>
        <v>18875.5</v>
      </c>
      <c r="S241" s="504">
        <f t="shared" ref="S241:X241" si="181">S242+S246</f>
        <v>4562</v>
      </c>
      <c r="T241" s="504">
        <f t="shared" si="181"/>
        <v>23134.5</v>
      </c>
      <c r="U241" s="504">
        <f t="shared" si="181"/>
        <v>2231.6</v>
      </c>
      <c r="V241" s="504">
        <f t="shared" si="181"/>
        <v>25366.1</v>
      </c>
      <c r="W241" s="504">
        <f t="shared" si="181"/>
        <v>351.053</v>
      </c>
      <c r="X241" s="504">
        <f t="shared" si="181"/>
        <v>25717.152999999998</v>
      </c>
    </row>
    <row r="242" spans="1:27" ht="15" customHeight="1" x14ac:dyDescent="0.2">
      <c r="A242" s="505" t="s">
        <v>917</v>
      </c>
      <c r="B242" s="493" t="s">
        <v>130</v>
      </c>
      <c r="C242" s="493" t="s">
        <v>202</v>
      </c>
      <c r="D242" s="493" t="s">
        <v>212</v>
      </c>
      <c r="E242" s="493" t="s">
        <v>850</v>
      </c>
      <c r="F242" s="493"/>
      <c r="G242" s="504"/>
      <c r="H242" s="504">
        <f t="shared" ref="H242:Q242" si="182">H243+H245</f>
        <v>2530</v>
      </c>
      <c r="I242" s="504">
        <f t="shared" si="182"/>
        <v>0</v>
      </c>
      <c r="J242" s="504">
        <f t="shared" si="182"/>
        <v>2530</v>
      </c>
      <c r="K242" s="504">
        <f t="shared" si="182"/>
        <v>0</v>
      </c>
      <c r="L242" s="504">
        <f t="shared" si="182"/>
        <v>1915</v>
      </c>
      <c r="M242" s="504">
        <f t="shared" si="182"/>
        <v>1915</v>
      </c>
      <c r="N242" s="504">
        <f t="shared" si="182"/>
        <v>6</v>
      </c>
      <c r="O242" s="504">
        <f t="shared" si="182"/>
        <v>1921</v>
      </c>
      <c r="P242" s="504">
        <f t="shared" si="182"/>
        <v>1921</v>
      </c>
      <c r="Q242" s="504">
        <f t="shared" si="182"/>
        <v>0</v>
      </c>
      <c r="R242" s="504">
        <f>R243+R245+R244</f>
        <v>1921</v>
      </c>
      <c r="S242" s="504">
        <f t="shared" ref="S242:X242" si="183">S243+S245+S244</f>
        <v>876</v>
      </c>
      <c r="T242" s="504">
        <f t="shared" si="183"/>
        <v>2797</v>
      </c>
      <c r="U242" s="504">
        <f t="shared" si="183"/>
        <v>388</v>
      </c>
      <c r="V242" s="504">
        <f t="shared" si="183"/>
        <v>3185</v>
      </c>
      <c r="W242" s="504">
        <f t="shared" si="183"/>
        <v>0</v>
      </c>
      <c r="X242" s="504">
        <f t="shared" si="183"/>
        <v>3185</v>
      </c>
    </row>
    <row r="243" spans="1:27" ht="12.75" customHeight="1" x14ac:dyDescent="0.2">
      <c r="A243" s="505" t="s">
        <v>95</v>
      </c>
      <c r="B243" s="493" t="s">
        <v>130</v>
      </c>
      <c r="C243" s="493" t="s">
        <v>202</v>
      </c>
      <c r="D243" s="493" t="s">
        <v>212</v>
      </c>
      <c r="E243" s="493" t="s">
        <v>850</v>
      </c>
      <c r="F243" s="493" t="s">
        <v>96</v>
      </c>
      <c r="G243" s="504"/>
      <c r="H243" s="504">
        <v>2530</v>
      </c>
      <c r="I243" s="504">
        <v>-586.84</v>
      </c>
      <c r="J243" s="504">
        <f t="shared" ref="J243:J257" si="184">H243+I243</f>
        <v>1943.1599999999999</v>
      </c>
      <c r="K243" s="504">
        <v>0</v>
      </c>
      <c r="L243" s="504">
        <v>1470</v>
      </c>
      <c r="M243" s="504">
        <v>1470</v>
      </c>
      <c r="N243" s="504">
        <v>5</v>
      </c>
      <c r="O243" s="504">
        <f>M243+N243</f>
        <v>1475</v>
      </c>
      <c r="P243" s="504">
        <v>1475</v>
      </c>
      <c r="Q243" s="504">
        <v>0</v>
      </c>
      <c r="R243" s="504">
        <f t="shared" si="146"/>
        <v>1475</v>
      </c>
      <c r="S243" s="504">
        <v>673</v>
      </c>
      <c r="T243" s="504">
        <f>R243+S243</f>
        <v>2148</v>
      </c>
      <c r="U243" s="504">
        <v>244</v>
      </c>
      <c r="V243" s="504">
        <f>T243+U243</f>
        <v>2392</v>
      </c>
      <c r="W243" s="504">
        <v>0</v>
      </c>
      <c r="X243" s="504">
        <f t="shared" ref="X243:X245" si="185">V243+W243</f>
        <v>2392</v>
      </c>
      <c r="Z243" s="524"/>
      <c r="AA243" s="524"/>
    </row>
    <row r="244" spans="1:27" ht="18.75" customHeight="1" x14ac:dyDescent="0.2">
      <c r="A244" s="505" t="s">
        <v>97</v>
      </c>
      <c r="B244" s="493" t="s">
        <v>130</v>
      </c>
      <c r="C244" s="493" t="s">
        <v>202</v>
      </c>
      <c r="D244" s="493" t="s">
        <v>212</v>
      </c>
      <c r="E244" s="493" t="s">
        <v>850</v>
      </c>
      <c r="F244" s="493" t="s">
        <v>98</v>
      </c>
      <c r="G244" s="504"/>
      <c r="H244" s="504"/>
      <c r="I244" s="504"/>
      <c r="J244" s="504"/>
      <c r="K244" s="504"/>
      <c r="L244" s="504"/>
      <c r="M244" s="504"/>
      <c r="N244" s="504"/>
      <c r="O244" s="504"/>
      <c r="P244" s="504"/>
      <c r="Q244" s="504"/>
      <c r="R244" s="504">
        <v>0</v>
      </c>
      <c r="S244" s="504">
        <v>0</v>
      </c>
      <c r="T244" s="504">
        <f>R244+S244</f>
        <v>0</v>
      </c>
      <c r="U244" s="504">
        <v>70</v>
      </c>
      <c r="V244" s="504">
        <f>T244+U244</f>
        <v>70</v>
      </c>
      <c r="W244" s="504">
        <v>0</v>
      </c>
      <c r="X244" s="504">
        <f t="shared" si="185"/>
        <v>70</v>
      </c>
      <c r="Z244" s="524"/>
    </row>
    <row r="245" spans="1:27" ht="34.5" customHeight="1" x14ac:dyDescent="0.2">
      <c r="A245" s="517" t="s">
        <v>902</v>
      </c>
      <c r="B245" s="493" t="s">
        <v>130</v>
      </c>
      <c r="C245" s="493" t="s">
        <v>202</v>
      </c>
      <c r="D245" s="493" t="s">
        <v>212</v>
      </c>
      <c r="E245" s="493" t="s">
        <v>850</v>
      </c>
      <c r="F245" s="493" t="s">
        <v>900</v>
      </c>
      <c r="G245" s="504"/>
      <c r="H245" s="504"/>
      <c r="I245" s="504">
        <v>586.84</v>
      </c>
      <c r="J245" s="504">
        <f t="shared" si="184"/>
        <v>586.84</v>
      </c>
      <c r="K245" s="504">
        <v>0</v>
      </c>
      <c r="L245" s="504">
        <v>445</v>
      </c>
      <c r="M245" s="504">
        <v>445</v>
      </c>
      <c r="N245" s="504">
        <v>1</v>
      </c>
      <c r="O245" s="504">
        <f>M245+N245</f>
        <v>446</v>
      </c>
      <c r="P245" s="504">
        <v>446</v>
      </c>
      <c r="Q245" s="504">
        <v>0</v>
      </c>
      <c r="R245" s="504">
        <f t="shared" si="146"/>
        <v>446</v>
      </c>
      <c r="S245" s="504">
        <v>203</v>
      </c>
      <c r="T245" s="504">
        <f>R245+S245</f>
        <v>649</v>
      </c>
      <c r="U245" s="504">
        <v>74</v>
      </c>
      <c r="V245" s="504">
        <f>T245+U245</f>
        <v>723</v>
      </c>
      <c r="W245" s="504">
        <v>0</v>
      </c>
      <c r="X245" s="504">
        <f t="shared" si="185"/>
        <v>723</v>
      </c>
    </row>
    <row r="246" spans="1:27" ht="27.75" customHeight="1" x14ac:dyDescent="0.2">
      <c r="A246" s="525" t="s">
        <v>1101</v>
      </c>
      <c r="B246" s="493" t="s">
        <v>130</v>
      </c>
      <c r="C246" s="493" t="s">
        <v>202</v>
      </c>
      <c r="D246" s="493" t="s">
        <v>212</v>
      </c>
      <c r="E246" s="493"/>
      <c r="F246" s="493"/>
      <c r="G246" s="504"/>
      <c r="H246" s="504"/>
      <c r="I246" s="504"/>
      <c r="J246" s="504"/>
      <c r="K246" s="504"/>
      <c r="L246" s="504"/>
      <c r="M246" s="504"/>
      <c r="N246" s="504"/>
      <c r="O246" s="504"/>
      <c r="P246" s="504"/>
      <c r="Q246" s="504"/>
      <c r="R246" s="504">
        <f>R247+R248+R249+R250+R251+R252+R253+R256+R257+R259</f>
        <v>16954.5</v>
      </c>
      <c r="S246" s="504">
        <f t="shared" ref="S246" si="186">S247+S248+S249+S250+S251+S252+S253+S256+S257+S259</f>
        <v>3686</v>
      </c>
      <c r="T246" s="504">
        <f>T247+T248+T249+T250+T251+T252+T253+T256+T257+T259+T254</f>
        <v>20337.5</v>
      </c>
      <c r="U246" s="504">
        <f t="shared" ref="U246" si="187">U247+U248+U249+U250+U251+U252+U253+U256+U257+U259+U254</f>
        <v>1843.6</v>
      </c>
      <c r="V246" s="504">
        <f>V247+V248+V249+V250+V251+V252+V253+V256+V257+V259+V254+V255</f>
        <v>22181.1</v>
      </c>
      <c r="W246" s="504">
        <f t="shared" ref="W246:X246" si="188">W247+W248+W249+W250+W251+W252+W253+W256+W257+W259+W254+W255</f>
        <v>351.053</v>
      </c>
      <c r="X246" s="504">
        <f t="shared" si="188"/>
        <v>22532.152999999998</v>
      </c>
    </row>
    <row r="247" spans="1:27" ht="15.75" customHeight="1" x14ac:dyDescent="0.2">
      <c r="A247" s="518" t="s">
        <v>901</v>
      </c>
      <c r="B247" s="493" t="s">
        <v>130</v>
      </c>
      <c r="C247" s="493" t="s">
        <v>202</v>
      </c>
      <c r="D247" s="493" t="s">
        <v>212</v>
      </c>
      <c r="E247" s="493" t="s">
        <v>848</v>
      </c>
      <c r="F247" s="493" t="s">
        <v>834</v>
      </c>
      <c r="G247" s="504"/>
      <c r="H247" s="504">
        <v>0</v>
      </c>
      <c r="I247" s="504">
        <v>3218.13</v>
      </c>
      <c r="J247" s="504">
        <f t="shared" si="184"/>
        <v>3218.13</v>
      </c>
      <c r="K247" s="504">
        <v>0</v>
      </c>
      <c r="L247" s="504">
        <v>4467</v>
      </c>
      <c r="M247" s="504">
        <v>4467</v>
      </c>
      <c r="N247" s="504">
        <v>383</v>
      </c>
      <c r="O247" s="504">
        <f>M247+N247</f>
        <v>4850</v>
      </c>
      <c r="P247" s="504">
        <v>4850</v>
      </c>
      <c r="Q247" s="504">
        <v>0</v>
      </c>
      <c r="R247" s="504">
        <f t="shared" si="146"/>
        <v>4850</v>
      </c>
      <c r="S247" s="504">
        <f>574+43.5</f>
        <v>617.5</v>
      </c>
      <c r="T247" s="504">
        <v>5424</v>
      </c>
      <c r="U247" s="504">
        <v>617</v>
      </c>
      <c r="V247" s="504">
        <f t="shared" ref="V247:V254" si="189">T247+U247</f>
        <v>6041</v>
      </c>
      <c r="W247" s="504">
        <v>0</v>
      </c>
      <c r="X247" s="504">
        <f t="shared" ref="X247:X258" si="190">V247+W247</f>
        <v>6041</v>
      </c>
      <c r="Z247" s="524"/>
      <c r="AA247" s="524"/>
    </row>
    <row r="248" spans="1:27" ht="30" customHeight="1" x14ac:dyDescent="0.2">
      <c r="A248" s="518" t="s">
        <v>904</v>
      </c>
      <c r="B248" s="493" t="s">
        <v>130</v>
      </c>
      <c r="C248" s="493" t="s">
        <v>202</v>
      </c>
      <c r="D248" s="493" t="s">
        <v>212</v>
      </c>
      <c r="E248" s="493" t="s">
        <v>848</v>
      </c>
      <c r="F248" s="493" t="s">
        <v>903</v>
      </c>
      <c r="G248" s="504"/>
      <c r="H248" s="504">
        <v>0</v>
      </c>
      <c r="I248" s="504">
        <v>971.87</v>
      </c>
      <c r="J248" s="504">
        <f t="shared" si="184"/>
        <v>971.87</v>
      </c>
      <c r="K248" s="504">
        <v>0</v>
      </c>
      <c r="L248" s="504">
        <v>1350</v>
      </c>
      <c r="M248" s="504">
        <v>1350</v>
      </c>
      <c r="N248" s="504">
        <v>115</v>
      </c>
      <c r="O248" s="504">
        <f>M248+N248</f>
        <v>1465</v>
      </c>
      <c r="P248" s="504">
        <v>1465</v>
      </c>
      <c r="Q248" s="504">
        <v>0</v>
      </c>
      <c r="R248" s="504">
        <f t="shared" si="146"/>
        <v>1465</v>
      </c>
      <c r="S248" s="504">
        <f>174+13</f>
        <v>187</v>
      </c>
      <c r="T248" s="504">
        <v>1639</v>
      </c>
      <c r="U248" s="504">
        <v>186</v>
      </c>
      <c r="V248" s="504">
        <f t="shared" si="189"/>
        <v>1825</v>
      </c>
      <c r="W248" s="504">
        <v>0</v>
      </c>
      <c r="X248" s="504">
        <f t="shared" si="190"/>
        <v>1825</v>
      </c>
      <c r="Z248" s="524"/>
      <c r="AA248" s="524"/>
    </row>
    <row r="249" spans="1:27" ht="21" customHeight="1" x14ac:dyDescent="0.2">
      <c r="A249" s="518" t="s">
        <v>901</v>
      </c>
      <c r="B249" s="493" t="s">
        <v>130</v>
      </c>
      <c r="C249" s="493" t="s">
        <v>202</v>
      </c>
      <c r="D249" s="493" t="s">
        <v>212</v>
      </c>
      <c r="E249" s="493" t="s">
        <v>1102</v>
      </c>
      <c r="F249" s="493" t="s">
        <v>834</v>
      </c>
      <c r="G249" s="504"/>
      <c r="H249" s="504"/>
      <c r="I249" s="504"/>
      <c r="J249" s="504"/>
      <c r="K249" s="504"/>
      <c r="L249" s="504"/>
      <c r="M249" s="504"/>
      <c r="N249" s="504"/>
      <c r="O249" s="504"/>
      <c r="P249" s="504"/>
      <c r="Q249" s="504"/>
      <c r="R249" s="504">
        <v>0</v>
      </c>
      <c r="S249" s="504">
        <f>1200</f>
        <v>1200</v>
      </c>
      <c r="T249" s="504">
        <f>R249+S249</f>
        <v>1200</v>
      </c>
      <c r="U249" s="504">
        <v>0</v>
      </c>
      <c r="V249" s="504">
        <f t="shared" si="189"/>
        <v>1200</v>
      </c>
      <c r="W249" s="504">
        <v>0</v>
      </c>
      <c r="X249" s="504">
        <f t="shared" si="190"/>
        <v>1200</v>
      </c>
    </row>
    <row r="250" spans="1:27" ht="30" customHeight="1" x14ac:dyDescent="0.2">
      <c r="A250" s="518" t="s">
        <v>904</v>
      </c>
      <c r="B250" s="493" t="s">
        <v>130</v>
      </c>
      <c r="C250" s="493" t="s">
        <v>202</v>
      </c>
      <c r="D250" s="493" t="s">
        <v>212</v>
      </c>
      <c r="E250" s="493" t="s">
        <v>1102</v>
      </c>
      <c r="F250" s="493" t="s">
        <v>903</v>
      </c>
      <c r="G250" s="504"/>
      <c r="H250" s="504"/>
      <c r="I250" s="504"/>
      <c r="J250" s="504"/>
      <c r="K250" s="504"/>
      <c r="L250" s="504"/>
      <c r="M250" s="504"/>
      <c r="N250" s="504"/>
      <c r="O250" s="504"/>
      <c r="P250" s="504"/>
      <c r="Q250" s="504"/>
      <c r="R250" s="504">
        <v>0</v>
      </c>
      <c r="S250" s="504">
        <f>362</f>
        <v>362</v>
      </c>
      <c r="T250" s="504">
        <f>R250+S250</f>
        <v>362</v>
      </c>
      <c r="U250" s="504">
        <v>0</v>
      </c>
      <c r="V250" s="504">
        <f t="shared" si="189"/>
        <v>362</v>
      </c>
      <c r="W250" s="504">
        <v>0</v>
      </c>
      <c r="X250" s="504">
        <f t="shared" si="190"/>
        <v>362</v>
      </c>
    </row>
    <row r="251" spans="1:27" ht="12.75" customHeight="1" x14ac:dyDescent="0.2">
      <c r="A251" s="505" t="s">
        <v>956</v>
      </c>
      <c r="B251" s="493" t="s">
        <v>130</v>
      </c>
      <c r="C251" s="493" t="s">
        <v>202</v>
      </c>
      <c r="D251" s="493" t="s">
        <v>212</v>
      </c>
      <c r="E251" s="493" t="s">
        <v>848</v>
      </c>
      <c r="F251" s="493" t="s">
        <v>923</v>
      </c>
      <c r="G251" s="504"/>
      <c r="H251" s="504">
        <v>261</v>
      </c>
      <c r="I251" s="504">
        <v>0</v>
      </c>
      <c r="J251" s="504">
        <f t="shared" si="184"/>
        <v>261</v>
      </c>
      <c r="K251" s="504">
        <v>0</v>
      </c>
      <c r="L251" s="504">
        <v>200</v>
      </c>
      <c r="M251" s="504">
        <v>200</v>
      </c>
      <c r="N251" s="504">
        <v>0</v>
      </c>
      <c r="O251" s="504">
        <f t="shared" ref="O251:O257" si="191">M251+N251</f>
        <v>200</v>
      </c>
      <c r="P251" s="504">
        <v>200</v>
      </c>
      <c r="Q251" s="504">
        <v>0</v>
      </c>
      <c r="R251" s="504">
        <f t="shared" si="146"/>
        <v>200</v>
      </c>
      <c r="S251" s="504">
        <v>0</v>
      </c>
      <c r="T251" s="504">
        <f>R251+S251</f>
        <v>200</v>
      </c>
      <c r="U251" s="504">
        <v>0</v>
      </c>
      <c r="V251" s="504">
        <f t="shared" si="189"/>
        <v>200</v>
      </c>
      <c r="W251" s="504">
        <v>0</v>
      </c>
      <c r="X251" s="504">
        <f t="shared" si="190"/>
        <v>200</v>
      </c>
    </row>
    <row r="252" spans="1:27" ht="12.75" customHeight="1" x14ac:dyDescent="0.2">
      <c r="A252" s="505" t="s">
        <v>99</v>
      </c>
      <c r="B252" s="493" t="s">
        <v>130</v>
      </c>
      <c r="C252" s="493" t="s">
        <v>202</v>
      </c>
      <c r="D252" s="493" t="s">
        <v>212</v>
      </c>
      <c r="E252" s="493" t="s">
        <v>848</v>
      </c>
      <c r="F252" s="493" t="s">
        <v>100</v>
      </c>
      <c r="G252" s="504"/>
      <c r="H252" s="504">
        <v>196</v>
      </c>
      <c r="I252" s="504">
        <v>0</v>
      </c>
      <c r="J252" s="504">
        <f t="shared" si="184"/>
        <v>196</v>
      </c>
      <c r="K252" s="504">
        <v>193.16</v>
      </c>
      <c r="L252" s="504">
        <v>300</v>
      </c>
      <c r="M252" s="504">
        <v>300</v>
      </c>
      <c r="N252" s="504">
        <v>0</v>
      </c>
      <c r="O252" s="504">
        <f t="shared" si="191"/>
        <v>300</v>
      </c>
      <c r="P252" s="504">
        <v>300</v>
      </c>
      <c r="Q252" s="504">
        <v>0</v>
      </c>
      <c r="R252" s="504">
        <f t="shared" si="146"/>
        <v>300</v>
      </c>
      <c r="S252" s="504">
        <v>0</v>
      </c>
      <c r="T252" s="504">
        <f>R252+S252</f>
        <v>300</v>
      </c>
      <c r="U252" s="504">
        <v>0</v>
      </c>
      <c r="V252" s="504">
        <f t="shared" si="189"/>
        <v>300</v>
      </c>
      <c r="W252" s="504">
        <v>272.56</v>
      </c>
      <c r="X252" s="504">
        <f t="shared" si="190"/>
        <v>572.55999999999995</v>
      </c>
    </row>
    <row r="253" spans="1:27" ht="12.75" customHeight="1" x14ac:dyDescent="0.2">
      <c r="A253" s="505" t="s">
        <v>93</v>
      </c>
      <c r="B253" s="493" t="s">
        <v>130</v>
      </c>
      <c r="C253" s="493" t="s">
        <v>202</v>
      </c>
      <c r="D253" s="493" t="s">
        <v>212</v>
      </c>
      <c r="E253" s="493" t="s">
        <v>848</v>
      </c>
      <c r="F253" s="493" t="s">
        <v>94</v>
      </c>
      <c r="G253" s="504"/>
      <c r="H253" s="504">
        <v>1500</v>
      </c>
      <c r="I253" s="504">
        <v>0</v>
      </c>
      <c r="J253" s="504">
        <f t="shared" si="184"/>
        <v>1500</v>
      </c>
      <c r="K253" s="504">
        <v>-395.6</v>
      </c>
      <c r="L253" s="504">
        <v>1200</v>
      </c>
      <c r="M253" s="504">
        <v>1200</v>
      </c>
      <c r="N253" s="504">
        <v>-100</v>
      </c>
      <c r="O253" s="504">
        <f t="shared" si="191"/>
        <v>1100</v>
      </c>
      <c r="P253" s="504">
        <v>1100</v>
      </c>
      <c r="Q253" s="504">
        <v>0</v>
      </c>
      <c r="R253" s="504">
        <f t="shared" si="146"/>
        <v>1100</v>
      </c>
      <c r="S253" s="504">
        <v>0</v>
      </c>
      <c r="T253" s="504">
        <f>R253+S253</f>
        <v>1100</v>
      </c>
      <c r="U253" s="504">
        <v>-118</v>
      </c>
      <c r="V253" s="504">
        <f t="shared" si="189"/>
        <v>982</v>
      </c>
      <c r="W253" s="504">
        <v>-6.34</v>
      </c>
      <c r="X253" s="504">
        <f t="shared" si="190"/>
        <v>975.66</v>
      </c>
    </row>
    <row r="254" spans="1:27" ht="12.75" customHeight="1" x14ac:dyDescent="0.2">
      <c r="A254" s="505" t="s">
        <v>1235</v>
      </c>
      <c r="B254" s="493" t="s">
        <v>130</v>
      </c>
      <c r="C254" s="493" t="s">
        <v>202</v>
      </c>
      <c r="D254" s="493" t="s">
        <v>212</v>
      </c>
      <c r="E254" s="493" t="s">
        <v>848</v>
      </c>
      <c r="F254" s="493" t="s">
        <v>1234</v>
      </c>
      <c r="G254" s="504"/>
      <c r="H254" s="504">
        <v>1500</v>
      </c>
      <c r="I254" s="504">
        <v>0</v>
      </c>
      <c r="J254" s="504">
        <f t="shared" si="184"/>
        <v>1500</v>
      </c>
      <c r="K254" s="504">
        <v>-395.6</v>
      </c>
      <c r="L254" s="504">
        <v>1200</v>
      </c>
      <c r="M254" s="504">
        <v>1200</v>
      </c>
      <c r="N254" s="504">
        <v>-100</v>
      </c>
      <c r="O254" s="504">
        <f t="shared" si="191"/>
        <v>1100</v>
      </c>
      <c r="P254" s="504">
        <v>1100</v>
      </c>
      <c r="Q254" s="504">
        <v>0</v>
      </c>
      <c r="R254" s="504">
        <f t="shared" si="146"/>
        <v>1100</v>
      </c>
      <c r="S254" s="504">
        <v>0</v>
      </c>
      <c r="T254" s="504">
        <v>0</v>
      </c>
      <c r="U254" s="504">
        <v>118</v>
      </c>
      <c r="V254" s="504">
        <f t="shared" si="189"/>
        <v>118</v>
      </c>
      <c r="W254" s="504">
        <v>6.34</v>
      </c>
      <c r="X254" s="504">
        <f t="shared" si="190"/>
        <v>124.34</v>
      </c>
    </row>
    <row r="255" spans="1:27" ht="15" customHeight="1" x14ac:dyDescent="0.2">
      <c r="A255" s="505" t="s">
        <v>1247</v>
      </c>
      <c r="B255" s="493" t="s">
        <v>130</v>
      </c>
      <c r="C255" s="493" t="s">
        <v>202</v>
      </c>
      <c r="D255" s="493" t="s">
        <v>212</v>
      </c>
      <c r="E255" s="493" t="s">
        <v>848</v>
      </c>
      <c r="F255" s="493" t="s">
        <v>1246</v>
      </c>
      <c r="G255" s="504"/>
      <c r="H255" s="504">
        <v>40</v>
      </c>
      <c r="I255" s="504">
        <v>0</v>
      </c>
      <c r="J255" s="504">
        <f t="shared" si="184"/>
        <v>40</v>
      </c>
      <c r="K255" s="504">
        <v>0</v>
      </c>
      <c r="L255" s="504">
        <f>I255+J255</f>
        <v>40</v>
      </c>
      <c r="M255" s="504">
        <f>J255+K255</f>
        <v>40</v>
      </c>
      <c r="N255" s="504">
        <v>0</v>
      </c>
      <c r="O255" s="504">
        <f t="shared" si="191"/>
        <v>40</v>
      </c>
      <c r="P255" s="504">
        <f>M255+N255</f>
        <v>40</v>
      </c>
      <c r="Q255" s="504">
        <v>0</v>
      </c>
      <c r="R255" s="504">
        <f t="shared" si="146"/>
        <v>40</v>
      </c>
      <c r="S255" s="504">
        <v>310</v>
      </c>
      <c r="T255" s="504">
        <f>R255+S255</f>
        <v>350</v>
      </c>
      <c r="U255" s="504">
        <v>0</v>
      </c>
      <c r="V255" s="504">
        <v>0</v>
      </c>
      <c r="W255" s="504">
        <v>10.994999999999999</v>
      </c>
      <c r="X255" s="504">
        <f t="shared" si="190"/>
        <v>10.994999999999999</v>
      </c>
    </row>
    <row r="256" spans="1:27" ht="12.75" customHeight="1" x14ac:dyDescent="0.2">
      <c r="A256" s="505" t="s">
        <v>103</v>
      </c>
      <c r="B256" s="493" t="s">
        <v>130</v>
      </c>
      <c r="C256" s="493" t="s">
        <v>202</v>
      </c>
      <c r="D256" s="493" t="s">
        <v>212</v>
      </c>
      <c r="E256" s="493" t="s">
        <v>848</v>
      </c>
      <c r="F256" s="493" t="s">
        <v>104</v>
      </c>
      <c r="G256" s="504"/>
      <c r="H256" s="504">
        <v>40</v>
      </c>
      <c r="I256" s="504">
        <v>0</v>
      </c>
      <c r="J256" s="504">
        <f t="shared" si="184"/>
        <v>40</v>
      </c>
      <c r="K256" s="504">
        <v>0</v>
      </c>
      <c r="L256" s="504">
        <f>I256+J256</f>
        <v>40</v>
      </c>
      <c r="M256" s="504">
        <f>J256+K256</f>
        <v>40</v>
      </c>
      <c r="N256" s="504">
        <v>0</v>
      </c>
      <c r="O256" s="504">
        <f t="shared" si="191"/>
        <v>40</v>
      </c>
      <c r="P256" s="504">
        <f>M256+N256</f>
        <v>40</v>
      </c>
      <c r="Q256" s="504">
        <v>0</v>
      </c>
      <c r="R256" s="504">
        <f t="shared" si="146"/>
        <v>40</v>
      </c>
      <c r="S256" s="504">
        <v>310</v>
      </c>
      <c r="T256" s="504">
        <f>R256+S256</f>
        <v>350</v>
      </c>
      <c r="U256" s="504">
        <v>0</v>
      </c>
      <c r="V256" s="504">
        <f>T256+U256</f>
        <v>350</v>
      </c>
      <c r="W256" s="504">
        <v>-10.994999999999999</v>
      </c>
      <c r="X256" s="504">
        <f t="shared" si="190"/>
        <v>339.005</v>
      </c>
    </row>
    <row r="257" spans="1:54" ht="12.75" customHeight="1" x14ac:dyDescent="0.2">
      <c r="A257" s="505" t="s">
        <v>400</v>
      </c>
      <c r="B257" s="493" t="s">
        <v>130</v>
      </c>
      <c r="C257" s="493" t="s">
        <v>202</v>
      </c>
      <c r="D257" s="493" t="s">
        <v>212</v>
      </c>
      <c r="E257" s="493" t="s">
        <v>848</v>
      </c>
      <c r="F257" s="493" t="s">
        <v>106</v>
      </c>
      <c r="G257" s="504"/>
      <c r="H257" s="504">
        <v>60</v>
      </c>
      <c r="I257" s="504">
        <v>0</v>
      </c>
      <c r="J257" s="504">
        <f t="shared" si="184"/>
        <v>60</v>
      </c>
      <c r="K257" s="504">
        <v>-0.15</v>
      </c>
      <c r="L257" s="504">
        <v>60</v>
      </c>
      <c r="M257" s="504">
        <v>60</v>
      </c>
      <c r="N257" s="504">
        <v>0</v>
      </c>
      <c r="O257" s="504">
        <f t="shared" si="191"/>
        <v>60</v>
      </c>
      <c r="P257" s="504">
        <v>60</v>
      </c>
      <c r="Q257" s="504">
        <v>0</v>
      </c>
      <c r="R257" s="504">
        <f t="shared" si="146"/>
        <v>60</v>
      </c>
      <c r="S257" s="504">
        <v>-30</v>
      </c>
      <c r="T257" s="504">
        <f>R257+S257</f>
        <v>30</v>
      </c>
      <c r="U257" s="504">
        <v>0</v>
      </c>
      <c r="V257" s="504">
        <f>T257+U257</f>
        <v>30</v>
      </c>
      <c r="W257" s="504">
        <v>0</v>
      </c>
      <c r="X257" s="504">
        <f t="shared" si="190"/>
        <v>30</v>
      </c>
    </row>
    <row r="258" spans="1:54" ht="12.75" hidden="1" customHeight="1" x14ac:dyDescent="0.2">
      <c r="A258" s="505" t="s">
        <v>910</v>
      </c>
      <c r="B258" s="493" t="s">
        <v>130</v>
      </c>
      <c r="C258" s="493" t="s">
        <v>202</v>
      </c>
      <c r="D258" s="493" t="s">
        <v>212</v>
      </c>
      <c r="E258" s="493" t="s">
        <v>848</v>
      </c>
      <c r="F258" s="493" t="s">
        <v>909</v>
      </c>
      <c r="G258" s="504"/>
      <c r="H258" s="504">
        <v>60</v>
      </c>
      <c r="I258" s="504">
        <v>0</v>
      </c>
      <c r="J258" s="504">
        <v>0</v>
      </c>
      <c r="K258" s="504">
        <v>1.96</v>
      </c>
      <c r="L258" s="504">
        <v>0</v>
      </c>
      <c r="M258" s="504">
        <v>0</v>
      </c>
      <c r="N258" s="504">
        <v>0</v>
      </c>
      <c r="O258" s="504">
        <v>0</v>
      </c>
      <c r="P258" s="504">
        <v>0</v>
      </c>
      <c r="Q258" s="504">
        <v>0</v>
      </c>
      <c r="R258" s="504">
        <f t="shared" si="146"/>
        <v>0</v>
      </c>
      <c r="S258" s="504">
        <f>Q258+R258</f>
        <v>0</v>
      </c>
      <c r="T258" s="504">
        <f>R258+S258</f>
        <v>0</v>
      </c>
      <c r="U258" s="504">
        <f>S258+T258</f>
        <v>0</v>
      </c>
      <c r="V258" s="504">
        <f>T258+U258</f>
        <v>0</v>
      </c>
      <c r="W258" s="504">
        <f t="shared" ref="W258" si="192">U258+V258</f>
        <v>0</v>
      </c>
      <c r="X258" s="504">
        <f t="shared" si="190"/>
        <v>0</v>
      </c>
    </row>
    <row r="259" spans="1:54" ht="20.25" customHeight="1" x14ac:dyDescent="0.2">
      <c r="A259" s="505" t="s">
        <v>1103</v>
      </c>
      <c r="B259" s="493" t="s">
        <v>130</v>
      </c>
      <c r="C259" s="493" t="s">
        <v>202</v>
      </c>
      <c r="D259" s="493" t="s">
        <v>212</v>
      </c>
      <c r="E259" s="493" t="s">
        <v>1104</v>
      </c>
      <c r="F259" s="493"/>
      <c r="G259" s="504">
        <f>G260</f>
        <v>0</v>
      </c>
      <c r="H259" s="504" t="e">
        <f>H260+H261+#REF!+#REF!</f>
        <v>#REF!</v>
      </c>
      <c r="I259" s="504" t="e">
        <f>I260+I261+#REF!+#REF!</f>
        <v>#REF!</v>
      </c>
      <c r="J259" s="504" t="e">
        <f>J260+J261+#REF!+#REF!</f>
        <v>#REF!</v>
      </c>
      <c r="K259" s="504" t="e">
        <f>K260+K261+#REF!+#REF!+K263</f>
        <v>#REF!</v>
      </c>
      <c r="L259" s="504">
        <f>L261+L263</f>
        <v>8618</v>
      </c>
      <c r="M259" s="504">
        <f>M261+M263</f>
        <v>8618</v>
      </c>
      <c r="N259" s="504">
        <f t="shared" ref="N259:Q259" si="193">N261+N263</f>
        <v>-45</v>
      </c>
      <c r="O259" s="504">
        <f t="shared" si="193"/>
        <v>8573</v>
      </c>
      <c r="P259" s="504">
        <f t="shared" si="193"/>
        <v>8573</v>
      </c>
      <c r="Q259" s="504">
        <f t="shared" si="193"/>
        <v>366.5</v>
      </c>
      <c r="R259" s="504">
        <f>R261+R262+R263+R264</f>
        <v>8939.5</v>
      </c>
      <c r="S259" s="504">
        <f t="shared" ref="S259:X259" si="194">S261+S262+S263+S264</f>
        <v>1039.5</v>
      </c>
      <c r="T259" s="504">
        <f t="shared" si="194"/>
        <v>9732.5</v>
      </c>
      <c r="U259" s="504">
        <f t="shared" si="194"/>
        <v>1040.5999999999999</v>
      </c>
      <c r="V259" s="504">
        <f t="shared" si="194"/>
        <v>10773.099999999999</v>
      </c>
      <c r="W259" s="504">
        <f t="shared" si="194"/>
        <v>78.492999999999995</v>
      </c>
      <c r="X259" s="504">
        <f t="shared" si="194"/>
        <v>10851.593000000001</v>
      </c>
    </row>
    <row r="260" spans="1:54" ht="12.75" hidden="1" customHeight="1" x14ac:dyDescent="0.2">
      <c r="A260" s="505" t="s">
        <v>95</v>
      </c>
      <c r="B260" s="493" t="s">
        <v>130</v>
      </c>
      <c r="C260" s="493" t="s">
        <v>202</v>
      </c>
      <c r="D260" s="493" t="s">
        <v>212</v>
      </c>
      <c r="E260" s="493" t="s">
        <v>849</v>
      </c>
      <c r="F260" s="493" t="s">
        <v>96</v>
      </c>
      <c r="G260" s="504"/>
      <c r="H260" s="504">
        <v>3083</v>
      </c>
      <c r="I260" s="504">
        <v>-3083</v>
      </c>
      <c r="J260" s="504">
        <f>H260+I260</f>
        <v>0</v>
      </c>
      <c r="K260" s="504">
        <v>0</v>
      </c>
      <c r="L260" s="504">
        <f>I260+J260</f>
        <v>-3083</v>
      </c>
      <c r="M260" s="504">
        <f>J260+K260</f>
        <v>0</v>
      </c>
      <c r="N260" s="504">
        <f t="shared" ref="N260" si="195">K260+L260</f>
        <v>-3083</v>
      </c>
      <c r="O260" s="504">
        <f>L260+M260</f>
        <v>-3083</v>
      </c>
      <c r="P260" s="504">
        <f>M260+N260</f>
        <v>-3083</v>
      </c>
      <c r="Q260" s="504">
        <f>N260+O260</f>
        <v>-6166</v>
      </c>
      <c r="R260" s="504">
        <f t="shared" si="146"/>
        <v>-9249</v>
      </c>
      <c r="S260" s="504">
        <f>Q260+R260</f>
        <v>-15415</v>
      </c>
      <c r="T260" s="504">
        <f>R260+S260</f>
        <v>-24664</v>
      </c>
      <c r="U260" s="504">
        <f>S260+T260</f>
        <v>-40079</v>
      </c>
      <c r="V260" s="504">
        <f>T260+U260</f>
        <v>-64743</v>
      </c>
      <c r="W260" s="504">
        <f t="shared" si="146"/>
        <v>-104822</v>
      </c>
      <c r="X260" s="504">
        <f t="shared" si="146"/>
        <v>-169565</v>
      </c>
    </row>
    <row r="261" spans="1:54" ht="18" customHeight="1" x14ac:dyDescent="0.2">
      <c r="A261" s="518" t="s">
        <v>901</v>
      </c>
      <c r="B261" s="493" t="s">
        <v>130</v>
      </c>
      <c r="C261" s="493" t="s">
        <v>202</v>
      </c>
      <c r="D261" s="493" t="s">
        <v>212</v>
      </c>
      <c r="E261" s="493" t="s">
        <v>1105</v>
      </c>
      <c r="F261" s="493" t="s">
        <v>834</v>
      </c>
      <c r="G261" s="504"/>
      <c r="H261" s="504">
        <v>5065</v>
      </c>
      <c r="I261" s="504">
        <v>-5065</v>
      </c>
      <c r="J261" s="504">
        <f>H261+I261</f>
        <v>0</v>
      </c>
      <c r="K261" s="504">
        <v>511.52</v>
      </c>
      <c r="L261" s="504">
        <v>4355</v>
      </c>
      <c r="M261" s="504">
        <v>4355</v>
      </c>
      <c r="N261" s="504">
        <v>-45</v>
      </c>
      <c r="O261" s="504">
        <f>M261+N261</f>
        <v>4310</v>
      </c>
      <c r="P261" s="504">
        <v>4310</v>
      </c>
      <c r="Q261" s="504">
        <v>0</v>
      </c>
      <c r="R261" s="504">
        <f t="shared" si="146"/>
        <v>4310</v>
      </c>
      <c r="S261" s="504">
        <f>-624.5+189.5</f>
        <v>-435</v>
      </c>
      <c r="T261" s="504">
        <v>3685.5</v>
      </c>
      <c r="U261" s="504">
        <f>-651.5+387</f>
        <v>-264.5</v>
      </c>
      <c r="V261" s="504">
        <f>T261+U261</f>
        <v>3421</v>
      </c>
      <c r="W261" s="504">
        <v>0</v>
      </c>
      <c r="X261" s="504">
        <f t="shared" si="146"/>
        <v>3421</v>
      </c>
    </row>
    <row r="262" spans="1:54" ht="30" customHeight="1" x14ac:dyDescent="0.2">
      <c r="A262" s="518" t="s">
        <v>904</v>
      </c>
      <c r="B262" s="493" t="s">
        <v>130</v>
      </c>
      <c r="C262" s="493" t="s">
        <v>202</v>
      </c>
      <c r="D262" s="493" t="s">
        <v>212</v>
      </c>
      <c r="E262" s="493" t="s">
        <v>1105</v>
      </c>
      <c r="F262" s="493" t="s">
        <v>903</v>
      </c>
      <c r="G262" s="504"/>
      <c r="H262" s="504"/>
      <c r="I262" s="504"/>
      <c r="J262" s="504"/>
      <c r="K262" s="504"/>
      <c r="L262" s="504"/>
      <c r="M262" s="504"/>
      <c r="N262" s="504"/>
      <c r="O262" s="504"/>
      <c r="P262" s="504"/>
      <c r="Q262" s="504"/>
      <c r="R262" s="504">
        <v>0</v>
      </c>
      <c r="S262" s="504">
        <f>1113+57</f>
        <v>1170</v>
      </c>
      <c r="T262" s="504">
        <v>1113</v>
      </c>
      <c r="U262" s="504">
        <f>-196+116</f>
        <v>-80</v>
      </c>
      <c r="V262" s="504">
        <f>T262+U262</f>
        <v>1033</v>
      </c>
      <c r="W262" s="504">
        <v>0</v>
      </c>
      <c r="X262" s="504">
        <f t="shared" si="146"/>
        <v>1033</v>
      </c>
    </row>
    <row r="263" spans="1:54" ht="16.5" customHeight="1" x14ac:dyDescent="0.2">
      <c r="A263" s="518" t="s">
        <v>901</v>
      </c>
      <c r="B263" s="493" t="s">
        <v>130</v>
      </c>
      <c r="C263" s="493" t="s">
        <v>202</v>
      </c>
      <c r="D263" s="493" t="s">
        <v>212</v>
      </c>
      <c r="E263" s="493" t="s">
        <v>1106</v>
      </c>
      <c r="F263" s="493" t="s">
        <v>834</v>
      </c>
      <c r="G263" s="504"/>
      <c r="H263" s="504">
        <v>5065</v>
      </c>
      <c r="I263" s="504">
        <v>-5065</v>
      </c>
      <c r="J263" s="504">
        <f>H263+I263</f>
        <v>0</v>
      </c>
      <c r="K263" s="504">
        <v>3928.3</v>
      </c>
      <c r="L263" s="504">
        <v>4263</v>
      </c>
      <c r="M263" s="504">
        <v>4263</v>
      </c>
      <c r="N263" s="504">
        <v>0</v>
      </c>
      <c r="O263" s="504">
        <f>M263+N263</f>
        <v>4263</v>
      </c>
      <c r="P263" s="504">
        <v>4263</v>
      </c>
      <c r="Q263" s="504">
        <v>366.5</v>
      </c>
      <c r="R263" s="504">
        <f t="shared" si="146"/>
        <v>4629.5</v>
      </c>
      <c r="S263" s="504">
        <v>-839.5</v>
      </c>
      <c r="T263" s="504">
        <f>R263+S263</f>
        <v>3790</v>
      </c>
      <c r="U263" s="504">
        <f>1019+43.8</f>
        <v>1062.8</v>
      </c>
      <c r="V263" s="504">
        <f>T263+U263</f>
        <v>4852.8</v>
      </c>
      <c r="W263" s="504">
        <v>60.866</v>
      </c>
      <c r="X263" s="504">
        <f t="shared" si="146"/>
        <v>4913.6660000000002</v>
      </c>
    </row>
    <row r="264" spans="1:54" ht="30" customHeight="1" x14ac:dyDescent="0.2">
      <c r="A264" s="518" t="s">
        <v>904</v>
      </c>
      <c r="B264" s="493" t="s">
        <v>130</v>
      </c>
      <c r="C264" s="493" t="s">
        <v>202</v>
      </c>
      <c r="D264" s="493" t="s">
        <v>212</v>
      </c>
      <c r="E264" s="493" t="s">
        <v>1106</v>
      </c>
      <c r="F264" s="493" t="s">
        <v>903</v>
      </c>
      <c r="G264" s="504"/>
      <c r="H264" s="504"/>
      <c r="I264" s="504"/>
      <c r="J264" s="504"/>
      <c r="K264" s="504"/>
      <c r="L264" s="504"/>
      <c r="M264" s="504"/>
      <c r="N264" s="504"/>
      <c r="O264" s="504"/>
      <c r="P264" s="504"/>
      <c r="Q264" s="504"/>
      <c r="R264" s="504">
        <v>0</v>
      </c>
      <c r="S264" s="504">
        <v>1144</v>
      </c>
      <c r="T264" s="504">
        <f>R264+S264</f>
        <v>1144</v>
      </c>
      <c r="U264" s="504">
        <f>309+13.3</f>
        <v>322.3</v>
      </c>
      <c r="V264" s="504">
        <f>T264+U264</f>
        <v>1466.3</v>
      </c>
      <c r="W264" s="504">
        <v>17.626999999999999</v>
      </c>
      <c r="X264" s="504">
        <f t="shared" ref="X264" si="196">V264+W264</f>
        <v>1483.9269999999999</v>
      </c>
    </row>
    <row r="265" spans="1:54" s="509" customFormat="1" ht="15" customHeight="1" x14ac:dyDescent="0.2">
      <c r="A265" s="503" t="s">
        <v>65</v>
      </c>
      <c r="B265" s="491" t="s">
        <v>130</v>
      </c>
      <c r="C265" s="491">
        <v>10</v>
      </c>
      <c r="D265" s="491"/>
      <c r="E265" s="491"/>
      <c r="F265" s="491"/>
      <c r="G265" s="507" t="e">
        <f>#REF!+G266</f>
        <v>#REF!</v>
      </c>
      <c r="H265" s="507">
        <f t="shared" ref="H265:W267" si="197">H266</f>
        <v>1438.7</v>
      </c>
      <c r="I265" s="507">
        <f t="shared" si="197"/>
        <v>0</v>
      </c>
      <c r="J265" s="507">
        <f t="shared" si="197"/>
        <v>1438.7</v>
      </c>
      <c r="K265" s="507">
        <f t="shared" si="197"/>
        <v>0</v>
      </c>
      <c r="L265" s="507">
        <f t="shared" si="197"/>
        <v>2749.2</v>
      </c>
      <c r="M265" s="507">
        <f t="shared" si="197"/>
        <v>2749.2</v>
      </c>
      <c r="N265" s="507">
        <f t="shared" si="197"/>
        <v>174.4</v>
      </c>
      <c r="O265" s="507">
        <f t="shared" si="197"/>
        <v>2923.6</v>
      </c>
      <c r="P265" s="507">
        <f t="shared" si="197"/>
        <v>2923.6</v>
      </c>
      <c r="Q265" s="507">
        <f t="shared" si="197"/>
        <v>-427</v>
      </c>
      <c r="R265" s="507">
        <f t="shared" si="197"/>
        <v>2496.6</v>
      </c>
      <c r="S265" s="507">
        <f t="shared" si="197"/>
        <v>55.9</v>
      </c>
      <c r="T265" s="507">
        <f t="shared" si="197"/>
        <v>2552.5</v>
      </c>
      <c r="U265" s="507">
        <f t="shared" si="197"/>
        <v>-550.1</v>
      </c>
      <c r="V265" s="507">
        <f t="shared" si="197"/>
        <v>2002.4</v>
      </c>
      <c r="W265" s="507">
        <f t="shared" si="197"/>
        <v>0</v>
      </c>
      <c r="X265" s="507">
        <f t="shared" ref="W265:X267" si="198">X266</f>
        <v>2002.4</v>
      </c>
      <c r="Y265" s="508"/>
      <c r="Z265" s="508"/>
      <c r="AA265" s="508"/>
      <c r="AB265" s="508"/>
      <c r="AC265" s="508"/>
      <c r="AD265" s="508"/>
      <c r="AE265" s="508"/>
      <c r="AF265" s="508"/>
      <c r="AG265" s="508"/>
      <c r="AH265" s="508"/>
      <c r="AI265" s="508"/>
      <c r="AJ265" s="508"/>
      <c r="AK265" s="508"/>
      <c r="AL265" s="508"/>
      <c r="AM265" s="508"/>
      <c r="AN265" s="508"/>
      <c r="AO265" s="508"/>
      <c r="AP265" s="508"/>
      <c r="AQ265" s="508"/>
      <c r="AR265" s="508"/>
      <c r="AS265" s="508"/>
      <c r="AT265" s="508"/>
      <c r="AU265" s="508"/>
      <c r="AV265" s="508"/>
      <c r="AW265" s="508"/>
      <c r="AX265" s="508"/>
      <c r="AY265" s="508"/>
      <c r="AZ265" s="508"/>
      <c r="BA265" s="508"/>
      <c r="BB265" s="508"/>
    </row>
    <row r="266" spans="1:54" ht="17.25" customHeight="1" x14ac:dyDescent="0.2">
      <c r="A266" s="503" t="s">
        <v>278</v>
      </c>
      <c r="B266" s="491" t="s">
        <v>130</v>
      </c>
      <c r="C266" s="491">
        <v>10</v>
      </c>
      <c r="D266" s="491" t="s">
        <v>196</v>
      </c>
      <c r="E266" s="491"/>
      <c r="F266" s="491"/>
      <c r="G266" s="510" t="e">
        <f>#REF!+G267</f>
        <v>#REF!</v>
      </c>
      <c r="H266" s="507">
        <f t="shared" si="197"/>
        <v>1438.7</v>
      </c>
      <c r="I266" s="507">
        <f t="shared" si="197"/>
        <v>0</v>
      </c>
      <c r="J266" s="507">
        <f t="shared" si="197"/>
        <v>1438.7</v>
      </c>
      <c r="K266" s="507">
        <f t="shared" si="197"/>
        <v>0</v>
      </c>
      <c r="L266" s="507">
        <f t="shared" si="197"/>
        <v>2749.2</v>
      </c>
      <c r="M266" s="507">
        <f t="shared" si="197"/>
        <v>2749.2</v>
      </c>
      <c r="N266" s="507">
        <f t="shared" si="197"/>
        <v>174.4</v>
      </c>
      <c r="O266" s="507">
        <f t="shared" si="197"/>
        <v>2923.6</v>
      </c>
      <c r="P266" s="507">
        <f t="shared" si="197"/>
        <v>2923.6</v>
      </c>
      <c r="Q266" s="507">
        <f t="shared" si="197"/>
        <v>-427</v>
      </c>
      <c r="R266" s="507">
        <f t="shared" si="197"/>
        <v>2496.6</v>
      </c>
      <c r="S266" s="507">
        <f t="shared" si="197"/>
        <v>55.9</v>
      </c>
      <c r="T266" s="507">
        <f t="shared" si="197"/>
        <v>2552.5</v>
      </c>
      <c r="U266" s="507">
        <f t="shared" si="197"/>
        <v>-550.1</v>
      </c>
      <c r="V266" s="507">
        <f t="shared" si="197"/>
        <v>2002.4</v>
      </c>
      <c r="W266" s="507">
        <f t="shared" si="198"/>
        <v>0</v>
      </c>
      <c r="X266" s="507">
        <f t="shared" si="198"/>
        <v>2002.4</v>
      </c>
      <c r="Y266" s="524"/>
    </row>
    <row r="267" spans="1:54" ht="51.75" customHeight="1" x14ac:dyDescent="0.2">
      <c r="A267" s="505" t="s">
        <v>942</v>
      </c>
      <c r="B267" s="493" t="s">
        <v>130</v>
      </c>
      <c r="C267" s="493" t="s">
        <v>214</v>
      </c>
      <c r="D267" s="493" t="s">
        <v>196</v>
      </c>
      <c r="E267" s="493" t="s">
        <v>943</v>
      </c>
      <c r="F267" s="493"/>
      <c r="G267" s="504"/>
      <c r="H267" s="504">
        <f>H268</f>
        <v>1438.7</v>
      </c>
      <c r="I267" s="504">
        <f>I268</f>
        <v>0</v>
      </c>
      <c r="J267" s="504">
        <f>H267+I267</f>
        <v>1438.7</v>
      </c>
      <c r="K267" s="504">
        <f>K268</f>
        <v>0</v>
      </c>
      <c r="L267" s="504">
        <f>L268</f>
        <v>2749.2</v>
      </c>
      <c r="M267" s="504">
        <f>M268</f>
        <v>2749.2</v>
      </c>
      <c r="N267" s="504">
        <f t="shared" si="197"/>
        <v>174.4</v>
      </c>
      <c r="O267" s="504">
        <f t="shared" si="197"/>
        <v>2923.6</v>
      </c>
      <c r="P267" s="504">
        <f t="shared" si="197"/>
        <v>2923.6</v>
      </c>
      <c r="Q267" s="504">
        <f t="shared" si="197"/>
        <v>-427</v>
      </c>
      <c r="R267" s="504">
        <f t="shared" si="197"/>
        <v>2496.6</v>
      </c>
      <c r="S267" s="504">
        <f t="shared" si="197"/>
        <v>55.9</v>
      </c>
      <c r="T267" s="504">
        <f t="shared" si="197"/>
        <v>2552.5</v>
      </c>
      <c r="U267" s="504">
        <f t="shared" si="197"/>
        <v>-550.1</v>
      </c>
      <c r="V267" s="504">
        <f t="shared" si="197"/>
        <v>2002.4</v>
      </c>
      <c r="W267" s="504">
        <f t="shared" si="198"/>
        <v>0</v>
      </c>
      <c r="X267" s="504">
        <f t="shared" si="198"/>
        <v>2002.4</v>
      </c>
    </row>
    <row r="268" spans="1:54" ht="21" customHeight="1" x14ac:dyDescent="0.2">
      <c r="A268" s="505" t="s">
        <v>136</v>
      </c>
      <c r="B268" s="493" t="s">
        <v>130</v>
      </c>
      <c r="C268" s="493" t="s">
        <v>214</v>
      </c>
      <c r="D268" s="493" t="s">
        <v>196</v>
      </c>
      <c r="E268" s="493" t="s">
        <v>943</v>
      </c>
      <c r="F268" s="493" t="s">
        <v>137</v>
      </c>
      <c r="G268" s="504"/>
      <c r="H268" s="504">
        <v>1438.7</v>
      </c>
      <c r="I268" s="504">
        <v>0</v>
      </c>
      <c r="J268" s="504">
        <f>H268+I268</f>
        <v>1438.7</v>
      </c>
      <c r="K268" s="504">
        <v>0</v>
      </c>
      <c r="L268" s="504">
        <v>2749.2</v>
      </c>
      <c r="M268" s="504">
        <v>2749.2</v>
      </c>
      <c r="N268" s="504">
        <v>174.4</v>
      </c>
      <c r="O268" s="504">
        <f>M268+N268</f>
        <v>2923.6</v>
      </c>
      <c r="P268" s="504">
        <v>2923.6</v>
      </c>
      <c r="Q268" s="504">
        <v>-427</v>
      </c>
      <c r="R268" s="504">
        <f t="shared" ref="R268" si="199">P268+Q268</f>
        <v>2496.6</v>
      </c>
      <c r="S268" s="504">
        <v>55.9</v>
      </c>
      <c r="T268" s="504">
        <f>R268+S268</f>
        <v>2552.5</v>
      </c>
      <c r="U268" s="504">
        <v>-550.1</v>
      </c>
      <c r="V268" s="504">
        <f>T268+U268</f>
        <v>2002.4</v>
      </c>
      <c r="W268" s="504">
        <v>0</v>
      </c>
      <c r="X268" s="504">
        <f t="shared" ref="X268" si="200">V268+W268</f>
        <v>2002.4</v>
      </c>
    </row>
    <row r="269" spans="1:54" s="509" customFormat="1" ht="14.25" hidden="1" x14ac:dyDescent="0.2">
      <c r="A269" s="503" t="s">
        <v>271</v>
      </c>
      <c r="B269" s="491" t="s">
        <v>130</v>
      </c>
      <c r="C269" s="491" t="s">
        <v>204</v>
      </c>
      <c r="D269" s="491"/>
      <c r="E269" s="490"/>
      <c r="F269" s="490"/>
      <c r="G269" s="511"/>
      <c r="H269" s="511"/>
      <c r="I269" s="511" t="e">
        <f>I270</f>
        <v>#REF!</v>
      </c>
      <c r="J269" s="511" t="e">
        <f>J270</f>
        <v>#REF!</v>
      </c>
      <c r="K269" s="511" t="e">
        <f>K270</f>
        <v>#REF!</v>
      </c>
      <c r="L269" s="511" t="e">
        <f>L270</f>
        <v>#REF!</v>
      </c>
      <c r="M269" s="511" t="e">
        <f>M270</f>
        <v>#REF!</v>
      </c>
      <c r="N269" s="511" t="e">
        <f t="shared" ref="N269:X269" si="201">N270</f>
        <v>#REF!</v>
      </c>
      <c r="O269" s="511" t="e">
        <f t="shared" si="201"/>
        <v>#REF!</v>
      </c>
      <c r="P269" s="511" t="e">
        <f t="shared" si="201"/>
        <v>#REF!</v>
      </c>
      <c r="Q269" s="511" t="e">
        <f t="shared" si="201"/>
        <v>#REF!</v>
      </c>
      <c r="R269" s="511" t="e">
        <f t="shared" si="201"/>
        <v>#REF!</v>
      </c>
      <c r="S269" s="511" t="e">
        <f t="shared" si="201"/>
        <v>#REF!</v>
      </c>
      <c r="T269" s="511" t="e">
        <f t="shared" si="201"/>
        <v>#REF!</v>
      </c>
      <c r="U269" s="511" t="e">
        <f t="shared" si="201"/>
        <v>#REF!</v>
      </c>
      <c r="V269" s="511" t="e">
        <f t="shared" si="201"/>
        <v>#REF!</v>
      </c>
      <c r="W269" s="511" t="e">
        <f t="shared" si="201"/>
        <v>#REF!</v>
      </c>
      <c r="X269" s="511" t="e">
        <f t="shared" si="201"/>
        <v>#REF!</v>
      </c>
      <c r="Y269" s="508"/>
      <c r="Z269" s="508"/>
      <c r="AA269" s="508"/>
      <c r="AB269" s="508"/>
      <c r="AC269" s="508"/>
      <c r="AD269" s="508"/>
      <c r="AE269" s="508"/>
      <c r="AF269" s="508"/>
      <c r="AG269" s="508"/>
      <c r="AH269" s="508"/>
      <c r="AI269" s="508"/>
      <c r="AJ269" s="508"/>
      <c r="AK269" s="508"/>
      <c r="AL269" s="508"/>
      <c r="AM269" s="508"/>
      <c r="AN269" s="508"/>
      <c r="AO269" s="508"/>
      <c r="AP269" s="508"/>
      <c r="AQ269" s="508"/>
      <c r="AR269" s="508"/>
      <c r="AS269" s="508"/>
      <c r="AT269" s="508"/>
      <c r="AU269" s="508"/>
      <c r="AV269" s="508"/>
      <c r="AW269" s="508"/>
      <c r="AX269" s="508"/>
      <c r="AY269" s="508"/>
      <c r="AZ269" s="508"/>
      <c r="BA269" s="508"/>
      <c r="BB269" s="508"/>
    </row>
    <row r="270" spans="1:54" hidden="1" x14ac:dyDescent="0.2">
      <c r="A270" s="503" t="s">
        <v>280</v>
      </c>
      <c r="B270" s="491" t="s">
        <v>130</v>
      </c>
      <c r="C270" s="491" t="s">
        <v>204</v>
      </c>
      <c r="D270" s="491" t="s">
        <v>190</v>
      </c>
      <c r="E270" s="490"/>
      <c r="F270" s="490"/>
      <c r="G270" s="510" t="e">
        <f>G271+#REF!</f>
        <v>#REF!</v>
      </c>
      <c r="H270" s="510"/>
      <c r="I270" s="510" t="e">
        <f>I271+#REF!</f>
        <v>#REF!</v>
      </c>
      <c r="J270" s="510" t="e">
        <f>J271+#REF!</f>
        <v>#REF!</v>
      </c>
      <c r="K270" s="510" t="e">
        <f>K271+#REF!</f>
        <v>#REF!</v>
      </c>
      <c r="L270" s="510" t="e">
        <f>L271+#REF!</f>
        <v>#REF!</v>
      </c>
      <c r="M270" s="510" t="e">
        <f>M271+#REF!</f>
        <v>#REF!</v>
      </c>
      <c r="N270" s="510" t="e">
        <f>N271+#REF!</f>
        <v>#REF!</v>
      </c>
      <c r="O270" s="510" t="e">
        <f>O271+#REF!</f>
        <v>#REF!</v>
      </c>
      <c r="P270" s="510" t="e">
        <f>P271+#REF!</f>
        <v>#REF!</v>
      </c>
      <c r="Q270" s="510" t="e">
        <f>Q271+#REF!</f>
        <v>#REF!</v>
      </c>
      <c r="R270" s="510" t="e">
        <f>R271+#REF!</f>
        <v>#REF!</v>
      </c>
      <c r="S270" s="510" t="e">
        <f>S271+#REF!</f>
        <v>#REF!</v>
      </c>
      <c r="T270" s="510" t="e">
        <f>T271+#REF!</f>
        <v>#REF!</v>
      </c>
      <c r="U270" s="510" t="e">
        <f>U271+#REF!</f>
        <v>#REF!</v>
      </c>
      <c r="V270" s="510" t="e">
        <f>V271+#REF!</f>
        <v>#REF!</v>
      </c>
      <c r="W270" s="510" t="e">
        <f>W271+#REF!</f>
        <v>#REF!</v>
      </c>
      <c r="X270" s="510" t="e">
        <f>X271+#REF!</f>
        <v>#REF!</v>
      </c>
    </row>
    <row r="271" spans="1:54" ht="31.5" hidden="1" customHeight="1" x14ac:dyDescent="0.2">
      <c r="A271" s="505" t="s">
        <v>996</v>
      </c>
      <c r="B271" s="493" t="s">
        <v>130</v>
      </c>
      <c r="C271" s="493" t="s">
        <v>204</v>
      </c>
      <c r="D271" s="493" t="s">
        <v>190</v>
      </c>
      <c r="E271" s="526" t="s">
        <v>458</v>
      </c>
      <c r="F271" s="526"/>
      <c r="G271" s="504"/>
      <c r="H271" s="504"/>
      <c r="I271" s="504">
        <f>I272+I274</f>
        <v>-700</v>
      </c>
      <c r="J271" s="504" t="e">
        <f>J272+J274</f>
        <v>#REF!</v>
      </c>
      <c r="K271" s="504">
        <f>K272+K274</f>
        <v>-700</v>
      </c>
      <c r="L271" s="504" t="e">
        <f>L272+L274</f>
        <v>#REF!</v>
      </c>
      <c r="M271" s="504" t="e">
        <f>M272+M274</f>
        <v>#REF!</v>
      </c>
      <c r="N271" s="504" t="e">
        <f t="shared" ref="N271:X271" si="202">N272+N274</f>
        <v>#REF!</v>
      </c>
      <c r="O271" s="504" t="e">
        <f t="shared" si="202"/>
        <v>#REF!</v>
      </c>
      <c r="P271" s="504" t="e">
        <f t="shared" si="202"/>
        <v>#REF!</v>
      </c>
      <c r="Q271" s="504" t="e">
        <f t="shared" si="202"/>
        <v>#REF!</v>
      </c>
      <c r="R271" s="504" t="e">
        <f t="shared" si="202"/>
        <v>#REF!</v>
      </c>
      <c r="S271" s="504" t="e">
        <f t="shared" si="202"/>
        <v>#REF!</v>
      </c>
      <c r="T271" s="504" t="e">
        <f t="shared" si="202"/>
        <v>#REF!</v>
      </c>
      <c r="U271" s="504" t="e">
        <f t="shared" si="202"/>
        <v>#REF!</v>
      </c>
      <c r="V271" s="504" t="e">
        <f t="shared" si="202"/>
        <v>#REF!</v>
      </c>
      <c r="W271" s="504" t="e">
        <f t="shared" si="202"/>
        <v>#REF!</v>
      </c>
      <c r="X271" s="504" t="e">
        <f t="shared" si="202"/>
        <v>#REF!</v>
      </c>
    </row>
    <row r="272" spans="1:54" ht="19.5" hidden="1" customHeight="1" x14ac:dyDescent="0.2">
      <c r="A272" s="505" t="s">
        <v>502</v>
      </c>
      <c r="B272" s="493" t="s">
        <v>130</v>
      </c>
      <c r="C272" s="493" t="s">
        <v>204</v>
      </c>
      <c r="D272" s="493" t="s">
        <v>190</v>
      </c>
      <c r="E272" s="526" t="s">
        <v>459</v>
      </c>
      <c r="F272" s="526"/>
      <c r="G272" s="504"/>
      <c r="H272" s="504"/>
      <c r="I272" s="504">
        <f>I273</f>
        <v>-700</v>
      </c>
      <c r="J272" s="504" t="e">
        <f>J273</f>
        <v>#REF!</v>
      </c>
      <c r="K272" s="504">
        <f>K273</f>
        <v>-700</v>
      </c>
      <c r="L272" s="504" t="e">
        <f>L273</f>
        <v>#REF!</v>
      </c>
      <c r="M272" s="504" t="e">
        <f>M273</f>
        <v>#REF!</v>
      </c>
      <c r="N272" s="504" t="e">
        <f t="shared" ref="N272:X272" si="203">N273</f>
        <v>#REF!</v>
      </c>
      <c r="O272" s="504" t="e">
        <f t="shared" si="203"/>
        <v>#REF!</v>
      </c>
      <c r="P272" s="504" t="e">
        <f t="shared" si="203"/>
        <v>#REF!</v>
      </c>
      <c r="Q272" s="504" t="e">
        <f t="shared" si="203"/>
        <v>#REF!</v>
      </c>
      <c r="R272" s="504" t="e">
        <f t="shared" si="203"/>
        <v>#REF!</v>
      </c>
      <c r="S272" s="504" t="e">
        <f t="shared" si="203"/>
        <v>#REF!</v>
      </c>
      <c r="T272" s="504" t="e">
        <f t="shared" si="203"/>
        <v>#REF!</v>
      </c>
      <c r="U272" s="504" t="e">
        <f t="shared" si="203"/>
        <v>#REF!</v>
      </c>
      <c r="V272" s="504" t="e">
        <f t="shared" si="203"/>
        <v>#REF!</v>
      </c>
      <c r="W272" s="504" t="e">
        <f t="shared" si="203"/>
        <v>#REF!</v>
      </c>
      <c r="X272" s="504" t="e">
        <f t="shared" si="203"/>
        <v>#REF!</v>
      </c>
    </row>
    <row r="273" spans="1:54" ht="18.75" hidden="1" customHeight="1" x14ac:dyDescent="0.2">
      <c r="A273" s="505" t="s">
        <v>93</v>
      </c>
      <c r="B273" s="493" t="s">
        <v>130</v>
      </c>
      <c r="C273" s="493" t="s">
        <v>204</v>
      </c>
      <c r="D273" s="493" t="s">
        <v>190</v>
      </c>
      <c r="E273" s="526" t="s">
        <v>459</v>
      </c>
      <c r="F273" s="526">
        <v>244</v>
      </c>
      <c r="G273" s="504"/>
      <c r="H273" s="504"/>
      <c r="I273" s="504">
        <v>-700</v>
      </c>
      <c r="J273" s="504" t="e">
        <f>#REF!+I273</f>
        <v>#REF!</v>
      </c>
      <c r="K273" s="504">
        <v>-700</v>
      </c>
      <c r="L273" s="504" t="e">
        <f>#REF!+J273</f>
        <v>#REF!</v>
      </c>
      <c r="M273" s="504" t="e">
        <f>#REF!+K273</f>
        <v>#REF!</v>
      </c>
      <c r="N273" s="504" t="e">
        <f>#REF!+L273</f>
        <v>#REF!</v>
      </c>
      <c r="O273" s="504" t="e">
        <f>#REF!+M273</f>
        <v>#REF!</v>
      </c>
      <c r="P273" s="504" t="e">
        <f>#REF!+N273</f>
        <v>#REF!</v>
      </c>
      <c r="Q273" s="504" t="e">
        <f>#REF!+O273</f>
        <v>#REF!</v>
      </c>
      <c r="R273" s="504" t="e">
        <f>#REF!+P273</f>
        <v>#REF!</v>
      </c>
      <c r="S273" s="504" t="e">
        <f>#REF!+Q273</f>
        <v>#REF!</v>
      </c>
      <c r="T273" s="504" t="e">
        <f>#REF!+R273</f>
        <v>#REF!</v>
      </c>
      <c r="U273" s="504" t="e">
        <f>#REF!+S273</f>
        <v>#REF!</v>
      </c>
      <c r="V273" s="504" t="e">
        <f>#REF!+T273</f>
        <v>#REF!</v>
      </c>
      <c r="W273" s="504" t="e">
        <f>#REF!+U273</f>
        <v>#REF!</v>
      </c>
      <c r="X273" s="504" t="e">
        <f>#REF!+V273</f>
        <v>#REF!</v>
      </c>
    </row>
    <row r="274" spans="1:54" ht="15" hidden="1" customHeight="1" x14ac:dyDescent="0.2">
      <c r="A274" s="505" t="s">
        <v>743</v>
      </c>
      <c r="B274" s="493" t="s">
        <v>130</v>
      </c>
      <c r="C274" s="493" t="s">
        <v>204</v>
      </c>
      <c r="D274" s="493" t="s">
        <v>190</v>
      </c>
      <c r="E274" s="526" t="s">
        <v>742</v>
      </c>
      <c r="F274" s="526">
        <v>244</v>
      </c>
      <c r="G274" s="504"/>
      <c r="H274" s="504"/>
      <c r="I274" s="504">
        <v>0</v>
      </c>
      <c r="J274" s="504" t="e">
        <f>#REF!+I274</f>
        <v>#REF!</v>
      </c>
      <c r="K274" s="504">
        <v>0</v>
      </c>
      <c r="L274" s="504" t="e">
        <f>#REF!+J274</f>
        <v>#REF!</v>
      </c>
      <c r="M274" s="504" t="e">
        <f>#REF!+K274</f>
        <v>#REF!</v>
      </c>
      <c r="N274" s="504" t="e">
        <f>#REF!+L274</f>
        <v>#REF!</v>
      </c>
      <c r="O274" s="504" t="e">
        <f>#REF!+M274</f>
        <v>#REF!</v>
      </c>
      <c r="P274" s="504" t="e">
        <f>#REF!+N274</f>
        <v>#REF!</v>
      </c>
      <c r="Q274" s="504" t="e">
        <f>#REF!+O274</f>
        <v>#REF!</v>
      </c>
      <c r="R274" s="504" t="e">
        <f>#REF!+P274</f>
        <v>#REF!</v>
      </c>
      <c r="S274" s="504" t="e">
        <f>#REF!+Q274</f>
        <v>#REF!</v>
      </c>
      <c r="T274" s="504" t="e">
        <f>#REF!+R274</f>
        <v>#REF!</v>
      </c>
      <c r="U274" s="504" t="e">
        <f>#REF!+S274</f>
        <v>#REF!</v>
      </c>
      <c r="V274" s="504" t="e">
        <f>#REF!+T274</f>
        <v>#REF!</v>
      </c>
      <c r="W274" s="504" t="e">
        <f>#REF!+U274</f>
        <v>#REF!</v>
      </c>
      <c r="X274" s="504" t="e">
        <f>#REF!+V274</f>
        <v>#REF!</v>
      </c>
    </row>
    <row r="275" spans="1:54" hidden="1" x14ac:dyDescent="0.2">
      <c r="A275" s="505" t="s">
        <v>404</v>
      </c>
      <c r="B275" s="493" t="s">
        <v>130</v>
      </c>
      <c r="C275" s="493" t="s">
        <v>204</v>
      </c>
      <c r="D275" s="493" t="s">
        <v>190</v>
      </c>
      <c r="E275" s="492" t="s">
        <v>62</v>
      </c>
      <c r="F275" s="493"/>
      <c r="G275" s="504"/>
      <c r="H275" s="504"/>
      <c r="I275" s="504" t="e">
        <f>#REF!</f>
        <v>#REF!</v>
      </c>
      <c r="J275" s="504" t="e">
        <f>#REF!</f>
        <v>#REF!</v>
      </c>
      <c r="K275" s="504" t="e">
        <f>#REF!</f>
        <v>#REF!</v>
      </c>
      <c r="L275" s="504" t="e">
        <f>#REF!</f>
        <v>#REF!</v>
      </c>
      <c r="M275" s="504" t="e">
        <f>#REF!</f>
        <v>#REF!</v>
      </c>
      <c r="N275" s="504" t="e">
        <f>#REF!</f>
        <v>#REF!</v>
      </c>
      <c r="O275" s="504" t="e">
        <f>#REF!</f>
        <v>#REF!</v>
      </c>
      <c r="P275" s="504" t="e">
        <f>#REF!</f>
        <v>#REF!</v>
      </c>
      <c r="Q275" s="504" t="e">
        <f>#REF!</f>
        <v>#REF!</v>
      </c>
      <c r="R275" s="504" t="e">
        <f>#REF!</f>
        <v>#REF!</v>
      </c>
      <c r="S275" s="504" t="e">
        <f>#REF!</f>
        <v>#REF!</v>
      </c>
      <c r="T275" s="504" t="e">
        <f>#REF!</f>
        <v>#REF!</v>
      </c>
      <c r="U275" s="504" t="e">
        <f>#REF!</f>
        <v>#REF!</v>
      </c>
      <c r="V275" s="504" t="e">
        <f>#REF!</f>
        <v>#REF!</v>
      </c>
      <c r="W275" s="504" t="e">
        <f>#REF!</f>
        <v>#REF!</v>
      </c>
      <c r="X275" s="504" t="e">
        <f>#REF!</f>
        <v>#REF!</v>
      </c>
    </row>
    <row r="276" spans="1:54" s="502" customFormat="1" ht="33" customHeight="1" x14ac:dyDescent="0.2">
      <c r="A276" s="670" t="s">
        <v>413</v>
      </c>
      <c r="B276" s="671"/>
      <c r="C276" s="671"/>
      <c r="D276" s="671"/>
      <c r="E276" s="671"/>
      <c r="F276" s="671"/>
      <c r="G276" s="519" t="e">
        <f>G277+G367+G352</f>
        <v>#REF!</v>
      </c>
      <c r="H276" s="519" t="e">
        <f>H277+H352+H367</f>
        <v>#REF!</v>
      </c>
      <c r="I276" s="519" t="e">
        <f t="shared" ref="I276:S276" si="204">I277+I367+I352</f>
        <v>#REF!</v>
      </c>
      <c r="J276" s="519" t="e">
        <f t="shared" si="204"/>
        <v>#REF!</v>
      </c>
      <c r="K276" s="519" t="e">
        <f t="shared" si="204"/>
        <v>#REF!</v>
      </c>
      <c r="L276" s="519" t="e">
        <f t="shared" si="204"/>
        <v>#REF!</v>
      </c>
      <c r="M276" s="519" t="e">
        <f t="shared" si="204"/>
        <v>#REF!</v>
      </c>
      <c r="N276" s="519" t="e">
        <f t="shared" si="204"/>
        <v>#REF!</v>
      </c>
      <c r="O276" s="519" t="e">
        <f t="shared" si="204"/>
        <v>#REF!</v>
      </c>
      <c r="P276" s="519" t="e">
        <f t="shared" si="204"/>
        <v>#REF!</v>
      </c>
      <c r="Q276" s="519" t="e">
        <f t="shared" si="204"/>
        <v>#REF!</v>
      </c>
      <c r="R276" s="519" t="e">
        <f t="shared" si="204"/>
        <v>#REF!</v>
      </c>
      <c r="S276" s="519" t="e">
        <f t="shared" si="204"/>
        <v>#REF!</v>
      </c>
      <c r="T276" s="519">
        <f>T277+T367+T352+T363</f>
        <v>45153.4</v>
      </c>
      <c r="U276" s="519">
        <f t="shared" ref="U276:X276" si="205">U277+U367+U352+U363</f>
        <v>18299.367186999996</v>
      </c>
      <c r="V276" s="519">
        <f t="shared" si="205"/>
        <v>63452.76718699999</v>
      </c>
      <c r="W276" s="519">
        <f t="shared" si="205"/>
        <v>19937.494999999999</v>
      </c>
      <c r="X276" s="519">
        <f t="shared" si="205"/>
        <v>83390.262187</v>
      </c>
      <c r="Y276" s="500"/>
      <c r="Z276" s="500"/>
      <c r="AA276" s="501"/>
      <c r="AB276" s="501"/>
      <c r="AC276" s="501"/>
      <c r="AD276" s="501"/>
      <c r="AE276" s="501"/>
      <c r="AF276" s="501"/>
      <c r="AG276" s="501"/>
      <c r="AH276" s="501"/>
      <c r="AI276" s="501"/>
      <c r="AJ276" s="501"/>
      <c r="AK276" s="501"/>
      <c r="AL276" s="501"/>
      <c r="AM276" s="501"/>
      <c r="AN276" s="501"/>
      <c r="AO276" s="501"/>
      <c r="AP276" s="501"/>
      <c r="AQ276" s="501"/>
      <c r="AR276" s="501"/>
      <c r="AS276" s="501"/>
      <c r="AT276" s="501"/>
      <c r="AU276" s="501"/>
      <c r="AV276" s="501"/>
      <c r="AW276" s="501"/>
      <c r="AX276" s="501"/>
      <c r="AY276" s="501"/>
      <c r="AZ276" s="501"/>
      <c r="BA276" s="501"/>
      <c r="BB276" s="501"/>
    </row>
    <row r="277" spans="1:54" s="509" customFormat="1" ht="14.25" x14ac:dyDescent="0.2">
      <c r="A277" s="503" t="s">
        <v>72</v>
      </c>
      <c r="B277" s="491" t="s">
        <v>343</v>
      </c>
      <c r="C277" s="491" t="s">
        <v>190</v>
      </c>
      <c r="D277" s="491"/>
      <c r="E277" s="491"/>
      <c r="F277" s="491"/>
      <c r="G277" s="511"/>
      <c r="H277" s="511" t="e">
        <f t="shared" ref="H277:X277" si="206">H278+H303+H344</f>
        <v>#REF!</v>
      </c>
      <c r="I277" s="511" t="e">
        <f t="shared" si="206"/>
        <v>#REF!</v>
      </c>
      <c r="J277" s="511" t="e">
        <f t="shared" si="206"/>
        <v>#REF!</v>
      </c>
      <c r="K277" s="511" t="e">
        <f t="shared" si="206"/>
        <v>#REF!</v>
      </c>
      <c r="L277" s="511">
        <f t="shared" si="206"/>
        <v>11964.029999999999</v>
      </c>
      <c r="M277" s="511">
        <f t="shared" si="206"/>
        <v>11964.03</v>
      </c>
      <c r="N277" s="511">
        <f t="shared" si="206"/>
        <v>-182</v>
      </c>
      <c r="O277" s="511">
        <f t="shared" si="206"/>
        <v>11782.03</v>
      </c>
      <c r="P277" s="511">
        <f t="shared" si="206"/>
        <v>11964.03</v>
      </c>
      <c r="Q277" s="511">
        <f t="shared" si="206"/>
        <v>96.6</v>
      </c>
      <c r="R277" s="511">
        <f t="shared" si="206"/>
        <v>12060.630000000001</v>
      </c>
      <c r="S277" s="511">
        <f t="shared" si="206"/>
        <v>1549.3700000000001</v>
      </c>
      <c r="T277" s="511">
        <f t="shared" si="206"/>
        <v>10844.4</v>
      </c>
      <c r="U277" s="511">
        <f t="shared" si="206"/>
        <v>3184.2</v>
      </c>
      <c r="V277" s="511">
        <f t="shared" si="206"/>
        <v>14028.6</v>
      </c>
      <c r="W277" s="511">
        <f t="shared" si="206"/>
        <v>14956.59</v>
      </c>
      <c r="X277" s="511">
        <f t="shared" si="206"/>
        <v>28985.19</v>
      </c>
      <c r="Y277" s="508"/>
      <c r="Z277" s="508"/>
      <c r="AA277" s="508"/>
      <c r="AB277" s="508"/>
      <c r="AC277" s="508"/>
      <c r="AD277" s="508"/>
      <c r="AE277" s="508"/>
      <c r="AF277" s="508"/>
      <c r="AG277" s="508"/>
      <c r="AH277" s="508"/>
      <c r="AI277" s="508"/>
      <c r="AJ277" s="508"/>
      <c r="AK277" s="508"/>
      <c r="AL277" s="508"/>
      <c r="AM277" s="508"/>
      <c r="AN277" s="508"/>
      <c r="AO277" s="508"/>
      <c r="AP277" s="508"/>
      <c r="AQ277" s="508"/>
      <c r="AR277" s="508"/>
      <c r="AS277" s="508"/>
      <c r="AT277" s="508"/>
      <c r="AU277" s="508"/>
      <c r="AV277" s="508"/>
      <c r="AW277" s="508"/>
      <c r="AX277" s="508"/>
      <c r="AY277" s="508"/>
      <c r="AZ277" s="508"/>
      <c r="BA277" s="508"/>
      <c r="BB277" s="508"/>
    </row>
    <row r="278" spans="1:54" s="509" customFormat="1" ht="34.5" customHeight="1" x14ac:dyDescent="0.2">
      <c r="A278" s="503" t="s">
        <v>195</v>
      </c>
      <c r="B278" s="491" t="s">
        <v>343</v>
      </c>
      <c r="C278" s="491" t="s">
        <v>312</v>
      </c>
      <c r="D278" s="491" t="s">
        <v>196</v>
      </c>
      <c r="E278" s="491"/>
      <c r="F278" s="491"/>
      <c r="G278" s="507">
        <f>G285+G292</f>
        <v>0</v>
      </c>
      <c r="H278" s="507">
        <f>H292</f>
        <v>2646</v>
      </c>
      <c r="I278" s="507">
        <f>I292</f>
        <v>0</v>
      </c>
      <c r="J278" s="507" t="e">
        <f>J285+J292</f>
        <v>#REF!</v>
      </c>
      <c r="K278" s="507">
        <f>K292</f>
        <v>0</v>
      </c>
      <c r="L278" s="507">
        <f>L292</f>
        <v>2804</v>
      </c>
      <c r="M278" s="507">
        <f>M292</f>
        <v>2804</v>
      </c>
      <c r="N278" s="507">
        <f t="shared" ref="N278:P278" si="207">N292</f>
        <v>-182</v>
      </c>
      <c r="O278" s="507">
        <f t="shared" si="207"/>
        <v>2622</v>
      </c>
      <c r="P278" s="507">
        <f t="shared" si="207"/>
        <v>2804</v>
      </c>
      <c r="Q278" s="507">
        <f>Q292+Q300</f>
        <v>116.6</v>
      </c>
      <c r="R278" s="507">
        <f t="shared" ref="R278:X278" si="208">R292+R300</f>
        <v>2920.6</v>
      </c>
      <c r="S278" s="507">
        <f t="shared" si="208"/>
        <v>1.2000000000000002</v>
      </c>
      <c r="T278" s="507">
        <f t="shared" si="208"/>
        <v>2847.4</v>
      </c>
      <c r="U278" s="507">
        <f t="shared" si="208"/>
        <v>230.20000000000002</v>
      </c>
      <c r="V278" s="507">
        <f t="shared" si="208"/>
        <v>3077.6</v>
      </c>
      <c r="W278" s="507">
        <f t="shared" si="208"/>
        <v>-651</v>
      </c>
      <c r="X278" s="507">
        <f t="shared" si="208"/>
        <v>2426.6</v>
      </c>
      <c r="Y278" s="522"/>
      <c r="Z278" s="508"/>
      <c r="AA278" s="508"/>
      <c r="AB278" s="508"/>
      <c r="AC278" s="508"/>
      <c r="AD278" s="508"/>
      <c r="AE278" s="508"/>
      <c r="AF278" s="508"/>
      <c r="AG278" s="508"/>
      <c r="AH278" s="508"/>
      <c r="AI278" s="508"/>
      <c r="AJ278" s="508"/>
      <c r="AK278" s="508"/>
      <c r="AL278" s="508"/>
      <c r="AM278" s="508"/>
      <c r="AN278" s="508"/>
      <c r="AO278" s="508"/>
      <c r="AP278" s="508"/>
      <c r="AQ278" s="508"/>
      <c r="AR278" s="508"/>
      <c r="AS278" s="508"/>
      <c r="AT278" s="508"/>
      <c r="AU278" s="508"/>
      <c r="AV278" s="508"/>
      <c r="AW278" s="508"/>
      <c r="AX278" s="508"/>
      <c r="AY278" s="508"/>
      <c r="AZ278" s="508"/>
      <c r="BA278" s="508"/>
      <c r="BB278" s="508"/>
    </row>
    <row r="279" spans="1:54" s="509" customFormat="1" ht="26.25" hidden="1" customHeight="1" x14ac:dyDescent="0.2">
      <c r="A279" s="505" t="s">
        <v>123</v>
      </c>
      <c r="B279" s="493" t="s">
        <v>343</v>
      </c>
      <c r="C279" s="526" t="s">
        <v>312</v>
      </c>
      <c r="D279" s="493" t="s">
        <v>196</v>
      </c>
      <c r="E279" s="506" t="s">
        <v>332</v>
      </c>
      <c r="F279" s="526"/>
      <c r="G279" s="511"/>
      <c r="H279" s="511"/>
      <c r="I279" s="504">
        <f>I280</f>
        <v>-2636</v>
      </c>
      <c r="J279" s="504">
        <f>J280</f>
        <v>-2636</v>
      </c>
      <c r="K279" s="504">
        <f>K280</f>
        <v>-2636</v>
      </c>
      <c r="L279" s="504">
        <f>L280</f>
        <v>-2636</v>
      </c>
      <c r="M279" s="504">
        <f>M280</f>
        <v>-5272</v>
      </c>
      <c r="N279" s="504">
        <f t="shared" ref="N279:X279" si="209">N280</f>
        <v>-5272</v>
      </c>
      <c r="O279" s="504">
        <f t="shared" si="209"/>
        <v>-7908</v>
      </c>
      <c r="P279" s="504">
        <f t="shared" si="209"/>
        <v>-7908</v>
      </c>
      <c r="Q279" s="504">
        <f t="shared" si="209"/>
        <v>-13180</v>
      </c>
      <c r="R279" s="504">
        <f t="shared" si="209"/>
        <v>-13180</v>
      </c>
      <c r="S279" s="504">
        <f t="shared" si="209"/>
        <v>-21088</v>
      </c>
      <c r="T279" s="504">
        <f t="shared" si="209"/>
        <v>-21088</v>
      </c>
      <c r="U279" s="504">
        <f t="shared" si="209"/>
        <v>-34268</v>
      </c>
      <c r="V279" s="504">
        <f t="shared" si="209"/>
        <v>-34268</v>
      </c>
      <c r="W279" s="504">
        <f t="shared" si="209"/>
        <v>-55356</v>
      </c>
      <c r="X279" s="504">
        <f t="shared" si="209"/>
        <v>-55356</v>
      </c>
      <c r="Y279" s="508"/>
      <c r="Z279" s="508"/>
      <c r="AA279" s="508"/>
      <c r="AB279" s="508"/>
      <c r="AC279" s="508"/>
      <c r="AD279" s="508"/>
      <c r="AE279" s="508"/>
      <c r="AF279" s="508"/>
      <c r="AG279" s="508"/>
      <c r="AH279" s="508"/>
      <c r="AI279" s="508"/>
      <c r="AJ279" s="508"/>
      <c r="AK279" s="508"/>
      <c r="AL279" s="508"/>
      <c r="AM279" s="508"/>
      <c r="AN279" s="508"/>
      <c r="AO279" s="508"/>
      <c r="AP279" s="508"/>
      <c r="AQ279" s="508"/>
      <c r="AR279" s="508"/>
      <c r="AS279" s="508"/>
      <c r="AT279" s="508"/>
      <c r="AU279" s="508"/>
      <c r="AV279" s="508"/>
      <c r="AW279" s="508"/>
      <c r="AX279" s="508"/>
      <c r="AY279" s="508"/>
      <c r="AZ279" s="508"/>
      <c r="BA279" s="508"/>
      <c r="BB279" s="508"/>
    </row>
    <row r="280" spans="1:54" s="509" customFormat="1" ht="15.75" hidden="1" customHeight="1" x14ac:dyDescent="0.2">
      <c r="A280" s="505" t="s">
        <v>315</v>
      </c>
      <c r="B280" s="493" t="s">
        <v>343</v>
      </c>
      <c r="C280" s="526" t="s">
        <v>312</v>
      </c>
      <c r="D280" s="493" t="s">
        <v>196</v>
      </c>
      <c r="E280" s="506" t="s">
        <v>334</v>
      </c>
      <c r="F280" s="493"/>
      <c r="G280" s="511"/>
      <c r="H280" s="511"/>
      <c r="I280" s="504">
        <f>I281+I282+I283+I284</f>
        <v>-2636</v>
      </c>
      <c r="J280" s="504">
        <f>J281+J282+J283+J284</f>
        <v>-2636</v>
      </c>
      <c r="K280" s="504">
        <f>K281+K282+K283+K284</f>
        <v>-2636</v>
      </c>
      <c r="L280" s="504">
        <f>L281+L282+L283+L284</f>
        <v>-2636</v>
      </c>
      <c r="M280" s="504">
        <f>M281+M282+M283+M284</f>
        <v>-5272</v>
      </c>
      <c r="N280" s="504">
        <f t="shared" ref="N280:X280" si="210">N281+N282+N283+N284</f>
        <v>-5272</v>
      </c>
      <c r="O280" s="504">
        <f t="shared" si="210"/>
        <v>-7908</v>
      </c>
      <c r="P280" s="504">
        <f t="shared" si="210"/>
        <v>-7908</v>
      </c>
      <c r="Q280" s="504">
        <f t="shared" si="210"/>
        <v>-13180</v>
      </c>
      <c r="R280" s="504">
        <f t="shared" si="210"/>
        <v>-13180</v>
      </c>
      <c r="S280" s="504">
        <f t="shared" si="210"/>
        <v>-21088</v>
      </c>
      <c r="T280" s="504">
        <f t="shared" si="210"/>
        <v>-21088</v>
      </c>
      <c r="U280" s="504">
        <f t="shared" si="210"/>
        <v>-34268</v>
      </c>
      <c r="V280" s="504">
        <f t="shared" si="210"/>
        <v>-34268</v>
      </c>
      <c r="W280" s="504">
        <f t="shared" si="210"/>
        <v>-55356</v>
      </c>
      <c r="X280" s="504">
        <f t="shared" si="210"/>
        <v>-55356</v>
      </c>
      <c r="Y280" s="508"/>
      <c r="Z280" s="508"/>
      <c r="AA280" s="508"/>
      <c r="AB280" s="508"/>
      <c r="AC280" s="508"/>
      <c r="AD280" s="508"/>
      <c r="AE280" s="508"/>
      <c r="AF280" s="508"/>
      <c r="AG280" s="508"/>
      <c r="AH280" s="508"/>
      <c r="AI280" s="508"/>
      <c r="AJ280" s="508"/>
      <c r="AK280" s="508"/>
      <c r="AL280" s="508"/>
      <c r="AM280" s="508"/>
      <c r="AN280" s="508"/>
      <c r="AO280" s="508"/>
      <c r="AP280" s="508"/>
      <c r="AQ280" s="508"/>
      <c r="AR280" s="508"/>
      <c r="AS280" s="508"/>
      <c r="AT280" s="508"/>
      <c r="AU280" s="508"/>
      <c r="AV280" s="508"/>
      <c r="AW280" s="508"/>
      <c r="AX280" s="508"/>
      <c r="AY280" s="508"/>
      <c r="AZ280" s="508"/>
      <c r="BA280" s="508"/>
      <c r="BB280" s="508"/>
    </row>
    <row r="281" spans="1:54" s="509" customFormat="1" hidden="1" x14ac:dyDescent="0.2">
      <c r="A281" s="505" t="s">
        <v>95</v>
      </c>
      <c r="B281" s="493" t="s">
        <v>343</v>
      </c>
      <c r="C281" s="526" t="s">
        <v>312</v>
      </c>
      <c r="D281" s="493" t="s">
        <v>196</v>
      </c>
      <c r="E281" s="506" t="s">
        <v>334</v>
      </c>
      <c r="F281" s="493" t="s">
        <v>96</v>
      </c>
      <c r="G281" s="511"/>
      <c r="H281" s="511"/>
      <c r="I281" s="504">
        <v>-2220</v>
      </c>
      <c r="J281" s="504">
        <f>G281+I281</f>
        <v>-2220</v>
      </c>
      <c r="K281" s="504">
        <v>-2220</v>
      </c>
      <c r="L281" s="504">
        <f t="shared" ref="L281:N284" si="211">H281+J281</f>
        <v>-2220</v>
      </c>
      <c r="M281" s="504">
        <f t="shared" si="211"/>
        <v>-4440</v>
      </c>
      <c r="N281" s="504">
        <f t="shared" si="211"/>
        <v>-4440</v>
      </c>
      <c r="O281" s="504">
        <f t="shared" ref="O281:X284" si="212">K281+M281</f>
        <v>-6660</v>
      </c>
      <c r="P281" s="504">
        <f t="shared" si="212"/>
        <v>-6660</v>
      </c>
      <c r="Q281" s="504">
        <f t="shared" si="212"/>
        <v>-11100</v>
      </c>
      <c r="R281" s="504">
        <f t="shared" si="212"/>
        <v>-11100</v>
      </c>
      <c r="S281" s="504">
        <f t="shared" si="212"/>
        <v>-17760</v>
      </c>
      <c r="T281" s="504">
        <f t="shared" si="212"/>
        <v>-17760</v>
      </c>
      <c r="U281" s="504">
        <f t="shared" si="212"/>
        <v>-28860</v>
      </c>
      <c r="V281" s="504">
        <f t="shared" si="212"/>
        <v>-28860</v>
      </c>
      <c r="W281" s="504">
        <f t="shared" si="212"/>
        <v>-46620</v>
      </c>
      <c r="X281" s="504">
        <f t="shared" si="212"/>
        <v>-46620</v>
      </c>
      <c r="Y281" s="508"/>
      <c r="Z281" s="508"/>
      <c r="AA281" s="508"/>
      <c r="AB281" s="508"/>
      <c r="AC281" s="508"/>
      <c r="AD281" s="508"/>
      <c r="AE281" s="508"/>
      <c r="AF281" s="508"/>
      <c r="AG281" s="508"/>
      <c r="AH281" s="508"/>
      <c r="AI281" s="508"/>
      <c r="AJ281" s="508"/>
      <c r="AK281" s="508"/>
      <c r="AL281" s="508"/>
      <c r="AM281" s="508"/>
      <c r="AN281" s="508"/>
      <c r="AO281" s="508"/>
      <c r="AP281" s="508"/>
      <c r="AQ281" s="508"/>
      <c r="AR281" s="508"/>
      <c r="AS281" s="508"/>
      <c r="AT281" s="508"/>
      <c r="AU281" s="508"/>
      <c r="AV281" s="508"/>
      <c r="AW281" s="508"/>
      <c r="AX281" s="508"/>
      <c r="AY281" s="508"/>
      <c r="AZ281" s="508"/>
      <c r="BA281" s="508"/>
      <c r="BB281" s="508"/>
    </row>
    <row r="282" spans="1:54" s="509" customFormat="1" ht="16.5" hidden="1" customHeight="1" x14ac:dyDescent="0.2">
      <c r="A282" s="505" t="s">
        <v>97</v>
      </c>
      <c r="B282" s="493" t="s">
        <v>343</v>
      </c>
      <c r="C282" s="526" t="s">
        <v>312</v>
      </c>
      <c r="D282" s="493" t="s">
        <v>196</v>
      </c>
      <c r="E282" s="506" t="s">
        <v>334</v>
      </c>
      <c r="F282" s="493" t="s">
        <v>98</v>
      </c>
      <c r="G282" s="511"/>
      <c r="H282" s="511"/>
      <c r="I282" s="504">
        <v>-101</v>
      </c>
      <c r="J282" s="504">
        <f>G282+I282</f>
        <v>-101</v>
      </c>
      <c r="K282" s="504">
        <v>-101</v>
      </c>
      <c r="L282" s="504">
        <f t="shared" si="211"/>
        <v>-101</v>
      </c>
      <c r="M282" s="504">
        <f t="shared" si="211"/>
        <v>-202</v>
      </c>
      <c r="N282" s="504">
        <f t="shared" si="211"/>
        <v>-202</v>
      </c>
      <c r="O282" s="504">
        <f t="shared" si="212"/>
        <v>-303</v>
      </c>
      <c r="P282" s="504">
        <f t="shared" si="212"/>
        <v>-303</v>
      </c>
      <c r="Q282" s="504">
        <f t="shared" si="212"/>
        <v>-505</v>
      </c>
      <c r="R282" s="504">
        <f t="shared" si="212"/>
        <v>-505</v>
      </c>
      <c r="S282" s="504">
        <f t="shared" si="212"/>
        <v>-808</v>
      </c>
      <c r="T282" s="504">
        <f t="shared" si="212"/>
        <v>-808</v>
      </c>
      <c r="U282" s="504">
        <f t="shared" si="212"/>
        <v>-1313</v>
      </c>
      <c r="V282" s="504">
        <f t="shared" si="212"/>
        <v>-1313</v>
      </c>
      <c r="W282" s="504">
        <f t="shared" si="212"/>
        <v>-2121</v>
      </c>
      <c r="X282" s="504">
        <f t="shared" si="212"/>
        <v>-2121</v>
      </c>
      <c r="Y282" s="508"/>
      <c r="Z282" s="508"/>
      <c r="AA282" s="508"/>
      <c r="AB282" s="508"/>
      <c r="AC282" s="508"/>
      <c r="AD282" s="508"/>
      <c r="AE282" s="508"/>
      <c r="AF282" s="508"/>
      <c r="AG282" s="508"/>
      <c r="AH282" s="508"/>
      <c r="AI282" s="508"/>
      <c r="AJ282" s="508"/>
      <c r="AK282" s="508"/>
      <c r="AL282" s="508"/>
      <c r="AM282" s="508"/>
      <c r="AN282" s="508"/>
      <c r="AO282" s="508"/>
      <c r="AP282" s="508"/>
      <c r="AQ282" s="508"/>
      <c r="AR282" s="508"/>
      <c r="AS282" s="508"/>
      <c r="AT282" s="508"/>
      <c r="AU282" s="508"/>
      <c r="AV282" s="508"/>
      <c r="AW282" s="508"/>
      <c r="AX282" s="508"/>
      <c r="AY282" s="508"/>
      <c r="AZ282" s="508"/>
      <c r="BA282" s="508"/>
      <c r="BB282" s="508"/>
    </row>
    <row r="283" spans="1:54" s="509" customFormat="1" ht="15" hidden="1" customHeight="1" x14ac:dyDescent="0.2">
      <c r="A283" s="505" t="s">
        <v>99</v>
      </c>
      <c r="B283" s="493" t="s">
        <v>343</v>
      </c>
      <c r="C283" s="526" t="s">
        <v>312</v>
      </c>
      <c r="D283" s="493" t="s">
        <v>196</v>
      </c>
      <c r="E283" s="506" t="s">
        <v>334</v>
      </c>
      <c r="F283" s="493" t="s">
        <v>100</v>
      </c>
      <c r="G283" s="511"/>
      <c r="H283" s="511"/>
      <c r="I283" s="504">
        <v>-295</v>
      </c>
      <c r="J283" s="504">
        <f>G283+I283</f>
        <v>-295</v>
      </c>
      <c r="K283" s="504">
        <v>-295</v>
      </c>
      <c r="L283" s="504">
        <f t="shared" si="211"/>
        <v>-295</v>
      </c>
      <c r="M283" s="504">
        <f t="shared" si="211"/>
        <v>-590</v>
      </c>
      <c r="N283" s="504">
        <f t="shared" si="211"/>
        <v>-590</v>
      </c>
      <c r="O283" s="504">
        <f t="shared" si="212"/>
        <v>-885</v>
      </c>
      <c r="P283" s="504">
        <f t="shared" si="212"/>
        <v>-885</v>
      </c>
      <c r="Q283" s="504">
        <f t="shared" si="212"/>
        <v>-1475</v>
      </c>
      <c r="R283" s="504">
        <f t="shared" si="212"/>
        <v>-1475</v>
      </c>
      <c r="S283" s="504">
        <f t="shared" si="212"/>
        <v>-2360</v>
      </c>
      <c r="T283" s="504">
        <f t="shared" si="212"/>
        <v>-2360</v>
      </c>
      <c r="U283" s="504">
        <f t="shared" si="212"/>
        <v>-3835</v>
      </c>
      <c r="V283" s="504">
        <f t="shared" si="212"/>
        <v>-3835</v>
      </c>
      <c r="W283" s="504">
        <f t="shared" si="212"/>
        <v>-6195</v>
      </c>
      <c r="X283" s="504">
        <f t="shared" si="212"/>
        <v>-6195</v>
      </c>
      <c r="Y283" s="508"/>
      <c r="Z283" s="508"/>
      <c r="AA283" s="508"/>
      <c r="AB283" s="508"/>
      <c r="AC283" s="508"/>
      <c r="AD283" s="508"/>
      <c r="AE283" s="508"/>
      <c r="AF283" s="508"/>
      <c r="AG283" s="508"/>
      <c r="AH283" s="508"/>
      <c r="AI283" s="508"/>
      <c r="AJ283" s="508"/>
      <c r="AK283" s="508"/>
      <c r="AL283" s="508"/>
      <c r="AM283" s="508"/>
      <c r="AN283" s="508"/>
      <c r="AO283" s="508"/>
      <c r="AP283" s="508"/>
      <c r="AQ283" s="508"/>
      <c r="AR283" s="508"/>
      <c r="AS283" s="508"/>
      <c r="AT283" s="508"/>
      <c r="AU283" s="508"/>
      <c r="AV283" s="508"/>
      <c r="AW283" s="508"/>
      <c r="AX283" s="508"/>
      <c r="AY283" s="508"/>
      <c r="AZ283" s="508"/>
      <c r="BA283" s="508"/>
      <c r="BB283" s="508"/>
    </row>
    <row r="284" spans="1:54" s="509" customFormat="1" ht="18.75" hidden="1" customHeight="1" x14ac:dyDescent="0.2">
      <c r="A284" s="505" t="s">
        <v>93</v>
      </c>
      <c r="B284" s="493" t="s">
        <v>343</v>
      </c>
      <c r="C284" s="526" t="s">
        <v>312</v>
      </c>
      <c r="D284" s="493" t="s">
        <v>196</v>
      </c>
      <c r="E284" s="506" t="s">
        <v>334</v>
      </c>
      <c r="F284" s="493" t="s">
        <v>94</v>
      </c>
      <c r="G284" s="511"/>
      <c r="H284" s="511"/>
      <c r="I284" s="504">
        <v>-20</v>
      </c>
      <c r="J284" s="504">
        <f>G284+I284</f>
        <v>-20</v>
      </c>
      <c r="K284" s="504">
        <v>-20</v>
      </c>
      <c r="L284" s="504">
        <f t="shared" si="211"/>
        <v>-20</v>
      </c>
      <c r="M284" s="504">
        <f t="shared" si="211"/>
        <v>-40</v>
      </c>
      <c r="N284" s="504">
        <f t="shared" si="211"/>
        <v>-40</v>
      </c>
      <c r="O284" s="504">
        <f t="shared" si="212"/>
        <v>-60</v>
      </c>
      <c r="P284" s="504">
        <f t="shared" si="212"/>
        <v>-60</v>
      </c>
      <c r="Q284" s="504">
        <f t="shared" si="212"/>
        <v>-100</v>
      </c>
      <c r="R284" s="504">
        <f t="shared" si="212"/>
        <v>-100</v>
      </c>
      <c r="S284" s="504">
        <f t="shared" si="212"/>
        <v>-160</v>
      </c>
      <c r="T284" s="504">
        <f t="shared" si="212"/>
        <v>-160</v>
      </c>
      <c r="U284" s="504">
        <f t="shared" si="212"/>
        <v>-260</v>
      </c>
      <c r="V284" s="504">
        <f t="shared" si="212"/>
        <v>-260</v>
      </c>
      <c r="W284" s="504">
        <f t="shared" si="212"/>
        <v>-420</v>
      </c>
      <c r="X284" s="504">
        <f t="shared" si="212"/>
        <v>-420</v>
      </c>
      <c r="Y284" s="508"/>
      <c r="Z284" s="508"/>
      <c r="AA284" s="508"/>
      <c r="AB284" s="508"/>
      <c r="AC284" s="508"/>
      <c r="AD284" s="508"/>
      <c r="AE284" s="508"/>
      <c r="AF284" s="508"/>
      <c r="AG284" s="508"/>
      <c r="AH284" s="508"/>
      <c r="AI284" s="508"/>
      <c r="AJ284" s="508"/>
      <c r="AK284" s="508"/>
      <c r="AL284" s="508"/>
      <c r="AM284" s="508"/>
      <c r="AN284" s="508"/>
      <c r="AO284" s="508"/>
      <c r="AP284" s="508"/>
      <c r="AQ284" s="508"/>
      <c r="AR284" s="508"/>
      <c r="AS284" s="508"/>
      <c r="AT284" s="508"/>
      <c r="AU284" s="508"/>
      <c r="AV284" s="508"/>
      <c r="AW284" s="508"/>
      <c r="AX284" s="508"/>
      <c r="AY284" s="508"/>
      <c r="AZ284" s="508"/>
      <c r="BA284" s="508"/>
      <c r="BB284" s="508"/>
    </row>
    <row r="285" spans="1:54" s="509" customFormat="1" ht="16.5" hidden="1" customHeight="1" x14ac:dyDescent="0.2">
      <c r="A285" s="505" t="s">
        <v>979</v>
      </c>
      <c r="B285" s="493" t="s">
        <v>343</v>
      </c>
      <c r="C285" s="526" t="s">
        <v>312</v>
      </c>
      <c r="D285" s="493" t="s">
        <v>196</v>
      </c>
      <c r="E285" s="506" t="s">
        <v>462</v>
      </c>
      <c r="F285" s="526"/>
      <c r="G285" s="511"/>
      <c r="H285" s="511"/>
      <c r="I285" s="504">
        <f t="shared" ref="I285:X286" si="213">I286</f>
        <v>-2293.8000000000002</v>
      </c>
      <c r="J285" s="504" t="e">
        <f t="shared" si="213"/>
        <v>#REF!</v>
      </c>
      <c r="K285" s="504">
        <f t="shared" si="213"/>
        <v>-2293.8000000000002</v>
      </c>
      <c r="L285" s="504" t="e">
        <f t="shared" si="213"/>
        <v>#REF!</v>
      </c>
      <c r="M285" s="504" t="e">
        <f t="shared" si="213"/>
        <v>#REF!</v>
      </c>
      <c r="N285" s="504" t="e">
        <f t="shared" si="213"/>
        <v>#REF!</v>
      </c>
      <c r="O285" s="504" t="e">
        <f t="shared" si="213"/>
        <v>#REF!</v>
      </c>
      <c r="P285" s="504" t="e">
        <f t="shared" si="213"/>
        <v>#REF!</v>
      </c>
      <c r="Q285" s="504" t="e">
        <f t="shared" si="213"/>
        <v>#REF!</v>
      </c>
      <c r="R285" s="504" t="e">
        <f t="shared" si="213"/>
        <v>#REF!</v>
      </c>
      <c r="S285" s="504" t="e">
        <f t="shared" si="213"/>
        <v>#REF!</v>
      </c>
      <c r="T285" s="504" t="e">
        <f t="shared" si="213"/>
        <v>#REF!</v>
      </c>
      <c r="U285" s="504" t="e">
        <f t="shared" si="213"/>
        <v>#REF!</v>
      </c>
      <c r="V285" s="504" t="e">
        <f t="shared" si="213"/>
        <v>#REF!</v>
      </c>
      <c r="W285" s="504" t="e">
        <f t="shared" si="213"/>
        <v>#REF!</v>
      </c>
      <c r="X285" s="504" t="e">
        <f t="shared" si="213"/>
        <v>#REF!</v>
      </c>
      <c r="Y285" s="508"/>
      <c r="Z285" s="508"/>
      <c r="AA285" s="508"/>
      <c r="AB285" s="508"/>
      <c r="AC285" s="508"/>
      <c r="AD285" s="508"/>
      <c r="AE285" s="508"/>
      <c r="AF285" s="508"/>
      <c r="AG285" s="508"/>
      <c r="AH285" s="508"/>
      <c r="AI285" s="508"/>
      <c r="AJ285" s="508"/>
      <c r="AK285" s="508"/>
      <c r="AL285" s="508"/>
      <c r="AM285" s="508"/>
      <c r="AN285" s="508"/>
      <c r="AO285" s="508"/>
      <c r="AP285" s="508"/>
      <c r="AQ285" s="508"/>
      <c r="AR285" s="508"/>
      <c r="AS285" s="508"/>
      <c r="AT285" s="508"/>
      <c r="AU285" s="508"/>
      <c r="AV285" s="508"/>
      <c r="AW285" s="508"/>
      <c r="AX285" s="508"/>
      <c r="AY285" s="508"/>
      <c r="AZ285" s="508"/>
      <c r="BA285" s="508"/>
      <c r="BB285" s="508"/>
    </row>
    <row r="286" spans="1:54" s="509" customFormat="1" ht="27" hidden="1" customHeight="1" x14ac:dyDescent="0.2">
      <c r="A286" s="505" t="s">
        <v>997</v>
      </c>
      <c r="B286" s="493" t="s">
        <v>343</v>
      </c>
      <c r="C286" s="526" t="s">
        <v>312</v>
      </c>
      <c r="D286" s="493" t="s">
        <v>196</v>
      </c>
      <c r="E286" s="506" t="s">
        <v>463</v>
      </c>
      <c r="F286" s="493"/>
      <c r="G286" s="511"/>
      <c r="H286" s="511"/>
      <c r="I286" s="504">
        <f t="shared" si="213"/>
        <v>-2293.8000000000002</v>
      </c>
      <c r="J286" s="504" t="e">
        <f t="shared" si="213"/>
        <v>#REF!</v>
      </c>
      <c r="K286" s="504">
        <f t="shared" si="213"/>
        <v>-2293.8000000000002</v>
      </c>
      <c r="L286" s="504" t="e">
        <f t="shared" si="213"/>
        <v>#REF!</v>
      </c>
      <c r="M286" s="504" t="e">
        <f t="shared" si="213"/>
        <v>#REF!</v>
      </c>
      <c r="N286" s="504" t="e">
        <f t="shared" si="213"/>
        <v>#REF!</v>
      </c>
      <c r="O286" s="504" t="e">
        <f t="shared" si="213"/>
        <v>#REF!</v>
      </c>
      <c r="P286" s="504" t="e">
        <f t="shared" si="213"/>
        <v>#REF!</v>
      </c>
      <c r="Q286" s="504" t="e">
        <f t="shared" si="213"/>
        <v>#REF!</v>
      </c>
      <c r="R286" s="504" t="e">
        <f t="shared" si="213"/>
        <v>#REF!</v>
      </c>
      <c r="S286" s="504" t="e">
        <f t="shared" si="213"/>
        <v>#REF!</v>
      </c>
      <c r="T286" s="504" t="e">
        <f t="shared" si="213"/>
        <v>#REF!</v>
      </c>
      <c r="U286" s="504" t="e">
        <f t="shared" si="213"/>
        <v>#REF!</v>
      </c>
      <c r="V286" s="504" t="e">
        <f t="shared" si="213"/>
        <v>#REF!</v>
      </c>
      <c r="W286" s="504" t="e">
        <f t="shared" si="213"/>
        <v>#REF!</v>
      </c>
      <c r="X286" s="504" t="e">
        <f t="shared" si="213"/>
        <v>#REF!</v>
      </c>
      <c r="Y286" s="508"/>
      <c r="Z286" s="508"/>
      <c r="AA286" s="508"/>
      <c r="AB286" s="508"/>
      <c r="AC286" s="508"/>
      <c r="AD286" s="508"/>
      <c r="AE286" s="508"/>
      <c r="AF286" s="508"/>
      <c r="AG286" s="508"/>
      <c r="AH286" s="508"/>
      <c r="AI286" s="508"/>
      <c r="AJ286" s="508"/>
      <c r="AK286" s="508"/>
      <c r="AL286" s="508"/>
      <c r="AM286" s="508"/>
      <c r="AN286" s="508"/>
      <c r="AO286" s="508"/>
      <c r="AP286" s="508"/>
      <c r="AQ286" s="508"/>
      <c r="AR286" s="508"/>
      <c r="AS286" s="508"/>
      <c r="AT286" s="508"/>
      <c r="AU286" s="508"/>
      <c r="AV286" s="508"/>
      <c r="AW286" s="508"/>
      <c r="AX286" s="508"/>
      <c r="AY286" s="508"/>
      <c r="AZ286" s="508"/>
      <c r="BA286" s="508"/>
      <c r="BB286" s="508"/>
    </row>
    <row r="287" spans="1:54" s="509" customFormat="1" ht="27.75" hidden="1" customHeight="1" x14ac:dyDescent="0.2">
      <c r="A287" s="505" t="s">
        <v>998</v>
      </c>
      <c r="B287" s="493" t="s">
        <v>343</v>
      </c>
      <c r="C287" s="526" t="s">
        <v>312</v>
      </c>
      <c r="D287" s="493" t="s">
        <v>196</v>
      </c>
      <c r="E287" s="506" t="s">
        <v>484</v>
      </c>
      <c r="F287" s="493"/>
      <c r="G287" s="511"/>
      <c r="H287" s="511"/>
      <c r="I287" s="504">
        <f>I288+I289+I290+I291</f>
        <v>-2293.8000000000002</v>
      </c>
      <c r="J287" s="504" t="e">
        <f>J288+J289+J290+J291</f>
        <v>#REF!</v>
      </c>
      <c r="K287" s="504">
        <f>K288+K289+K290+K291</f>
        <v>-2293.8000000000002</v>
      </c>
      <c r="L287" s="504" t="e">
        <f>L288+L289+L290+L291</f>
        <v>#REF!</v>
      </c>
      <c r="M287" s="504" t="e">
        <f>M288+M289+M290+M291</f>
        <v>#REF!</v>
      </c>
      <c r="N287" s="504" t="e">
        <f t="shared" ref="N287:X287" si="214">N288+N289+N290+N291</f>
        <v>#REF!</v>
      </c>
      <c r="O287" s="504" t="e">
        <f t="shared" si="214"/>
        <v>#REF!</v>
      </c>
      <c r="P287" s="504" t="e">
        <f t="shared" si="214"/>
        <v>#REF!</v>
      </c>
      <c r="Q287" s="504" t="e">
        <f t="shared" si="214"/>
        <v>#REF!</v>
      </c>
      <c r="R287" s="504" t="e">
        <f t="shared" si="214"/>
        <v>#REF!</v>
      </c>
      <c r="S287" s="504" t="e">
        <f t="shared" si="214"/>
        <v>#REF!</v>
      </c>
      <c r="T287" s="504" t="e">
        <f t="shared" si="214"/>
        <v>#REF!</v>
      </c>
      <c r="U287" s="504" t="e">
        <f t="shared" si="214"/>
        <v>#REF!</v>
      </c>
      <c r="V287" s="504" t="e">
        <f t="shared" si="214"/>
        <v>#REF!</v>
      </c>
      <c r="W287" s="504" t="e">
        <f t="shared" si="214"/>
        <v>#REF!</v>
      </c>
      <c r="X287" s="504" t="e">
        <f t="shared" si="214"/>
        <v>#REF!</v>
      </c>
      <c r="Y287" s="508"/>
      <c r="Z287" s="508"/>
      <c r="AA287" s="508"/>
      <c r="AB287" s="508"/>
      <c r="AC287" s="508"/>
      <c r="AD287" s="508"/>
      <c r="AE287" s="508"/>
      <c r="AF287" s="508"/>
      <c r="AG287" s="508"/>
      <c r="AH287" s="508"/>
      <c r="AI287" s="508"/>
      <c r="AJ287" s="508"/>
      <c r="AK287" s="508"/>
      <c r="AL287" s="508"/>
      <c r="AM287" s="508"/>
      <c r="AN287" s="508"/>
      <c r="AO287" s="508"/>
      <c r="AP287" s="508"/>
      <c r="AQ287" s="508"/>
      <c r="AR287" s="508"/>
      <c r="AS287" s="508"/>
      <c r="AT287" s="508"/>
      <c r="AU287" s="508"/>
      <c r="AV287" s="508"/>
      <c r="AW287" s="508"/>
      <c r="AX287" s="508"/>
      <c r="AY287" s="508"/>
      <c r="AZ287" s="508"/>
      <c r="BA287" s="508"/>
      <c r="BB287" s="508"/>
    </row>
    <row r="288" spans="1:54" s="509" customFormat="1" ht="17.25" hidden="1" customHeight="1" x14ac:dyDescent="0.2">
      <c r="A288" s="505" t="s">
        <v>95</v>
      </c>
      <c r="B288" s="493" t="s">
        <v>343</v>
      </c>
      <c r="C288" s="526" t="s">
        <v>312</v>
      </c>
      <c r="D288" s="493" t="s">
        <v>196</v>
      </c>
      <c r="E288" s="506" t="s">
        <v>484</v>
      </c>
      <c r="F288" s="493" t="s">
        <v>96</v>
      </c>
      <c r="G288" s="511"/>
      <c r="H288" s="511"/>
      <c r="I288" s="504">
        <v>-1977.8</v>
      </c>
      <c r="J288" s="504" t="e">
        <f>#REF!+I288</f>
        <v>#REF!</v>
      </c>
      <c r="K288" s="504">
        <v>-1977.8</v>
      </c>
      <c r="L288" s="504" t="e">
        <f>#REF!+J288</f>
        <v>#REF!</v>
      </c>
      <c r="M288" s="504" t="e">
        <f>#REF!+K288</f>
        <v>#REF!</v>
      </c>
      <c r="N288" s="504" t="e">
        <f>#REF!+L288</f>
        <v>#REF!</v>
      </c>
      <c r="O288" s="504" t="e">
        <f>#REF!+M288</f>
        <v>#REF!</v>
      </c>
      <c r="P288" s="504" t="e">
        <f>#REF!+N288</f>
        <v>#REF!</v>
      </c>
      <c r="Q288" s="504" t="e">
        <f>#REF!+O288</f>
        <v>#REF!</v>
      </c>
      <c r="R288" s="504" t="e">
        <f>#REF!+P288</f>
        <v>#REF!</v>
      </c>
      <c r="S288" s="504" t="e">
        <f>#REF!+Q288</f>
        <v>#REF!</v>
      </c>
      <c r="T288" s="504" t="e">
        <f>#REF!+R288</f>
        <v>#REF!</v>
      </c>
      <c r="U288" s="504" t="e">
        <f>#REF!+S288</f>
        <v>#REF!</v>
      </c>
      <c r="V288" s="504" t="e">
        <f>#REF!+T288</f>
        <v>#REF!</v>
      </c>
      <c r="W288" s="504" t="e">
        <f>#REF!+U288</f>
        <v>#REF!</v>
      </c>
      <c r="X288" s="504" t="e">
        <f>#REF!+V288</f>
        <v>#REF!</v>
      </c>
      <c r="Y288" s="508"/>
      <c r="Z288" s="508"/>
      <c r="AA288" s="508"/>
      <c r="AB288" s="508"/>
      <c r="AC288" s="508"/>
      <c r="AD288" s="508"/>
      <c r="AE288" s="508"/>
      <c r="AF288" s="508"/>
      <c r="AG288" s="508"/>
      <c r="AH288" s="508"/>
      <c r="AI288" s="508"/>
      <c r="AJ288" s="508"/>
      <c r="AK288" s="508"/>
      <c r="AL288" s="508"/>
      <c r="AM288" s="508"/>
      <c r="AN288" s="508"/>
      <c r="AO288" s="508"/>
      <c r="AP288" s="508"/>
      <c r="AQ288" s="508"/>
      <c r="AR288" s="508"/>
      <c r="AS288" s="508"/>
      <c r="AT288" s="508"/>
      <c r="AU288" s="508"/>
      <c r="AV288" s="508"/>
      <c r="AW288" s="508"/>
      <c r="AX288" s="508"/>
      <c r="AY288" s="508"/>
      <c r="AZ288" s="508"/>
      <c r="BA288" s="508"/>
      <c r="BB288" s="508"/>
    </row>
    <row r="289" spans="1:54" s="509" customFormat="1" ht="18.75" hidden="1" customHeight="1" x14ac:dyDescent="0.2">
      <c r="A289" s="505" t="s">
        <v>97</v>
      </c>
      <c r="B289" s="493" t="s">
        <v>343</v>
      </c>
      <c r="C289" s="526" t="s">
        <v>312</v>
      </c>
      <c r="D289" s="493" t="s">
        <v>196</v>
      </c>
      <c r="E289" s="506" t="s">
        <v>484</v>
      </c>
      <c r="F289" s="493" t="s">
        <v>98</v>
      </c>
      <c r="G289" s="511"/>
      <c r="H289" s="511"/>
      <c r="I289" s="504">
        <v>-101</v>
      </c>
      <c r="J289" s="504" t="e">
        <f>#REF!+I289</f>
        <v>#REF!</v>
      </c>
      <c r="K289" s="504">
        <v>-101</v>
      </c>
      <c r="L289" s="504" t="e">
        <f>#REF!+J289</f>
        <v>#REF!</v>
      </c>
      <c r="M289" s="504" t="e">
        <f>#REF!+K289</f>
        <v>#REF!</v>
      </c>
      <c r="N289" s="504" t="e">
        <f>#REF!+L289</f>
        <v>#REF!</v>
      </c>
      <c r="O289" s="504" t="e">
        <f>#REF!+M289</f>
        <v>#REF!</v>
      </c>
      <c r="P289" s="504" t="e">
        <f>#REF!+N289</f>
        <v>#REF!</v>
      </c>
      <c r="Q289" s="504" t="e">
        <f>#REF!+O289</f>
        <v>#REF!</v>
      </c>
      <c r="R289" s="504" t="e">
        <f>#REF!+P289</f>
        <v>#REF!</v>
      </c>
      <c r="S289" s="504" t="e">
        <f>#REF!+Q289</f>
        <v>#REF!</v>
      </c>
      <c r="T289" s="504" t="e">
        <f>#REF!+R289</f>
        <v>#REF!</v>
      </c>
      <c r="U289" s="504" t="e">
        <f>#REF!+S289</f>
        <v>#REF!</v>
      </c>
      <c r="V289" s="504" t="e">
        <f>#REF!+T289</f>
        <v>#REF!</v>
      </c>
      <c r="W289" s="504" t="e">
        <f>#REF!+U289</f>
        <v>#REF!</v>
      </c>
      <c r="X289" s="504" t="e">
        <f>#REF!+V289</f>
        <v>#REF!</v>
      </c>
      <c r="Y289" s="508"/>
      <c r="Z289" s="508"/>
      <c r="AA289" s="508"/>
      <c r="AB289" s="508"/>
      <c r="AC289" s="508"/>
      <c r="AD289" s="508"/>
      <c r="AE289" s="508"/>
      <c r="AF289" s="508"/>
      <c r="AG289" s="508"/>
      <c r="AH289" s="508"/>
      <c r="AI289" s="508"/>
      <c r="AJ289" s="508"/>
      <c r="AK289" s="508"/>
      <c r="AL289" s="508"/>
      <c r="AM289" s="508"/>
      <c r="AN289" s="508"/>
      <c r="AO289" s="508"/>
      <c r="AP289" s="508"/>
      <c r="AQ289" s="508"/>
      <c r="AR289" s="508"/>
      <c r="AS289" s="508"/>
      <c r="AT289" s="508"/>
      <c r="AU289" s="508"/>
      <c r="AV289" s="508"/>
      <c r="AW289" s="508"/>
      <c r="AX289" s="508"/>
      <c r="AY289" s="508"/>
      <c r="AZ289" s="508"/>
      <c r="BA289" s="508"/>
      <c r="BB289" s="508"/>
    </row>
    <row r="290" spans="1:54" s="509" customFormat="1" ht="16.5" hidden="1" customHeight="1" x14ac:dyDescent="0.2">
      <c r="A290" s="505" t="s">
        <v>99</v>
      </c>
      <c r="B290" s="493" t="s">
        <v>343</v>
      </c>
      <c r="C290" s="526" t="s">
        <v>312</v>
      </c>
      <c r="D290" s="493" t="s">
        <v>196</v>
      </c>
      <c r="E290" s="506" t="s">
        <v>484</v>
      </c>
      <c r="F290" s="493" t="s">
        <v>100</v>
      </c>
      <c r="G290" s="511"/>
      <c r="H290" s="511"/>
      <c r="I290" s="504">
        <v>-95</v>
      </c>
      <c r="J290" s="504" t="e">
        <f>#REF!+I290</f>
        <v>#REF!</v>
      </c>
      <c r="K290" s="504">
        <v>-95</v>
      </c>
      <c r="L290" s="504" t="e">
        <f>#REF!+J290</f>
        <v>#REF!</v>
      </c>
      <c r="M290" s="504" t="e">
        <f>#REF!+K290</f>
        <v>#REF!</v>
      </c>
      <c r="N290" s="504" t="e">
        <f>#REF!+L290</f>
        <v>#REF!</v>
      </c>
      <c r="O290" s="504" t="e">
        <f>#REF!+M290</f>
        <v>#REF!</v>
      </c>
      <c r="P290" s="504" t="e">
        <f>#REF!+N290</f>
        <v>#REF!</v>
      </c>
      <c r="Q290" s="504" t="e">
        <f>#REF!+O290</f>
        <v>#REF!</v>
      </c>
      <c r="R290" s="504" t="e">
        <f>#REF!+P290</f>
        <v>#REF!</v>
      </c>
      <c r="S290" s="504" t="e">
        <f>#REF!+Q290</f>
        <v>#REF!</v>
      </c>
      <c r="T290" s="504" t="e">
        <f>#REF!+R290</f>
        <v>#REF!</v>
      </c>
      <c r="U290" s="504" t="e">
        <f>#REF!+S290</f>
        <v>#REF!</v>
      </c>
      <c r="V290" s="504" t="e">
        <f>#REF!+T290</f>
        <v>#REF!</v>
      </c>
      <c r="W290" s="504" t="e">
        <f>#REF!+U290</f>
        <v>#REF!</v>
      </c>
      <c r="X290" s="504" t="e">
        <f>#REF!+V290</f>
        <v>#REF!</v>
      </c>
      <c r="Y290" s="508"/>
      <c r="Z290" s="508"/>
      <c r="AA290" s="508"/>
      <c r="AB290" s="508"/>
      <c r="AC290" s="508"/>
      <c r="AD290" s="508"/>
      <c r="AE290" s="508"/>
      <c r="AF290" s="508"/>
      <c r="AG290" s="508"/>
      <c r="AH290" s="508"/>
      <c r="AI290" s="508"/>
      <c r="AJ290" s="508"/>
      <c r="AK290" s="508"/>
      <c r="AL290" s="508"/>
      <c r="AM290" s="508"/>
      <c r="AN290" s="508"/>
      <c r="AO290" s="508"/>
      <c r="AP290" s="508"/>
      <c r="AQ290" s="508"/>
      <c r="AR290" s="508"/>
      <c r="AS290" s="508"/>
      <c r="AT290" s="508"/>
      <c r="AU290" s="508"/>
      <c r="AV290" s="508"/>
      <c r="AW290" s="508"/>
      <c r="AX290" s="508"/>
      <c r="AY290" s="508"/>
      <c r="AZ290" s="508"/>
      <c r="BA290" s="508"/>
      <c r="BB290" s="508"/>
    </row>
    <row r="291" spans="1:54" s="509" customFormat="1" ht="15" hidden="1" customHeight="1" x14ac:dyDescent="0.2">
      <c r="A291" s="505" t="s">
        <v>93</v>
      </c>
      <c r="B291" s="493" t="s">
        <v>343</v>
      </c>
      <c r="C291" s="526" t="s">
        <v>312</v>
      </c>
      <c r="D291" s="493" t="s">
        <v>196</v>
      </c>
      <c r="E291" s="506" t="s">
        <v>484</v>
      </c>
      <c r="F291" s="493" t="s">
        <v>94</v>
      </c>
      <c r="G291" s="511"/>
      <c r="H291" s="511"/>
      <c r="I291" s="504">
        <v>-120</v>
      </c>
      <c r="J291" s="504" t="e">
        <f>#REF!+I291</f>
        <v>#REF!</v>
      </c>
      <c r="K291" s="504">
        <v>-120</v>
      </c>
      <c r="L291" s="504" t="e">
        <f>#REF!+J291</f>
        <v>#REF!</v>
      </c>
      <c r="M291" s="504" t="e">
        <f>#REF!+K291</f>
        <v>#REF!</v>
      </c>
      <c r="N291" s="504" t="e">
        <f>#REF!+L291</f>
        <v>#REF!</v>
      </c>
      <c r="O291" s="504" t="e">
        <f>#REF!+M291</f>
        <v>#REF!</v>
      </c>
      <c r="P291" s="504" t="e">
        <f>#REF!+N291</f>
        <v>#REF!</v>
      </c>
      <c r="Q291" s="504" t="e">
        <f>#REF!+O291</f>
        <v>#REF!</v>
      </c>
      <c r="R291" s="504" t="e">
        <f>#REF!+P291</f>
        <v>#REF!</v>
      </c>
      <c r="S291" s="504" t="e">
        <f>#REF!+Q291</f>
        <v>#REF!</v>
      </c>
      <c r="T291" s="504" t="e">
        <f>#REF!+R291</f>
        <v>#REF!</v>
      </c>
      <c r="U291" s="504" t="e">
        <f>#REF!+S291</f>
        <v>#REF!</v>
      </c>
      <c r="V291" s="504" t="e">
        <f>#REF!+T291</f>
        <v>#REF!</v>
      </c>
      <c r="W291" s="504" t="e">
        <f>#REF!+U291</f>
        <v>#REF!</v>
      </c>
      <c r="X291" s="504" t="e">
        <f>#REF!+V291</f>
        <v>#REF!</v>
      </c>
      <c r="Y291" s="508"/>
      <c r="Z291" s="508"/>
      <c r="AA291" s="508"/>
      <c r="AB291" s="508"/>
      <c r="AC291" s="508"/>
      <c r="AD291" s="508"/>
      <c r="AE291" s="508"/>
      <c r="AF291" s="508"/>
      <c r="AG291" s="508"/>
      <c r="AH291" s="508"/>
      <c r="AI291" s="508"/>
      <c r="AJ291" s="508"/>
      <c r="AK291" s="508"/>
      <c r="AL291" s="508"/>
      <c r="AM291" s="508"/>
      <c r="AN291" s="508"/>
      <c r="AO291" s="508"/>
      <c r="AP291" s="508"/>
      <c r="AQ291" s="508"/>
      <c r="AR291" s="508"/>
      <c r="AS291" s="508"/>
      <c r="AT291" s="508"/>
      <c r="AU291" s="508"/>
      <c r="AV291" s="508"/>
      <c r="AW291" s="508"/>
      <c r="AX291" s="508"/>
      <c r="AY291" s="508"/>
      <c r="AZ291" s="508"/>
      <c r="BA291" s="508"/>
      <c r="BB291" s="508"/>
    </row>
    <row r="292" spans="1:54" s="509" customFormat="1" ht="27.75" customHeight="1" x14ac:dyDescent="0.2">
      <c r="A292" s="505" t="s">
        <v>998</v>
      </c>
      <c r="B292" s="493" t="s">
        <v>343</v>
      </c>
      <c r="C292" s="526" t="s">
        <v>312</v>
      </c>
      <c r="D292" s="493" t="s">
        <v>196</v>
      </c>
      <c r="E292" s="506" t="s">
        <v>1030</v>
      </c>
      <c r="F292" s="493"/>
      <c r="G292" s="510">
        <f>G293+G297+G298+G299</f>
        <v>0</v>
      </c>
      <c r="H292" s="510">
        <f>H293+H297+H298+H299+H294</f>
        <v>2646</v>
      </c>
      <c r="I292" s="510">
        <f>I293+I297+I298+I299+I294</f>
        <v>0</v>
      </c>
      <c r="J292" s="510">
        <f>J293+J297+J298+J299+J294</f>
        <v>2646</v>
      </c>
      <c r="K292" s="510">
        <f>K293+K297+K298+K299+K294</f>
        <v>0</v>
      </c>
      <c r="L292" s="510">
        <f>L293+L294+L297+L298+L299</f>
        <v>2804</v>
      </c>
      <c r="M292" s="510">
        <f>M293+M294+M297+M298+M299</f>
        <v>2804</v>
      </c>
      <c r="N292" s="510">
        <f t="shared" ref="N292:Q292" si="215">N293+N294+N297+N298+N299</f>
        <v>-182</v>
      </c>
      <c r="O292" s="510">
        <f t="shared" si="215"/>
        <v>2622</v>
      </c>
      <c r="P292" s="510">
        <f t="shared" si="215"/>
        <v>2804</v>
      </c>
      <c r="Q292" s="510">
        <f t="shared" si="215"/>
        <v>0</v>
      </c>
      <c r="R292" s="510">
        <f>R293+R294+R297+R298+R299+R295+R296</f>
        <v>2804</v>
      </c>
      <c r="S292" s="510">
        <f t="shared" ref="S292:X292" si="216">S293+S294+S297+S298+S299+S295+S296</f>
        <v>4</v>
      </c>
      <c r="T292" s="510">
        <f t="shared" si="216"/>
        <v>2733.6</v>
      </c>
      <c r="U292" s="510">
        <f t="shared" si="216"/>
        <v>234.4</v>
      </c>
      <c r="V292" s="510">
        <f t="shared" si="216"/>
        <v>2968</v>
      </c>
      <c r="W292" s="510">
        <f t="shared" si="216"/>
        <v>-651</v>
      </c>
      <c r="X292" s="510">
        <f t="shared" si="216"/>
        <v>2317</v>
      </c>
      <c r="Y292" s="508"/>
      <c r="Z292" s="508"/>
      <c r="AA292" s="508"/>
      <c r="AB292" s="508"/>
      <c r="AC292" s="508"/>
      <c r="AD292" s="508"/>
      <c r="AE292" s="508"/>
      <c r="AF292" s="508"/>
      <c r="AG292" s="508"/>
      <c r="AH292" s="508"/>
      <c r="AI292" s="508"/>
      <c r="AJ292" s="508"/>
      <c r="AK292" s="508"/>
      <c r="AL292" s="508"/>
      <c r="AM292" s="508"/>
      <c r="AN292" s="508"/>
      <c r="AO292" s="508"/>
      <c r="AP292" s="508"/>
      <c r="AQ292" s="508"/>
      <c r="AR292" s="508"/>
      <c r="AS292" s="508"/>
      <c r="AT292" s="508"/>
      <c r="AU292" s="508"/>
      <c r="AV292" s="508"/>
      <c r="AW292" s="508"/>
      <c r="AX292" s="508"/>
      <c r="AY292" s="508"/>
      <c r="AZ292" s="508"/>
      <c r="BA292" s="508"/>
      <c r="BB292" s="508"/>
    </row>
    <row r="293" spans="1:54" s="509" customFormat="1" ht="15" customHeight="1" x14ac:dyDescent="0.2">
      <c r="A293" s="505" t="s">
        <v>95</v>
      </c>
      <c r="B293" s="493" t="s">
        <v>343</v>
      </c>
      <c r="C293" s="526" t="s">
        <v>312</v>
      </c>
      <c r="D293" s="493" t="s">
        <v>196</v>
      </c>
      <c r="E293" s="506" t="s">
        <v>1030</v>
      </c>
      <c r="F293" s="493" t="s">
        <v>96</v>
      </c>
      <c r="G293" s="511"/>
      <c r="H293" s="504">
        <v>2300</v>
      </c>
      <c r="I293" s="504">
        <v>-550</v>
      </c>
      <c r="J293" s="504">
        <f>H293+I293</f>
        <v>1750</v>
      </c>
      <c r="K293" s="504">
        <v>0</v>
      </c>
      <c r="L293" s="504">
        <v>1900</v>
      </c>
      <c r="M293" s="504">
        <v>1900</v>
      </c>
      <c r="N293" s="504">
        <v>-140</v>
      </c>
      <c r="O293" s="504">
        <f>M293+N293</f>
        <v>1760</v>
      </c>
      <c r="P293" s="504">
        <v>1900</v>
      </c>
      <c r="Q293" s="504">
        <v>0</v>
      </c>
      <c r="R293" s="504">
        <f>P293+Q293</f>
        <v>1900</v>
      </c>
      <c r="S293" s="504">
        <f>-400+57</f>
        <v>-343</v>
      </c>
      <c r="T293" s="504">
        <v>1500</v>
      </c>
      <c r="U293" s="504">
        <f>-120+300</f>
        <v>180</v>
      </c>
      <c r="V293" s="504">
        <f t="shared" ref="V293:V299" si="217">T293+U293</f>
        <v>1680</v>
      </c>
      <c r="W293" s="504">
        <v>-500</v>
      </c>
      <c r="X293" s="504">
        <f t="shared" ref="X293:X299" si="218">V293+W293</f>
        <v>1180</v>
      </c>
      <c r="Y293" s="522"/>
      <c r="Z293" s="508"/>
      <c r="AA293" s="522"/>
      <c r="AB293" s="508"/>
      <c r="AC293" s="522"/>
      <c r="AD293" s="508"/>
      <c r="AE293" s="508"/>
      <c r="AF293" s="508"/>
      <c r="AG293" s="508"/>
      <c r="AH293" s="508"/>
      <c r="AI293" s="508"/>
      <c r="AJ293" s="508"/>
      <c r="AK293" s="508"/>
      <c r="AL293" s="508"/>
      <c r="AM293" s="508"/>
      <c r="AN293" s="508"/>
      <c r="AO293" s="508"/>
      <c r="AP293" s="508"/>
      <c r="AQ293" s="508"/>
      <c r="AR293" s="508"/>
      <c r="AS293" s="508"/>
      <c r="AT293" s="508"/>
      <c r="AU293" s="508"/>
      <c r="AV293" s="508"/>
      <c r="AW293" s="508"/>
      <c r="AX293" s="508"/>
      <c r="AY293" s="508"/>
      <c r="AZ293" s="508"/>
      <c r="BA293" s="508"/>
      <c r="BB293" s="508"/>
    </row>
    <row r="294" spans="1:54" s="509" customFormat="1" ht="35.25" customHeight="1" x14ac:dyDescent="0.2">
      <c r="A294" s="518" t="s">
        <v>902</v>
      </c>
      <c r="B294" s="527" t="s">
        <v>343</v>
      </c>
      <c r="C294" s="527" t="s">
        <v>190</v>
      </c>
      <c r="D294" s="527" t="s">
        <v>196</v>
      </c>
      <c r="E294" s="506" t="s">
        <v>1030</v>
      </c>
      <c r="F294" s="527" t="s">
        <v>900</v>
      </c>
      <c r="G294" s="511"/>
      <c r="H294" s="504"/>
      <c r="I294" s="504">
        <v>550</v>
      </c>
      <c r="J294" s="504">
        <f>H294+I294</f>
        <v>550</v>
      </c>
      <c r="K294" s="504">
        <v>0</v>
      </c>
      <c r="L294" s="504">
        <v>574</v>
      </c>
      <c r="M294" s="504">
        <v>574</v>
      </c>
      <c r="N294" s="504">
        <v>-42</v>
      </c>
      <c r="O294" s="504">
        <f>M294+N294</f>
        <v>532</v>
      </c>
      <c r="P294" s="504">
        <v>574</v>
      </c>
      <c r="Q294" s="504">
        <v>0</v>
      </c>
      <c r="R294" s="504">
        <f t="shared" ref="R294:R376" si="219">P294+Q294</f>
        <v>574</v>
      </c>
      <c r="S294" s="504">
        <f>-120.4+17.4</f>
        <v>-103</v>
      </c>
      <c r="T294" s="504">
        <v>453.6</v>
      </c>
      <c r="U294" s="504">
        <f>-35.6+90</f>
        <v>54.4</v>
      </c>
      <c r="V294" s="504">
        <f t="shared" si="217"/>
        <v>508</v>
      </c>
      <c r="W294" s="504">
        <v>-151</v>
      </c>
      <c r="X294" s="504">
        <f t="shared" si="218"/>
        <v>357</v>
      </c>
      <c r="Y294" s="522"/>
      <c r="Z294" s="508"/>
      <c r="AA294" s="522"/>
      <c r="AB294" s="508"/>
      <c r="AC294" s="508"/>
      <c r="AD294" s="508"/>
      <c r="AE294" s="508"/>
      <c r="AF294" s="508"/>
      <c r="AG294" s="508"/>
      <c r="AH294" s="508"/>
      <c r="AI294" s="508"/>
      <c r="AJ294" s="508"/>
      <c r="AK294" s="508"/>
      <c r="AL294" s="508"/>
      <c r="AM294" s="508"/>
      <c r="AN294" s="508"/>
      <c r="AO294" s="508"/>
      <c r="AP294" s="508"/>
      <c r="AQ294" s="508"/>
      <c r="AR294" s="508"/>
      <c r="AS294" s="508"/>
      <c r="AT294" s="508"/>
      <c r="AU294" s="508"/>
      <c r="AV294" s="508"/>
      <c r="AW294" s="508"/>
      <c r="AX294" s="508"/>
      <c r="AY294" s="508"/>
      <c r="AZ294" s="508"/>
      <c r="BA294" s="508"/>
      <c r="BB294" s="508"/>
    </row>
    <row r="295" spans="1:54" s="509" customFormat="1" ht="21" customHeight="1" x14ac:dyDescent="0.2">
      <c r="A295" s="505" t="s">
        <v>911</v>
      </c>
      <c r="B295" s="493" t="s">
        <v>343</v>
      </c>
      <c r="C295" s="526" t="s">
        <v>312</v>
      </c>
      <c r="D295" s="493" t="s">
        <v>196</v>
      </c>
      <c r="E295" s="506" t="s">
        <v>1107</v>
      </c>
      <c r="F295" s="493" t="s">
        <v>96</v>
      </c>
      <c r="G295" s="511"/>
      <c r="H295" s="504"/>
      <c r="I295" s="504"/>
      <c r="J295" s="504"/>
      <c r="K295" s="504"/>
      <c r="L295" s="504"/>
      <c r="M295" s="504"/>
      <c r="N295" s="504"/>
      <c r="O295" s="504"/>
      <c r="P295" s="504"/>
      <c r="Q295" s="504"/>
      <c r="R295" s="504">
        <v>0</v>
      </c>
      <c r="S295" s="504">
        <f>400</f>
        <v>400</v>
      </c>
      <c r="T295" s="504">
        <f>R295+S295</f>
        <v>400</v>
      </c>
      <c r="U295" s="504">
        <v>0</v>
      </c>
      <c r="V295" s="504">
        <f t="shared" si="217"/>
        <v>400</v>
      </c>
      <c r="W295" s="504">
        <v>0</v>
      </c>
      <c r="X295" s="504">
        <f t="shared" si="218"/>
        <v>400</v>
      </c>
      <c r="Y295" s="508"/>
      <c r="Z295" s="508"/>
      <c r="AA295" s="508"/>
      <c r="AB295" s="508"/>
      <c r="AC295" s="508"/>
      <c r="AD295" s="508"/>
      <c r="AE295" s="508"/>
      <c r="AF295" s="508"/>
      <c r="AG295" s="508"/>
      <c r="AH295" s="508"/>
      <c r="AI295" s="508"/>
      <c r="AJ295" s="508"/>
      <c r="AK295" s="508"/>
      <c r="AL295" s="508"/>
      <c r="AM295" s="508"/>
      <c r="AN295" s="508"/>
      <c r="AO295" s="508"/>
      <c r="AP295" s="508"/>
      <c r="AQ295" s="508"/>
      <c r="AR295" s="508"/>
      <c r="AS295" s="508"/>
      <c r="AT295" s="508"/>
      <c r="AU295" s="508"/>
      <c r="AV295" s="508"/>
      <c r="AW295" s="508"/>
      <c r="AX295" s="508"/>
      <c r="AY295" s="508"/>
      <c r="AZ295" s="508"/>
      <c r="BA295" s="508"/>
      <c r="BB295" s="508"/>
    </row>
    <row r="296" spans="1:54" s="509" customFormat="1" ht="35.25" customHeight="1" x14ac:dyDescent="0.2">
      <c r="A296" s="518" t="s">
        <v>902</v>
      </c>
      <c r="B296" s="527" t="s">
        <v>343</v>
      </c>
      <c r="C296" s="527" t="s">
        <v>190</v>
      </c>
      <c r="D296" s="527" t="s">
        <v>196</v>
      </c>
      <c r="E296" s="506" t="s">
        <v>1107</v>
      </c>
      <c r="F296" s="527" t="s">
        <v>900</v>
      </c>
      <c r="G296" s="511"/>
      <c r="H296" s="504"/>
      <c r="I296" s="504"/>
      <c r="J296" s="504"/>
      <c r="K296" s="504"/>
      <c r="L296" s="504"/>
      <c r="M296" s="504"/>
      <c r="N296" s="504"/>
      <c r="O296" s="504"/>
      <c r="P296" s="504"/>
      <c r="Q296" s="504"/>
      <c r="R296" s="504">
        <v>0</v>
      </c>
      <c r="S296" s="504">
        <f>120</f>
        <v>120</v>
      </c>
      <c r="T296" s="504">
        <f>R296+S296</f>
        <v>120</v>
      </c>
      <c r="U296" s="504">
        <v>0</v>
      </c>
      <c r="V296" s="504">
        <f t="shared" si="217"/>
        <v>120</v>
      </c>
      <c r="W296" s="504">
        <v>0</v>
      </c>
      <c r="X296" s="504">
        <f t="shared" si="218"/>
        <v>120</v>
      </c>
      <c r="Y296" s="508"/>
      <c r="Z296" s="508"/>
      <c r="AA296" s="508"/>
      <c r="AB296" s="508"/>
      <c r="AC296" s="508"/>
      <c r="AD296" s="508"/>
      <c r="AE296" s="508"/>
      <c r="AF296" s="508"/>
      <c r="AG296" s="508"/>
      <c r="AH296" s="508"/>
      <c r="AI296" s="508"/>
      <c r="AJ296" s="508"/>
      <c r="AK296" s="508"/>
      <c r="AL296" s="508"/>
      <c r="AM296" s="508"/>
      <c r="AN296" s="508"/>
      <c r="AO296" s="508"/>
      <c r="AP296" s="508"/>
      <c r="AQ296" s="508"/>
      <c r="AR296" s="508"/>
      <c r="AS296" s="508"/>
      <c r="AT296" s="508"/>
      <c r="AU296" s="508"/>
      <c r="AV296" s="508"/>
      <c r="AW296" s="508"/>
      <c r="AX296" s="508"/>
      <c r="AY296" s="508"/>
      <c r="AZ296" s="508"/>
      <c r="BA296" s="508"/>
      <c r="BB296" s="508"/>
    </row>
    <row r="297" spans="1:54" s="509" customFormat="1" ht="15" customHeight="1" x14ac:dyDescent="0.2">
      <c r="A297" s="505" t="s">
        <v>97</v>
      </c>
      <c r="B297" s="493" t="s">
        <v>343</v>
      </c>
      <c r="C297" s="526" t="s">
        <v>312</v>
      </c>
      <c r="D297" s="493" t="s">
        <v>196</v>
      </c>
      <c r="E297" s="506" t="s">
        <v>1030</v>
      </c>
      <c r="F297" s="493" t="s">
        <v>98</v>
      </c>
      <c r="G297" s="511"/>
      <c r="H297" s="504">
        <v>101</v>
      </c>
      <c r="I297" s="504">
        <v>0</v>
      </c>
      <c r="J297" s="504">
        <f>H297+I297</f>
        <v>101</v>
      </c>
      <c r="K297" s="504">
        <v>0</v>
      </c>
      <c r="L297" s="504">
        <v>80</v>
      </c>
      <c r="M297" s="504">
        <v>80</v>
      </c>
      <c r="N297" s="504">
        <v>0</v>
      </c>
      <c r="O297" s="504">
        <f>M297+N297</f>
        <v>80</v>
      </c>
      <c r="P297" s="504">
        <v>80</v>
      </c>
      <c r="Q297" s="504">
        <v>0</v>
      </c>
      <c r="R297" s="504">
        <f t="shared" si="219"/>
        <v>80</v>
      </c>
      <c r="S297" s="504">
        <v>-20</v>
      </c>
      <c r="T297" s="504">
        <f>R297+S297</f>
        <v>60</v>
      </c>
      <c r="U297" s="504">
        <v>0</v>
      </c>
      <c r="V297" s="504">
        <f t="shared" si="217"/>
        <v>60</v>
      </c>
      <c r="W297" s="504">
        <v>0</v>
      </c>
      <c r="X297" s="504">
        <f t="shared" si="218"/>
        <v>60</v>
      </c>
      <c r="Y297" s="508"/>
      <c r="Z297" s="508"/>
      <c r="AA297" s="508"/>
      <c r="AB297" s="508"/>
      <c r="AC297" s="508"/>
      <c r="AD297" s="508"/>
      <c r="AE297" s="508"/>
      <c r="AF297" s="508"/>
      <c r="AG297" s="508"/>
      <c r="AH297" s="508"/>
      <c r="AI297" s="508"/>
      <c r="AJ297" s="508"/>
      <c r="AK297" s="508"/>
      <c r="AL297" s="508"/>
      <c r="AM297" s="508"/>
      <c r="AN297" s="508"/>
      <c r="AO297" s="508"/>
      <c r="AP297" s="508"/>
      <c r="AQ297" s="508"/>
      <c r="AR297" s="508"/>
      <c r="AS297" s="508"/>
      <c r="AT297" s="508"/>
      <c r="AU297" s="508"/>
      <c r="AV297" s="508"/>
      <c r="AW297" s="508"/>
      <c r="AX297" s="508"/>
      <c r="AY297" s="508"/>
      <c r="AZ297" s="508"/>
      <c r="BA297" s="508"/>
      <c r="BB297" s="508"/>
    </row>
    <row r="298" spans="1:54" s="509" customFormat="1" ht="19.5" customHeight="1" x14ac:dyDescent="0.2">
      <c r="A298" s="505" t="s">
        <v>99</v>
      </c>
      <c r="B298" s="493" t="s">
        <v>343</v>
      </c>
      <c r="C298" s="526" t="s">
        <v>312</v>
      </c>
      <c r="D298" s="493" t="s">
        <v>196</v>
      </c>
      <c r="E298" s="506" t="s">
        <v>1030</v>
      </c>
      <c r="F298" s="493" t="s">
        <v>100</v>
      </c>
      <c r="G298" s="511"/>
      <c r="H298" s="504">
        <v>95</v>
      </c>
      <c r="I298" s="504">
        <v>0</v>
      </c>
      <c r="J298" s="504">
        <f>H298+I298</f>
        <v>95</v>
      </c>
      <c r="K298" s="504">
        <v>0</v>
      </c>
      <c r="L298" s="504">
        <v>100</v>
      </c>
      <c r="M298" s="504">
        <v>100</v>
      </c>
      <c r="N298" s="504">
        <v>0</v>
      </c>
      <c r="O298" s="504">
        <f>M298+N298</f>
        <v>100</v>
      </c>
      <c r="P298" s="504">
        <v>100</v>
      </c>
      <c r="Q298" s="504">
        <v>0</v>
      </c>
      <c r="R298" s="504">
        <f t="shared" si="219"/>
        <v>100</v>
      </c>
      <c r="S298" s="504">
        <v>0</v>
      </c>
      <c r="T298" s="504">
        <f>R298+S298</f>
        <v>100</v>
      </c>
      <c r="U298" s="504">
        <v>0</v>
      </c>
      <c r="V298" s="504">
        <f t="shared" si="217"/>
        <v>100</v>
      </c>
      <c r="W298" s="504">
        <v>0</v>
      </c>
      <c r="X298" s="504">
        <f t="shared" si="218"/>
        <v>100</v>
      </c>
      <c r="Y298" s="508"/>
      <c r="Z298" s="508"/>
      <c r="AA298" s="508"/>
      <c r="AB298" s="508"/>
      <c r="AC298" s="508"/>
      <c r="AD298" s="508"/>
      <c r="AE298" s="508"/>
      <c r="AF298" s="508"/>
      <c r="AG298" s="508"/>
      <c r="AH298" s="508"/>
      <c r="AI298" s="508"/>
      <c r="AJ298" s="508"/>
      <c r="AK298" s="508"/>
      <c r="AL298" s="508"/>
      <c r="AM298" s="508"/>
      <c r="AN298" s="508"/>
      <c r="AO298" s="508"/>
      <c r="AP298" s="508"/>
      <c r="AQ298" s="508"/>
      <c r="AR298" s="508"/>
      <c r="AS298" s="508"/>
      <c r="AT298" s="508"/>
      <c r="AU298" s="508"/>
      <c r="AV298" s="508"/>
      <c r="AW298" s="508"/>
      <c r="AX298" s="508"/>
      <c r="AY298" s="508"/>
      <c r="AZ298" s="508"/>
      <c r="BA298" s="508"/>
      <c r="BB298" s="508"/>
    </row>
    <row r="299" spans="1:54" s="509" customFormat="1" ht="20.25" customHeight="1" x14ac:dyDescent="0.2">
      <c r="A299" s="505" t="s">
        <v>93</v>
      </c>
      <c r="B299" s="493" t="s">
        <v>343</v>
      </c>
      <c r="C299" s="526" t="s">
        <v>312</v>
      </c>
      <c r="D299" s="493" t="s">
        <v>196</v>
      </c>
      <c r="E299" s="506" t="s">
        <v>1030</v>
      </c>
      <c r="F299" s="493" t="s">
        <v>94</v>
      </c>
      <c r="G299" s="511"/>
      <c r="H299" s="504">
        <v>150</v>
      </c>
      <c r="I299" s="504">
        <v>0</v>
      </c>
      <c r="J299" s="504">
        <f>H299+I299</f>
        <v>150</v>
      </c>
      <c r="K299" s="504">
        <v>0</v>
      </c>
      <c r="L299" s="504">
        <v>150</v>
      </c>
      <c r="M299" s="504">
        <v>150</v>
      </c>
      <c r="N299" s="504">
        <v>0</v>
      </c>
      <c r="O299" s="504">
        <f>M299+N299</f>
        <v>150</v>
      </c>
      <c r="P299" s="504">
        <v>150</v>
      </c>
      <c r="Q299" s="504">
        <v>0</v>
      </c>
      <c r="R299" s="504">
        <f t="shared" si="219"/>
        <v>150</v>
      </c>
      <c r="S299" s="504">
        <v>-50</v>
      </c>
      <c r="T299" s="504">
        <f>R299+S299</f>
        <v>100</v>
      </c>
      <c r="U299" s="504">
        <v>0</v>
      </c>
      <c r="V299" s="504">
        <f t="shared" si="217"/>
        <v>100</v>
      </c>
      <c r="W299" s="504">
        <v>0</v>
      </c>
      <c r="X299" s="504">
        <f t="shared" si="218"/>
        <v>100</v>
      </c>
      <c r="Y299" s="508"/>
      <c r="Z299" s="508"/>
      <c r="AA299" s="508"/>
      <c r="AB299" s="508"/>
      <c r="AC299" s="508"/>
      <c r="AD299" s="508"/>
      <c r="AE299" s="508"/>
      <c r="AF299" s="508"/>
      <c r="AG299" s="508"/>
      <c r="AH299" s="508"/>
      <c r="AI299" s="508"/>
      <c r="AJ299" s="508"/>
      <c r="AK299" s="508"/>
      <c r="AL299" s="508"/>
      <c r="AM299" s="508"/>
      <c r="AN299" s="508"/>
      <c r="AO299" s="508"/>
      <c r="AP299" s="508"/>
      <c r="AQ299" s="508"/>
      <c r="AR299" s="508"/>
      <c r="AS299" s="508"/>
      <c r="AT299" s="508"/>
      <c r="AU299" s="508"/>
      <c r="AV299" s="508"/>
      <c r="AW299" s="508"/>
      <c r="AX299" s="508"/>
      <c r="AY299" s="508"/>
      <c r="AZ299" s="508"/>
      <c r="BA299" s="508"/>
      <c r="BB299" s="508"/>
    </row>
    <row r="300" spans="1:54" s="509" customFormat="1" ht="33" customHeight="1" x14ac:dyDescent="0.2">
      <c r="A300" s="505" t="s">
        <v>789</v>
      </c>
      <c r="B300" s="493" t="s">
        <v>343</v>
      </c>
      <c r="C300" s="490" t="s">
        <v>312</v>
      </c>
      <c r="D300" s="491" t="s">
        <v>196</v>
      </c>
      <c r="E300" s="528" t="s">
        <v>790</v>
      </c>
      <c r="F300" s="491"/>
      <c r="G300" s="511"/>
      <c r="H300" s="511">
        <f t="shared" ref="H300:N300" si="220">H301+H302</f>
        <v>0</v>
      </c>
      <c r="I300" s="511">
        <f t="shared" si="220"/>
        <v>80.099999999999994</v>
      </c>
      <c r="J300" s="511">
        <f t="shared" si="220"/>
        <v>80.099999999999994</v>
      </c>
      <c r="K300" s="511">
        <f t="shared" si="220"/>
        <v>0</v>
      </c>
      <c r="L300" s="511">
        <f t="shared" si="220"/>
        <v>76.400000000000006</v>
      </c>
      <c r="M300" s="511">
        <f t="shared" si="220"/>
        <v>76.400000000000006</v>
      </c>
      <c r="N300" s="511">
        <f t="shared" si="220"/>
        <v>0</v>
      </c>
      <c r="O300" s="511">
        <f>O301+O302</f>
        <v>76.400000000000006</v>
      </c>
      <c r="P300" s="511">
        <f t="shared" ref="P300:X300" si="221">P301+P302</f>
        <v>0</v>
      </c>
      <c r="Q300" s="511">
        <f t="shared" si="221"/>
        <v>116.6</v>
      </c>
      <c r="R300" s="511">
        <f t="shared" si="221"/>
        <v>116.6</v>
      </c>
      <c r="S300" s="511">
        <f t="shared" si="221"/>
        <v>-2.8</v>
      </c>
      <c r="T300" s="511">
        <f t="shared" si="221"/>
        <v>113.8</v>
      </c>
      <c r="U300" s="511">
        <f t="shared" si="221"/>
        <v>-4.2</v>
      </c>
      <c r="V300" s="511">
        <f t="shared" si="221"/>
        <v>109.6</v>
      </c>
      <c r="W300" s="511">
        <f t="shared" si="221"/>
        <v>0</v>
      </c>
      <c r="X300" s="511">
        <f t="shared" si="221"/>
        <v>109.6</v>
      </c>
      <c r="Y300" s="508"/>
      <c r="Z300" s="508"/>
      <c r="AA300" s="508"/>
      <c r="AB300" s="508"/>
      <c r="AC300" s="508"/>
      <c r="AD300" s="508"/>
      <c r="AE300" s="508"/>
      <c r="AF300" s="508"/>
      <c r="AG300" s="508"/>
      <c r="AH300" s="508"/>
      <c r="AI300" s="508"/>
      <c r="AJ300" s="508"/>
      <c r="AK300" s="508"/>
      <c r="AL300" s="508"/>
      <c r="AM300" s="508"/>
      <c r="AN300" s="508"/>
      <c r="AO300" s="508"/>
      <c r="AP300" s="508"/>
      <c r="AQ300" s="508"/>
      <c r="AR300" s="508"/>
      <c r="AS300" s="508"/>
      <c r="AT300" s="508"/>
      <c r="AU300" s="508"/>
      <c r="AV300" s="508"/>
      <c r="AW300" s="508"/>
      <c r="AX300" s="508"/>
      <c r="AY300" s="508"/>
      <c r="AZ300" s="508"/>
      <c r="BA300" s="508"/>
      <c r="BB300" s="508"/>
    </row>
    <row r="301" spans="1:54" s="509" customFormat="1" ht="20.25" customHeight="1" x14ac:dyDescent="0.2">
      <c r="A301" s="518" t="s">
        <v>911</v>
      </c>
      <c r="B301" s="493" t="s">
        <v>343</v>
      </c>
      <c r="C301" s="526" t="s">
        <v>312</v>
      </c>
      <c r="D301" s="493" t="s">
        <v>196</v>
      </c>
      <c r="E301" s="506" t="s">
        <v>790</v>
      </c>
      <c r="F301" s="493" t="s">
        <v>96</v>
      </c>
      <c r="G301" s="504"/>
      <c r="H301" s="504">
        <v>0</v>
      </c>
      <c r="I301" s="504">
        <v>61.4</v>
      </c>
      <c r="J301" s="504">
        <f>H301+I301</f>
        <v>61.4</v>
      </c>
      <c r="K301" s="504">
        <v>0.04</v>
      </c>
      <c r="L301" s="504">
        <v>58.7</v>
      </c>
      <c r="M301" s="504">
        <v>58.7</v>
      </c>
      <c r="N301" s="504">
        <v>0</v>
      </c>
      <c r="O301" s="504">
        <f>M301+N301</f>
        <v>58.7</v>
      </c>
      <c r="P301" s="504">
        <v>0</v>
      </c>
      <c r="Q301" s="504">
        <v>89.55</v>
      </c>
      <c r="R301" s="504">
        <f t="shared" ref="R301:R302" si="222">P301+Q301</f>
        <v>89.55</v>
      </c>
      <c r="S301" s="504">
        <v>-2.15</v>
      </c>
      <c r="T301" s="504">
        <f>R301+S301</f>
        <v>87.399999999999991</v>
      </c>
      <c r="U301" s="504">
        <v>-3.2</v>
      </c>
      <c r="V301" s="504">
        <f>T301+U301</f>
        <v>84.199999999999989</v>
      </c>
      <c r="W301" s="504">
        <v>0</v>
      </c>
      <c r="X301" s="504">
        <f t="shared" ref="X301:X302" si="223">V301+W301</f>
        <v>84.199999999999989</v>
      </c>
      <c r="Y301" s="508"/>
      <c r="Z301" s="508"/>
      <c r="AA301" s="508"/>
      <c r="AB301" s="508"/>
      <c r="AC301" s="508"/>
      <c r="AD301" s="508"/>
      <c r="AE301" s="508"/>
      <c r="AF301" s="508"/>
      <c r="AG301" s="508"/>
      <c r="AH301" s="508"/>
      <c r="AI301" s="508"/>
      <c r="AJ301" s="508"/>
      <c r="AK301" s="508"/>
      <c r="AL301" s="508"/>
      <c r="AM301" s="508"/>
      <c r="AN301" s="508"/>
      <c r="AO301" s="508"/>
      <c r="AP301" s="508"/>
      <c r="AQ301" s="508"/>
      <c r="AR301" s="508"/>
      <c r="AS301" s="508"/>
      <c r="AT301" s="508"/>
      <c r="AU301" s="508"/>
      <c r="AV301" s="508"/>
      <c r="AW301" s="508"/>
      <c r="AX301" s="508"/>
      <c r="AY301" s="508"/>
      <c r="AZ301" s="508"/>
      <c r="BA301" s="508"/>
      <c r="BB301" s="508"/>
    </row>
    <row r="302" spans="1:54" s="509" customFormat="1" ht="31.5" customHeight="1" x14ac:dyDescent="0.2">
      <c r="A302" s="518" t="s">
        <v>902</v>
      </c>
      <c r="B302" s="493" t="s">
        <v>343</v>
      </c>
      <c r="C302" s="526" t="s">
        <v>312</v>
      </c>
      <c r="D302" s="493" t="s">
        <v>196</v>
      </c>
      <c r="E302" s="506" t="s">
        <v>790</v>
      </c>
      <c r="F302" s="493" t="s">
        <v>900</v>
      </c>
      <c r="G302" s="504"/>
      <c r="H302" s="504">
        <v>0</v>
      </c>
      <c r="I302" s="504">
        <v>18.7</v>
      </c>
      <c r="J302" s="504">
        <f>H302+I302</f>
        <v>18.7</v>
      </c>
      <c r="K302" s="504">
        <v>-0.04</v>
      </c>
      <c r="L302" s="504">
        <v>17.7</v>
      </c>
      <c r="M302" s="504">
        <v>17.7</v>
      </c>
      <c r="N302" s="504">
        <v>0</v>
      </c>
      <c r="O302" s="504">
        <f>M302+N302</f>
        <v>17.7</v>
      </c>
      <c r="P302" s="504">
        <v>0</v>
      </c>
      <c r="Q302" s="504">
        <v>27.05</v>
      </c>
      <c r="R302" s="504">
        <f t="shared" si="222"/>
        <v>27.05</v>
      </c>
      <c r="S302" s="504">
        <v>-0.65</v>
      </c>
      <c r="T302" s="504">
        <f>R302+S302</f>
        <v>26.400000000000002</v>
      </c>
      <c r="U302" s="504">
        <v>-1</v>
      </c>
      <c r="V302" s="504">
        <f>T302+U302</f>
        <v>25.400000000000002</v>
      </c>
      <c r="W302" s="504">
        <v>0</v>
      </c>
      <c r="X302" s="504">
        <f t="shared" si="223"/>
        <v>25.400000000000002</v>
      </c>
      <c r="Y302" s="508"/>
      <c r="Z302" s="508"/>
      <c r="AA302" s="508"/>
      <c r="AB302" s="508"/>
      <c r="AC302" s="508"/>
      <c r="AD302" s="508"/>
      <c r="AE302" s="508"/>
      <c r="AF302" s="508"/>
      <c r="AG302" s="508"/>
      <c r="AH302" s="508"/>
      <c r="AI302" s="508"/>
      <c r="AJ302" s="508"/>
      <c r="AK302" s="508"/>
      <c r="AL302" s="508"/>
      <c r="AM302" s="508"/>
      <c r="AN302" s="508"/>
      <c r="AO302" s="508"/>
      <c r="AP302" s="508"/>
      <c r="AQ302" s="508"/>
      <c r="AR302" s="508"/>
      <c r="AS302" s="508"/>
      <c r="AT302" s="508"/>
      <c r="AU302" s="508"/>
      <c r="AV302" s="508"/>
      <c r="AW302" s="508"/>
      <c r="AX302" s="508"/>
      <c r="AY302" s="508"/>
      <c r="AZ302" s="508"/>
      <c r="BA302" s="508"/>
      <c r="BB302" s="508"/>
    </row>
    <row r="303" spans="1:54" ht="31.5" customHeight="1" x14ac:dyDescent="0.2">
      <c r="A303" s="503" t="s">
        <v>199</v>
      </c>
      <c r="B303" s="491" t="s">
        <v>343</v>
      </c>
      <c r="C303" s="491" t="s">
        <v>190</v>
      </c>
      <c r="D303" s="491" t="s">
        <v>200</v>
      </c>
      <c r="E303" s="491"/>
      <c r="F303" s="491"/>
      <c r="G303" s="511">
        <f>G323+G332</f>
        <v>0</v>
      </c>
      <c r="H303" s="511">
        <f>H332</f>
        <v>5345</v>
      </c>
      <c r="I303" s="511">
        <f>I332</f>
        <v>0</v>
      </c>
      <c r="J303" s="511">
        <f>J332</f>
        <v>5345</v>
      </c>
      <c r="K303" s="511">
        <f>K332</f>
        <v>-199</v>
      </c>
      <c r="L303" s="511">
        <f>L333+L334+L337+L338+L339+L341+L342+L343</f>
        <v>5920</v>
      </c>
      <c r="M303" s="511">
        <f>M333+M334+M337+M338+M339+M341+M342+M343</f>
        <v>5920</v>
      </c>
      <c r="N303" s="511">
        <f t="shared" ref="N303:Q303" si="224">N333+N334+N337+N338+N339+N341+N342+N343</f>
        <v>0</v>
      </c>
      <c r="O303" s="511">
        <f t="shared" si="224"/>
        <v>5920</v>
      </c>
      <c r="P303" s="511">
        <f t="shared" si="224"/>
        <v>5920</v>
      </c>
      <c r="Q303" s="511">
        <f t="shared" si="224"/>
        <v>-20</v>
      </c>
      <c r="R303" s="511">
        <f>R333+R334+R337+R338+R339+R341+R342+R343+R335+R336</f>
        <v>5900</v>
      </c>
      <c r="S303" s="511">
        <f t="shared" ref="S303" si="225">S333+S334+S337+S338+S339+S341+S342+S343+S335+S336</f>
        <v>1036.2</v>
      </c>
      <c r="T303" s="511">
        <f>T332</f>
        <v>4947</v>
      </c>
      <c r="U303" s="511">
        <f t="shared" ref="U303:X303" si="226">U332</f>
        <v>2714</v>
      </c>
      <c r="V303" s="511">
        <f t="shared" si="226"/>
        <v>7661</v>
      </c>
      <c r="W303" s="511">
        <f t="shared" si="226"/>
        <v>-2473.8000000000002</v>
      </c>
      <c r="X303" s="511">
        <f t="shared" si="226"/>
        <v>5187.2</v>
      </c>
      <c r="Y303" s="524"/>
    </row>
    <row r="304" spans="1:54" ht="30.75" hidden="1" customHeight="1" x14ac:dyDescent="0.2">
      <c r="A304" s="505" t="s">
        <v>123</v>
      </c>
      <c r="B304" s="493" t="s">
        <v>343</v>
      </c>
      <c r="C304" s="493" t="s">
        <v>190</v>
      </c>
      <c r="D304" s="493" t="s">
        <v>200</v>
      </c>
      <c r="E304" s="506" t="s">
        <v>332</v>
      </c>
      <c r="F304" s="493"/>
      <c r="G304" s="504"/>
      <c r="H304" s="504"/>
      <c r="I304" s="504">
        <f>I305</f>
        <v>-4855</v>
      </c>
      <c r="J304" s="504">
        <f>J305</f>
        <v>-4855</v>
      </c>
      <c r="K304" s="504">
        <f>K305</f>
        <v>-4855</v>
      </c>
      <c r="L304" s="504">
        <f>L305</f>
        <v>-4855</v>
      </c>
      <c r="M304" s="504">
        <f>M305</f>
        <v>-9710</v>
      </c>
      <c r="N304" s="504">
        <f t="shared" ref="N304:X304" si="227">N305</f>
        <v>-9710</v>
      </c>
      <c r="O304" s="504">
        <f t="shared" si="227"/>
        <v>-14565</v>
      </c>
      <c r="P304" s="504">
        <f t="shared" si="227"/>
        <v>-14565</v>
      </c>
      <c r="Q304" s="504">
        <f t="shared" si="227"/>
        <v>-24275</v>
      </c>
      <c r="R304" s="504">
        <f t="shared" si="227"/>
        <v>-24275</v>
      </c>
      <c r="S304" s="504">
        <f t="shared" si="227"/>
        <v>-38840</v>
      </c>
      <c r="T304" s="504">
        <f t="shared" si="227"/>
        <v>-38840</v>
      </c>
      <c r="U304" s="504">
        <f t="shared" si="227"/>
        <v>-63115</v>
      </c>
      <c r="V304" s="504">
        <f t="shared" si="227"/>
        <v>-63115</v>
      </c>
      <c r="W304" s="504">
        <f t="shared" si="227"/>
        <v>-101955</v>
      </c>
      <c r="X304" s="504">
        <f t="shared" si="227"/>
        <v>-101955</v>
      </c>
    </row>
    <row r="305" spans="1:24" hidden="1" x14ac:dyDescent="0.2">
      <c r="A305" s="505" t="s">
        <v>333</v>
      </c>
      <c r="B305" s="493" t="s">
        <v>343</v>
      </c>
      <c r="C305" s="493" t="s">
        <v>190</v>
      </c>
      <c r="D305" s="493" t="s">
        <v>200</v>
      </c>
      <c r="E305" s="506" t="s">
        <v>334</v>
      </c>
      <c r="F305" s="493"/>
      <c r="G305" s="504"/>
      <c r="H305" s="504"/>
      <c r="I305" s="504">
        <f>I306+I307+I310+I311+I322</f>
        <v>-4855</v>
      </c>
      <c r="J305" s="504">
        <f>J306+J307+J310+J311+J322</f>
        <v>-4855</v>
      </c>
      <c r="K305" s="504">
        <f>K306+K307+K310+K311+K322</f>
        <v>-4855</v>
      </c>
      <c r="L305" s="504">
        <f>L306+L307+L310+L311+L322</f>
        <v>-4855</v>
      </c>
      <c r="M305" s="504">
        <f>M306+M307+M310+M311+M322</f>
        <v>-9710</v>
      </c>
      <c r="N305" s="504">
        <f t="shared" ref="N305:X305" si="228">N306+N307+N310+N311+N322</f>
        <v>-9710</v>
      </c>
      <c r="O305" s="504">
        <f t="shared" si="228"/>
        <v>-14565</v>
      </c>
      <c r="P305" s="504">
        <f t="shared" si="228"/>
        <v>-14565</v>
      </c>
      <c r="Q305" s="504">
        <f t="shared" si="228"/>
        <v>-24275</v>
      </c>
      <c r="R305" s="504">
        <f t="shared" si="228"/>
        <v>-24275</v>
      </c>
      <c r="S305" s="504">
        <f t="shared" si="228"/>
        <v>-38840</v>
      </c>
      <c r="T305" s="504">
        <f t="shared" si="228"/>
        <v>-38840</v>
      </c>
      <c r="U305" s="504">
        <f t="shared" si="228"/>
        <v>-63115</v>
      </c>
      <c r="V305" s="504">
        <f t="shared" si="228"/>
        <v>-63115</v>
      </c>
      <c r="W305" s="504">
        <f t="shared" si="228"/>
        <v>-101955</v>
      </c>
      <c r="X305" s="504">
        <f t="shared" si="228"/>
        <v>-101955</v>
      </c>
    </row>
    <row r="306" spans="1:24" hidden="1" x14ac:dyDescent="0.2">
      <c r="A306" s="505" t="s">
        <v>95</v>
      </c>
      <c r="B306" s="493" t="s">
        <v>343</v>
      </c>
      <c r="C306" s="493" t="s">
        <v>190</v>
      </c>
      <c r="D306" s="493" t="s">
        <v>200</v>
      </c>
      <c r="E306" s="506" t="s">
        <v>334</v>
      </c>
      <c r="F306" s="493" t="s">
        <v>96</v>
      </c>
      <c r="G306" s="504"/>
      <c r="H306" s="504"/>
      <c r="I306" s="504">
        <v>-4000</v>
      </c>
      <c r="J306" s="504">
        <f t="shared" ref="J306:J322" si="229">G306+I306</f>
        <v>-4000</v>
      </c>
      <c r="K306" s="504">
        <v>-4000</v>
      </c>
      <c r="L306" s="504">
        <f t="shared" ref="L306:N322" si="230">H306+J306</f>
        <v>-4000</v>
      </c>
      <c r="M306" s="504">
        <f t="shared" si="230"/>
        <v>-8000</v>
      </c>
      <c r="N306" s="504">
        <f t="shared" si="230"/>
        <v>-8000</v>
      </c>
      <c r="O306" s="504">
        <f t="shared" ref="O306:O322" si="231">K306+M306</f>
        <v>-12000</v>
      </c>
      <c r="P306" s="504">
        <f t="shared" ref="P306:P322" si="232">L306+N306</f>
        <v>-12000</v>
      </c>
      <c r="Q306" s="504">
        <f t="shared" ref="Q306:Q322" si="233">M306+O306</f>
        <v>-20000</v>
      </c>
      <c r="R306" s="504">
        <f t="shared" ref="R306:R322" si="234">N306+P306</f>
        <v>-20000</v>
      </c>
      <c r="S306" s="504">
        <f t="shared" ref="S306:S322" si="235">O306+Q306</f>
        <v>-32000</v>
      </c>
      <c r="T306" s="504">
        <f t="shared" ref="T306:T322" si="236">P306+R306</f>
        <v>-32000</v>
      </c>
      <c r="U306" s="504">
        <f t="shared" ref="U306:U322" si="237">Q306+S306</f>
        <v>-52000</v>
      </c>
      <c r="V306" s="504">
        <f t="shared" ref="V306:V322" si="238">R306+T306</f>
        <v>-52000</v>
      </c>
      <c r="W306" s="504">
        <f t="shared" ref="W306:W322" si="239">S306+U306</f>
        <v>-84000</v>
      </c>
      <c r="X306" s="504">
        <f t="shared" ref="X306:X322" si="240">T306+V306</f>
        <v>-84000</v>
      </c>
    </row>
    <row r="307" spans="1:24" hidden="1" x14ac:dyDescent="0.2">
      <c r="A307" s="505" t="s">
        <v>97</v>
      </c>
      <c r="B307" s="493" t="s">
        <v>343</v>
      </c>
      <c r="C307" s="493" t="s">
        <v>190</v>
      </c>
      <c r="D307" s="493" t="s">
        <v>200</v>
      </c>
      <c r="E307" s="506" t="s">
        <v>334</v>
      </c>
      <c r="F307" s="493" t="s">
        <v>98</v>
      </c>
      <c r="G307" s="504"/>
      <c r="H307" s="504"/>
      <c r="I307" s="504">
        <v>-98</v>
      </c>
      <c r="J307" s="504">
        <f t="shared" si="229"/>
        <v>-98</v>
      </c>
      <c r="K307" s="504">
        <v>-98</v>
      </c>
      <c r="L307" s="504">
        <f t="shared" si="230"/>
        <v>-98</v>
      </c>
      <c r="M307" s="504">
        <f t="shared" si="230"/>
        <v>-196</v>
      </c>
      <c r="N307" s="504">
        <f t="shared" si="230"/>
        <v>-196</v>
      </c>
      <c r="O307" s="504">
        <f t="shared" si="231"/>
        <v>-294</v>
      </c>
      <c r="P307" s="504">
        <f t="shared" si="232"/>
        <v>-294</v>
      </c>
      <c r="Q307" s="504">
        <f t="shared" si="233"/>
        <v>-490</v>
      </c>
      <c r="R307" s="504">
        <f t="shared" si="234"/>
        <v>-490</v>
      </c>
      <c r="S307" s="504">
        <f t="shared" si="235"/>
        <v>-784</v>
      </c>
      <c r="T307" s="504">
        <f t="shared" si="236"/>
        <v>-784</v>
      </c>
      <c r="U307" s="504">
        <f t="shared" si="237"/>
        <v>-1274</v>
      </c>
      <c r="V307" s="504">
        <f t="shared" si="238"/>
        <v>-1274</v>
      </c>
      <c r="W307" s="504">
        <f t="shared" si="239"/>
        <v>-2058</v>
      </c>
      <c r="X307" s="504">
        <f t="shared" si="240"/>
        <v>-2058</v>
      </c>
    </row>
    <row r="308" spans="1:24" ht="25.5" hidden="1" customHeight="1" x14ac:dyDescent="0.2">
      <c r="A308" s="505" t="s">
        <v>99</v>
      </c>
      <c r="B308" s="493" t="s">
        <v>343</v>
      </c>
      <c r="C308" s="493" t="s">
        <v>190</v>
      </c>
      <c r="D308" s="493" t="s">
        <v>200</v>
      </c>
      <c r="E308" s="506" t="s">
        <v>334</v>
      </c>
      <c r="F308" s="493" t="s">
        <v>100</v>
      </c>
      <c r="G308" s="504"/>
      <c r="H308" s="504"/>
      <c r="I308" s="504" t="e">
        <f>#REF!+G308</f>
        <v>#REF!</v>
      </c>
      <c r="J308" s="504" t="e">
        <f t="shared" si="229"/>
        <v>#REF!</v>
      </c>
      <c r="K308" s="504" t="e">
        <f>H308+I308</f>
        <v>#REF!</v>
      </c>
      <c r="L308" s="504" t="e">
        <f t="shared" si="230"/>
        <v>#REF!</v>
      </c>
      <c r="M308" s="504" t="e">
        <f t="shared" si="230"/>
        <v>#REF!</v>
      </c>
      <c r="N308" s="504" t="e">
        <f t="shared" si="230"/>
        <v>#REF!</v>
      </c>
      <c r="O308" s="504" t="e">
        <f t="shared" si="231"/>
        <v>#REF!</v>
      </c>
      <c r="P308" s="504" t="e">
        <f t="shared" si="232"/>
        <v>#REF!</v>
      </c>
      <c r="Q308" s="504" t="e">
        <f t="shared" si="233"/>
        <v>#REF!</v>
      </c>
      <c r="R308" s="504" t="e">
        <f t="shared" si="234"/>
        <v>#REF!</v>
      </c>
      <c r="S308" s="504" t="e">
        <f t="shared" si="235"/>
        <v>#REF!</v>
      </c>
      <c r="T308" s="504" t="e">
        <f t="shared" si="236"/>
        <v>#REF!</v>
      </c>
      <c r="U308" s="504" t="e">
        <f t="shared" si="237"/>
        <v>#REF!</v>
      </c>
      <c r="V308" s="504" t="e">
        <f t="shared" si="238"/>
        <v>#REF!</v>
      </c>
      <c r="W308" s="504" t="e">
        <f t="shared" si="239"/>
        <v>#REF!</v>
      </c>
      <c r="X308" s="504" t="e">
        <f t="shared" si="240"/>
        <v>#REF!</v>
      </c>
    </row>
    <row r="309" spans="1:24" ht="25.5" hidden="1" customHeight="1" x14ac:dyDescent="0.2">
      <c r="A309" s="505" t="s">
        <v>101</v>
      </c>
      <c r="B309" s="493" t="s">
        <v>343</v>
      </c>
      <c r="C309" s="493" t="s">
        <v>190</v>
      </c>
      <c r="D309" s="493" t="s">
        <v>200</v>
      </c>
      <c r="E309" s="506" t="s">
        <v>334</v>
      </c>
      <c r="F309" s="493" t="s">
        <v>102</v>
      </c>
      <c r="G309" s="504"/>
      <c r="H309" s="504"/>
      <c r="I309" s="504" t="e">
        <f>#REF!+G309</f>
        <v>#REF!</v>
      </c>
      <c r="J309" s="504" t="e">
        <f t="shared" si="229"/>
        <v>#REF!</v>
      </c>
      <c r="K309" s="504" t="e">
        <f>H309+I309</f>
        <v>#REF!</v>
      </c>
      <c r="L309" s="504" t="e">
        <f t="shared" si="230"/>
        <v>#REF!</v>
      </c>
      <c r="M309" s="504" t="e">
        <f t="shared" si="230"/>
        <v>#REF!</v>
      </c>
      <c r="N309" s="504" t="e">
        <f t="shared" si="230"/>
        <v>#REF!</v>
      </c>
      <c r="O309" s="504" t="e">
        <f t="shared" si="231"/>
        <v>#REF!</v>
      </c>
      <c r="P309" s="504" t="e">
        <f t="shared" si="232"/>
        <v>#REF!</v>
      </c>
      <c r="Q309" s="504" t="e">
        <f t="shared" si="233"/>
        <v>#REF!</v>
      </c>
      <c r="R309" s="504" t="e">
        <f t="shared" si="234"/>
        <v>#REF!</v>
      </c>
      <c r="S309" s="504" t="e">
        <f t="shared" si="235"/>
        <v>#REF!</v>
      </c>
      <c r="T309" s="504" t="e">
        <f t="shared" si="236"/>
        <v>#REF!</v>
      </c>
      <c r="U309" s="504" t="e">
        <f t="shared" si="237"/>
        <v>#REF!</v>
      </c>
      <c r="V309" s="504" t="e">
        <f t="shared" si="238"/>
        <v>#REF!</v>
      </c>
      <c r="W309" s="504" t="e">
        <f t="shared" si="239"/>
        <v>#REF!</v>
      </c>
      <c r="X309" s="504" t="e">
        <f t="shared" si="240"/>
        <v>#REF!</v>
      </c>
    </row>
    <row r="310" spans="1:24" ht="15.75" hidden="1" customHeight="1" x14ac:dyDescent="0.2">
      <c r="A310" s="505" t="s">
        <v>99</v>
      </c>
      <c r="B310" s="493" t="s">
        <v>343</v>
      </c>
      <c r="C310" s="493" t="s">
        <v>190</v>
      </c>
      <c r="D310" s="493" t="s">
        <v>200</v>
      </c>
      <c r="E310" s="506" t="s">
        <v>334</v>
      </c>
      <c r="F310" s="493" t="s">
        <v>100</v>
      </c>
      <c r="G310" s="504"/>
      <c r="H310" s="504"/>
      <c r="I310" s="504">
        <v>-340</v>
      </c>
      <c r="J310" s="504">
        <f t="shared" si="229"/>
        <v>-340</v>
      </c>
      <c r="K310" s="504">
        <v>-340</v>
      </c>
      <c r="L310" s="504">
        <f t="shared" si="230"/>
        <v>-340</v>
      </c>
      <c r="M310" s="504">
        <f t="shared" si="230"/>
        <v>-680</v>
      </c>
      <c r="N310" s="504">
        <f t="shared" si="230"/>
        <v>-680</v>
      </c>
      <c r="O310" s="504">
        <f t="shared" si="231"/>
        <v>-1020</v>
      </c>
      <c r="P310" s="504">
        <f t="shared" si="232"/>
        <v>-1020</v>
      </c>
      <c r="Q310" s="504">
        <f t="shared" si="233"/>
        <v>-1700</v>
      </c>
      <c r="R310" s="504">
        <f t="shared" si="234"/>
        <v>-1700</v>
      </c>
      <c r="S310" s="504">
        <f t="shared" si="235"/>
        <v>-2720</v>
      </c>
      <c r="T310" s="504">
        <f t="shared" si="236"/>
        <v>-2720</v>
      </c>
      <c r="U310" s="504">
        <f t="shared" si="237"/>
        <v>-4420</v>
      </c>
      <c r="V310" s="504">
        <f t="shared" si="238"/>
        <v>-4420</v>
      </c>
      <c r="W310" s="504">
        <f t="shared" si="239"/>
        <v>-7140</v>
      </c>
      <c r="X310" s="504">
        <f t="shared" si="240"/>
        <v>-7140</v>
      </c>
    </row>
    <row r="311" spans="1:24" ht="18" hidden="1" customHeight="1" x14ac:dyDescent="0.2">
      <c r="A311" s="505" t="s">
        <v>93</v>
      </c>
      <c r="B311" s="493" t="s">
        <v>343</v>
      </c>
      <c r="C311" s="493" t="s">
        <v>190</v>
      </c>
      <c r="D311" s="493" t="s">
        <v>200</v>
      </c>
      <c r="E311" s="506" t="s">
        <v>334</v>
      </c>
      <c r="F311" s="493" t="s">
        <v>94</v>
      </c>
      <c r="G311" s="504"/>
      <c r="H311" s="504"/>
      <c r="I311" s="504">
        <v>-347</v>
      </c>
      <c r="J311" s="504">
        <f t="shared" si="229"/>
        <v>-347</v>
      </c>
      <c r="K311" s="504">
        <v>-347</v>
      </c>
      <c r="L311" s="504">
        <f t="shared" si="230"/>
        <v>-347</v>
      </c>
      <c r="M311" s="504">
        <f t="shared" si="230"/>
        <v>-694</v>
      </c>
      <c r="N311" s="504">
        <f t="shared" si="230"/>
        <v>-694</v>
      </c>
      <c r="O311" s="504">
        <f t="shared" si="231"/>
        <v>-1041</v>
      </c>
      <c r="P311" s="504">
        <f t="shared" si="232"/>
        <v>-1041</v>
      </c>
      <c r="Q311" s="504">
        <f t="shared" si="233"/>
        <v>-1735</v>
      </c>
      <c r="R311" s="504">
        <f t="shared" si="234"/>
        <v>-1735</v>
      </c>
      <c r="S311" s="504">
        <f t="shared" si="235"/>
        <v>-2776</v>
      </c>
      <c r="T311" s="504">
        <f t="shared" si="236"/>
        <v>-2776</v>
      </c>
      <c r="U311" s="504">
        <f t="shared" si="237"/>
        <v>-4511</v>
      </c>
      <c r="V311" s="504">
        <f t="shared" si="238"/>
        <v>-4511</v>
      </c>
      <c r="W311" s="504">
        <f t="shared" si="239"/>
        <v>-7287</v>
      </c>
      <c r="X311" s="504">
        <f t="shared" si="240"/>
        <v>-7287</v>
      </c>
    </row>
    <row r="312" spans="1:24" ht="12.75" hidden="1" customHeight="1" x14ac:dyDescent="0.2">
      <c r="A312" s="505" t="s">
        <v>63</v>
      </c>
      <c r="B312" s="493" t="s">
        <v>343</v>
      </c>
      <c r="C312" s="493" t="s">
        <v>190</v>
      </c>
      <c r="D312" s="493" t="s">
        <v>200</v>
      </c>
      <c r="E312" s="506" t="s">
        <v>334</v>
      </c>
      <c r="F312" s="493" t="s">
        <v>64</v>
      </c>
      <c r="G312" s="504"/>
      <c r="H312" s="504"/>
      <c r="I312" s="504" t="e">
        <f>#REF!+G312</f>
        <v>#REF!</v>
      </c>
      <c r="J312" s="504" t="e">
        <f t="shared" si="229"/>
        <v>#REF!</v>
      </c>
      <c r="K312" s="504" t="e">
        <f t="shared" ref="K312:K321" si="241">H312+I312</f>
        <v>#REF!</v>
      </c>
      <c r="L312" s="504" t="e">
        <f t="shared" si="230"/>
        <v>#REF!</v>
      </c>
      <c r="M312" s="504" t="e">
        <f t="shared" si="230"/>
        <v>#REF!</v>
      </c>
      <c r="N312" s="504" t="e">
        <f t="shared" si="230"/>
        <v>#REF!</v>
      </c>
      <c r="O312" s="504" t="e">
        <f t="shared" si="231"/>
        <v>#REF!</v>
      </c>
      <c r="P312" s="504" t="e">
        <f t="shared" si="232"/>
        <v>#REF!</v>
      </c>
      <c r="Q312" s="504" t="e">
        <f t="shared" si="233"/>
        <v>#REF!</v>
      </c>
      <c r="R312" s="504" t="e">
        <f t="shared" si="234"/>
        <v>#REF!</v>
      </c>
      <c r="S312" s="504" t="e">
        <f t="shared" si="235"/>
        <v>#REF!</v>
      </c>
      <c r="T312" s="504" t="e">
        <f t="shared" si="236"/>
        <v>#REF!</v>
      </c>
      <c r="U312" s="504" t="e">
        <f t="shared" si="237"/>
        <v>#REF!</v>
      </c>
      <c r="V312" s="504" t="e">
        <f t="shared" si="238"/>
        <v>#REF!</v>
      </c>
      <c r="W312" s="504" t="e">
        <f t="shared" si="239"/>
        <v>#REF!</v>
      </c>
      <c r="X312" s="504" t="e">
        <f t="shared" si="240"/>
        <v>#REF!</v>
      </c>
    </row>
    <row r="313" spans="1:24" ht="12.75" hidden="1" customHeight="1" x14ac:dyDescent="0.2">
      <c r="A313" s="505" t="s">
        <v>302</v>
      </c>
      <c r="B313" s="493" t="s">
        <v>343</v>
      </c>
      <c r="C313" s="493" t="s">
        <v>190</v>
      </c>
      <c r="D313" s="493" t="s">
        <v>200</v>
      </c>
      <c r="E313" s="506" t="s">
        <v>334</v>
      </c>
      <c r="F313" s="493" t="s">
        <v>303</v>
      </c>
      <c r="G313" s="504"/>
      <c r="H313" s="504"/>
      <c r="I313" s="504" t="e">
        <f>#REF!+G313</f>
        <v>#REF!</v>
      </c>
      <c r="J313" s="504" t="e">
        <f t="shared" si="229"/>
        <v>#REF!</v>
      </c>
      <c r="K313" s="504" t="e">
        <f t="shared" si="241"/>
        <v>#REF!</v>
      </c>
      <c r="L313" s="504" t="e">
        <f t="shared" si="230"/>
        <v>#REF!</v>
      </c>
      <c r="M313" s="504" t="e">
        <f t="shared" si="230"/>
        <v>#REF!</v>
      </c>
      <c r="N313" s="504" t="e">
        <f t="shared" si="230"/>
        <v>#REF!</v>
      </c>
      <c r="O313" s="504" t="e">
        <f t="shared" si="231"/>
        <v>#REF!</v>
      </c>
      <c r="P313" s="504" t="e">
        <f t="shared" si="232"/>
        <v>#REF!</v>
      </c>
      <c r="Q313" s="504" t="e">
        <f t="shared" si="233"/>
        <v>#REF!</v>
      </c>
      <c r="R313" s="504" t="e">
        <f t="shared" si="234"/>
        <v>#REF!</v>
      </c>
      <c r="S313" s="504" t="e">
        <f t="shared" si="235"/>
        <v>#REF!</v>
      </c>
      <c r="T313" s="504" t="e">
        <f t="shared" si="236"/>
        <v>#REF!</v>
      </c>
      <c r="U313" s="504" t="e">
        <f t="shared" si="237"/>
        <v>#REF!</v>
      </c>
      <c r="V313" s="504" t="e">
        <f t="shared" si="238"/>
        <v>#REF!</v>
      </c>
      <c r="W313" s="504" t="e">
        <f t="shared" si="239"/>
        <v>#REF!</v>
      </c>
      <c r="X313" s="504" t="e">
        <f t="shared" si="240"/>
        <v>#REF!</v>
      </c>
    </row>
    <row r="314" spans="1:24" ht="12.75" hidden="1" customHeight="1" x14ac:dyDescent="0.2">
      <c r="A314" s="505" t="s">
        <v>344</v>
      </c>
      <c r="B314" s="493" t="s">
        <v>343</v>
      </c>
      <c r="C314" s="493" t="s">
        <v>190</v>
      </c>
      <c r="D314" s="493" t="s">
        <v>200</v>
      </c>
      <c r="E314" s="506" t="s">
        <v>334</v>
      </c>
      <c r="F314" s="493"/>
      <c r="G314" s="504"/>
      <c r="H314" s="504"/>
      <c r="I314" s="504" t="e">
        <f>#REF!+G314</f>
        <v>#REF!</v>
      </c>
      <c r="J314" s="504" t="e">
        <f t="shared" si="229"/>
        <v>#REF!</v>
      </c>
      <c r="K314" s="504" t="e">
        <f t="shared" si="241"/>
        <v>#REF!</v>
      </c>
      <c r="L314" s="504" t="e">
        <f t="shared" si="230"/>
        <v>#REF!</v>
      </c>
      <c r="M314" s="504" t="e">
        <f t="shared" si="230"/>
        <v>#REF!</v>
      </c>
      <c r="N314" s="504" t="e">
        <f t="shared" si="230"/>
        <v>#REF!</v>
      </c>
      <c r="O314" s="504" t="e">
        <f t="shared" si="231"/>
        <v>#REF!</v>
      </c>
      <c r="P314" s="504" t="e">
        <f t="shared" si="232"/>
        <v>#REF!</v>
      </c>
      <c r="Q314" s="504" t="e">
        <f t="shared" si="233"/>
        <v>#REF!</v>
      </c>
      <c r="R314" s="504" t="e">
        <f t="shared" si="234"/>
        <v>#REF!</v>
      </c>
      <c r="S314" s="504" t="e">
        <f t="shared" si="235"/>
        <v>#REF!</v>
      </c>
      <c r="T314" s="504" t="e">
        <f t="shared" si="236"/>
        <v>#REF!</v>
      </c>
      <c r="U314" s="504" t="e">
        <f t="shared" si="237"/>
        <v>#REF!</v>
      </c>
      <c r="V314" s="504" t="e">
        <f t="shared" si="238"/>
        <v>#REF!</v>
      </c>
      <c r="W314" s="504" t="e">
        <f t="shared" si="239"/>
        <v>#REF!</v>
      </c>
      <c r="X314" s="504" t="e">
        <f t="shared" si="240"/>
        <v>#REF!</v>
      </c>
    </row>
    <row r="315" spans="1:24" ht="38.25" hidden="1" customHeight="1" x14ac:dyDescent="0.2">
      <c r="A315" s="505" t="s">
        <v>345</v>
      </c>
      <c r="B315" s="493" t="s">
        <v>343</v>
      </c>
      <c r="C315" s="493" t="s">
        <v>190</v>
      </c>
      <c r="D315" s="493" t="s">
        <v>200</v>
      </c>
      <c r="E315" s="506" t="s">
        <v>334</v>
      </c>
      <c r="F315" s="493"/>
      <c r="G315" s="504"/>
      <c r="H315" s="504"/>
      <c r="I315" s="504" t="e">
        <f>#REF!+G315</f>
        <v>#REF!</v>
      </c>
      <c r="J315" s="504" t="e">
        <f t="shared" si="229"/>
        <v>#REF!</v>
      </c>
      <c r="K315" s="504" t="e">
        <f t="shared" si="241"/>
        <v>#REF!</v>
      </c>
      <c r="L315" s="504" t="e">
        <f t="shared" si="230"/>
        <v>#REF!</v>
      </c>
      <c r="M315" s="504" t="e">
        <f t="shared" si="230"/>
        <v>#REF!</v>
      </c>
      <c r="N315" s="504" t="e">
        <f t="shared" si="230"/>
        <v>#REF!</v>
      </c>
      <c r="O315" s="504" t="e">
        <f t="shared" si="231"/>
        <v>#REF!</v>
      </c>
      <c r="P315" s="504" t="e">
        <f t="shared" si="232"/>
        <v>#REF!</v>
      </c>
      <c r="Q315" s="504" t="e">
        <f t="shared" si="233"/>
        <v>#REF!</v>
      </c>
      <c r="R315" s="504" t="e">
        <f t="shared" si="234"/>
        <v>#REF!</v>
      </c>
      <c r="S315" s="504" t="e">
        <f t="shared" si="235"/>
        <v>#REF!</v>
      </c>
      <c r="T315" s="504" t="e">
        <f t="shared" si="236"/>
        <v>#REF!</v>
      </c>
      <c r="U315" s="504" t="e">
        <f t="shared" si="237"/>
        <v>#REF!</v>
      </c>
      <c r="V315" s="504" t="e">
        <f t="shared" si="238"/>
        <v>#REF!</v>
      </c>
      <c r="W315" s="504" t="e">
        <f t="shared" si="239"/>
        <v>#REF!</v>
      </c>
      <c r="X315" s="504" t="e">
        <f t="shared" si="240"/>
        <v>#REF!</v>
      </c>
    </row>
    <row r="316" spans="1:24" ht="12.75" hidden="1" customHeight="1" x14ac:dyDescent="0.2">
      <c r="A316" s="505" t="s">
        <v>63</v>
      </c>
      <c r="B316" s="493" t="s">
        <v>343</v>
      </c>
      <c r="C316" s="493" t="s">
        <v>190</v>
      </c>
      <c r="D316" s="493" t="s">
        <v>200</v>
      </c>
      <c r="E316" s="506" t="s">
        <v>334</v>
      </c>
      <c r="F316" s="493" t="s">
        <v>64</v>
      </c>
      <c r="G316" s="504"/>
      <c r="H316" s="504"/>
      <c r="I316" s="504" t="e">
        <f>#REF!+G316</f>
        <v>#REF!</v>
      </c>
      <c r="J316" s="504" t="e">
        <f t="shared" si="229"/>
        <v>#REF!</v>
      </c>
      <c r="K316" s="504" t="e">
        <f t="shared" si="241"/>
        <v>#REF!</v>
      </c>
      <c r="L316" s="504" t="e">
        <f t="shared" si="230"/>
        <v>#REF!</v>
      </c>
      <c r="M316" s="504" t="e">
        <f t="shared" si="230"/>
        <v>#REF!</v>
      </c>
      <c r="N316" s="504" t="e">
        <f t="shared" si="230"/>
        <v>#REF!</v>
      </c>
      <c r="O316" s="504" t="e">
        <f t="shared" si="231"/>
        <v>#REF!</v>
      </c>
      <c r="P316" s="504" t="e">
        <f t="shared" si="232"/>
        <v>#REF!</v>
      </c>
      <c r="Q316" s="504" t="e">
        <f t="shared" si="233"/>
        <v>#REF!</v>
      </c>
      <c r="R316" s="504" t="e">
        <f t="shared" si="234"/>
        <v>#REF!</v>
      </c>
      <c r="S316" s="504" t="e">
        <f t="shared" si="235"/>
        <v>#REF!</v>
      </c>
      <c r="T316" s="504" t="e">
        <f t="shared" si="236"/>
        <v>#REF!</v>
      </c>
      <c r="U316" s="504" t="e">
        <f t="shared" si="237"/>
        <v>#REF!</v>
      </c>
      <c r="V316" s="504" t="e">
        <f t="shared" si="238"/>
        <v>#REF!</v>
      </c>
      <c r="W316" s="504" t="e">
        <f t="shared" si="239"/>
        <v>#REF!</v>
      </c>
      <c r="X316" s="504" t="e">
        <f t="shared" si="240"/>
        <v>#REF!</v>
      </c>
    </row>
    <row r="317" spans="1:24" ht="12.75" hidden="1" customHeight="1" x14ac:dyDescent="0.2">
      <c r="A317" s="503" t="s">
        <v>346</v>
      </c>
      <c r="B317" s="493" t="s">
        <v>343</v>
      </c>
      <c r="C317" s="493" t="s">
        <v>190</v>
      </c>
      <c r="D317" s="493" t="s">
        <v>200</v>
      </c>
      <c r="E317" s="506" t="s">
        <v>334</v>
      </c>
      <c r="F317" s="491"/>
      <c r="G317" s="504"/>
      <c r="H317" s="504"/>
      <c r="I317" s="504" t="e">
        <f>#REF!+G317</f>
        <v>#REF!</v>
      </c>
      <c r="J317" s="504" t="e">
        <f t="shared" si="229"/>
        <v>#REF!</v>
      </c>
      <c r="K317" s="504" t="e">
        <f t="shared" si="241"/>
        <v>#REF!</v>
      </c>
      <c r="L317" s="504" t="e">
        <f t="shared" si="230"/>
        <v>#REF!</v>
      </c>
      <c r="M317" s="504" t="e">
        <f t="shared" si="230"/>
        <v>#REF!</v>
      </c>
      <c r="N317" s="504" t="e">
        <f t="shared" si="230"/>
        <v>#REF!</v>
      </c>
      <c r="O317" s="504" t="e">
        <f t="shared" si="231"/>
        <v>#REF!</v>
      </c>
      <c r="P317" s="504" t="e">
        <f t="shared" si="232"/>
        <v>#REF!</v>
      </c>
      <c r="Q317" s="504" t="e">
        <f t="shared" si="233"/>
        <v>#REF!</v>
      </c>
      <c r="R317" s="504" t="e">
        <f t="shared" si="234"/>
        <v>#REF!</v>
      </c>
      <c r="S317" s="504" t="e">
        <f t="shared" si="235"/>
        <v>#REF!</v>
      </c>
      <c r="T317" s="504" t="e">
        <f t="shared" si="236"/>
        <v>#REF!</v>
      </c>
      <c r="U317" s="504" t="e">
        <f t="shared" si="237"/>
        <v>#REF!</v>
      </c>
      <c r="V317" s="504" t="e">
        <f t="shared" si="238"/>
        <v>#REF!</v>
      </c>
      <c r="W317" s="504" t="e">
        <f t="shared" si="239"/>
        <v>#REF!</v>
      </c>
      <c r="X317" s="504" t="e">
        <f t="shared" si="240"/>
        <v>#REF!</v>
      </c>
    </row>
    <row r="318" spans="1:24" ht="12.75" hidden="1" customHeight="1" x14ac:dyDescent="0.2">
      <c r="A318" s="505" t="s">
        <v>347</v>
      </c>
      <c r="B318" s="493" t="s">
        <v>343</v>
      </c>
      <c r="C318" s="493" t="s">
        <v>190</v>
      </c>
      <c r="D318" s="493" t="s">
        <v>200</v>
      </c>
      <c r="E318" s="506" t="s">
        <v>334</v>
      </c>
      <c r="F318" s="493"/>
      <c r="G318" s="504"/>
      <c r="H318" s="504"/>
      <c r="I318" s="504" t="e">
        <f>#REF!+G318</f>
        <v>#REF!</v>
      </c>
      <c r="J318" s="504" t="e">
        <f t="shared" si="229"/>
        <v>#REF!</v>
      </c>
      <c r="K318" s="504" t="e">
        <f t="shared" si="241"/>
        <v>#REF!</v>
      </c>
      <c r="L318" s="504" t="e">
        <f t="shared" si="230"/>
        <v>#REF!</v>
      </c>
      <c r="M318" s="504" t="e">
        <f t="shared" si="230"/>
        <v>#REF!</v>
      </c>
      <c r="N318" s="504" t="e">
        <f t="shared" si="230"/>
        <v>#REF!</v>
      </c>
      <c r="O318" s="504" t="e">
        <f t="shared" si="231"/>
        <v>#REF!</v>
      </c>
      <c r="P318" s="504" t="e">
        <f t="shared" si="232"/>
        <v>#REF!</v>
      </c>
      <c r="Q318" s="504" t="e">
        <f t="shared" si="233"/>
        <v>#REF!</v>
      </c>
      <c r="R318" s="504" t="e">
        <f t="shared" si="234"/>
        <v>#REF!</v>
      </c>
      <c r="S318" s="504" t="e">
        <f t="shared" si="235"/>
        <v>#REF!</v>
      </c>
      <c r="T318" s="504" t="e">
        <f t="shared" si="236"/>
        <v>#REF!</v>
      </c>
      <c r="U318" s="504" t="e">
        <f t="shared" si="237"/>
        <v>#REF!</v>
      </c>
      <c r="V318" s="504" t="e">
        <f t="shared" si="238"/>
        <v>#REF!</v>
      </c>
      <c r="W318" s="504" t="e">
        <f t="shared" si="239"/>
        <v>#REF!</v>
      </c>
      <c r="X318" s="504" t="e">
        <f t="shared" si="240"/>
        <v>#REF!</v>
      </c>
    </row>
    <row r="319" spans="1:24" ht="15.75" hidden="1" customHeight="1" x14ac:dyDescent="0.2">
      <c r="A319" s="505" t="s">
        <v>348</v>
      </c>
      <c r="B319" s="493" t="s">
        <v>343</v>
      </c>
      <c r="C319" s="493" t="s">
        <v>190</v>
      </c>
      <c r="D319" s="493" t="s">
        <v>200</v>
      </c>
      <c r="E319" s="506" t="s">
        <v>334</v>
      </c>
      <c r="F319" s="493"/>
      <c r="G319" s="504"/>
      <c r="H319" s="504"/>
      <c r="I319" s="504" t="e">
        <f>#REF!+G319</f>
        <v>#REF!</v>
      </c>
      <c r="J319" s="504" t="e">
        <f t="shared" si="229"/>
        <v>#REF!</v>
      </c>
      <c r="K319" s="504" t="e">
        <f t="shared" si="241"/>
        <v>#REF!</v>
      </c>
      <c r="L319" s="504" t="e">
        <f t="shared" si="230"/>
        <v>#REF!</v>
      </c>
      <c r="M319" s="504" t="e">
        <f t="shared" si="230"/>
        <v>#REF!</v>
      </c>
      <c r="N319" s="504" t="e">
        <f t="shared" si="230"/>
        <v>#REF!</v>
      </c>
      <c r="O319" s="504" t="e">
        <f t="shared" si="231"/>
        <v>#REF!</v>
      </c>
      <c r="P319" s="504" t="e">
        <f t="shared" si="232"/>
        <v>#REF!</v>
      </c>
      <c r="Q319" s="504" t="e">
        <f t="shared" si="233"/>
        <v>#REF!</v>
      </c>
      <c r="R319" s="504" t="e">
        <f t="shared" si="234"/>
        <v>#REF!</v>
      </c>
      <c r="S319" s="504" t="e">
        <f t="shared" si="235"/>
        <v>#REF!</v>
      </c>
      <c r="T319" s="504" t="e">
        <f t="shared" si="236"/>
        <v>#REF!</v>
      </c>
      <c r="U319" s="504" t="e">
        <f t="shared" si="237"/>
        <v>#REF!</v>
      </c>
      <c r="V319" s="504" t="e">
        <f t="shared" si="238"/>
        <v>#REF!</v>
      </c>
      <c r="W319" s="504" t="e">
        <f t="shared" si="239"/>
        <v>#REF!</v>
      </c>
      <c r="X319" s="504" t="e">
        <f t="shared" si="240"/>
        <v>#REF!</v>
      </c>
    </row>
    <row r="320" spans="1:24" ht="12.75" hidden="1" customHeight="1" x14ac:dyDescent="0.2">
      <c r="A320" s="505" t="s">
        <v>149</v>
      </c>
      <c r="B320" s="493" t="s">
        <v>343</v>
      </c>
      <c r="C320" s="493" t="s">
        <v>190</v>
      </c>
      <c r="D320" s="493" t="s">
        <v>200</v>
      </c>
      <c r="E320" s="506" t="s">
        <v>334</v>
      </c>
      <c r="F320" s="493" t="s">
        <v>150</v>
      </c>
      <c r="G320" s="504"/>
      <c r="H320" s="504"/>
      <c r="I320" s="504" t="e">
        <f>#REF!+G320</f>
        <v>#REF!</v>
      </c>
      <c r="J320" s="504" t="e">
        <f t="shared" si="229"/>
        <v>#REF!</v>
      </c>
      <c r="K320" s="504" t="e">
        <f t="shared" si="241"/>
        <v>#REF!</v>
      </c>
      <c r="L320" s="504" t="e">
        <f t="shared" si="230"/>
        <v>#REF!</v>
      </c>
      <c r="M320" s="504" t="e">
        <f t="shared" si="230"/>
        <v>#REF!</v>
      </c>
      <c r="N320" s="504" t="e">
        <f t="shared" si="230"/>
        <v>#REF!</v>
      </c>
      <c r="O320" s="504" t="e">
        <f t="shared" si="231"/>
        <v>#REF!</v>
      </c>
      <c r="P320" s="504" t="e">
        <f t="shared" si="232"/>
        <v>#REF!</v>
      </c>
      <c r="Q320" s="504" t="e">
        <f t="shared" si="233"/>
        <v>#REF!</v>
      </c>
      <c r="R320" s="504" t="e">
        <f t="shared" si="234"/>
        <v>#REF!</v>
      </c>
      <c r="S320" s="504" t="e">
        <f t="shared" si="235"/>
        <v>#REF!</v>
      </c>
      <c r="T320" s="504" t="e">
        <f t="shared" si="236"/>
        <v>#REF!</v>
      </c>
      <c r="U320" s="504" t="e">
        <f t="shared" si="237"/>
        <v>#REF!</v>
      </c>
      <c r="V320" s="504" t="e">
        <f t="shared" si="238"/>
        <v>#REF!</v>
      </c>
      <c r="W320" s="504" t="e">
        <f t="shared" si="239"/>
        <v>#REF!</v>
      </c>
      <c r="X320" s="504" t="e">
        <f t="shared" si="240"/>
        <v>#REF!</v>
      </c>
    </row>
    <row r="321" spans="1:27" ht="12.75" hidden="1" customHeight="1" x14ac:dyDescent="0.2">
      <c r="A321" s="505" t="s">
        <v>63</v>
      </c>
      <c r="B321" s="493" t="s">
        <v>343</v>
      </c>
      <c r="C321" s="493" t="s">
        <v>190</v>
      </c>
      <c r="D321" s="493" t="s">
        <v>200</v>
      </c>
      <c r="E321" s="506" t="s">
        <v>334</v>
      </c>
      <c r="F321" s="493" t="s">
        <v>64</v>
      </c>
      <c r="G321" s="504"/>
      <c r="H321" s="504"/>
      <c r="I321" s="504" t="e">
        <f>#REF!+G321</f>
        <v>#REF!</v>
      </c>
      <c r="J321" s="504" t="e">
        <f t="shared" si="229"/>
        <v>#REF!</v>
      </c>
      <c r="K321" s="504" t="e">
        <f t="shared" si="241"/>
        <v>#REF!</v>
      </c>
      <c r="L321" s="504" t="e">
        <f t="shared" si="230"/>
        <v>#REF!</v>
      </c>
      <c r="M321" s="504" t="e">
        <f t="shared" si="230"/>
        <v>#REF!</v>
      </c>
      <c r="N321" s="504" t="e">
        <f t="shared" si="230"/>
        <v>#REF!</v>
      </c>
      <c r="O321" s="504" t="e">
        <f t="shared" si="231"/>
        <v>#REF!</v>
      </c>
      <c r="P321" s="504" t="e">
        <f t="shared" si="232"/>
        <v>#REF!</v>
      </c>
      <c r="Q321" s="504" t="e">
        <f t="shared" si="233"/>
        <v>#REF!</v>
      </c>
      <c r="R321" s="504" t="e">
        <f t="shared" si="234"/>
        <v>#REF!</v>
      </c>
      <c r="S321" s="504" t="e">
        <f t="shared" si="235"/>
        <v>#REF!</v>
      </c>
      <c r="T321" s="504" t="e">
        <f t="shared" si="236"/>
        <v>#REF!</v>
      </c>
      <c r="U321" s="504" t="e">
        <f t="shared" si="237"/>
        <v>#REF!</v>
      </c>
      <c r="V321" s="504" t="e">
        <f t="shared" si="238"/>
        <v>#REF!</v>
      </c>
      <c r="W321" s="504" t="e">
        <f t="shared" si="239"/>
        <v>#REF!</v>
      </c>
      <c r="X321" s="504" t="e">
        <f t="shared" si="240"/>
        <v>#REF!</v>
      </c>
    </row>
    <row r="322" spans="1:27" hidden="1" x14ac:dyDescent="0.2">
      <c r="A322" s="505" t="s">
        <v>103</v>
      </c>
      <c r="B322" s="493" t="s">
        <v>343</v>
      </c>
      <c r="C322" s="493" t="s">
        <v>190</v>
      </c>
      <c r="D322" s="493" t="s">
        <v>200</v>
      </c>
      <c r="E322" s="506" t="s">
        <v>334</v>
      </c>
      <c r="F322" s="493" t="s">
        <v>104</v>
      </c>
      <c r="G322" s="504"/>
      <c r="H322" s="504"/>
      <c r="I322" s="504">
        <v>-70</v>
      </c>
      <c r="J322" s="504">
        <f t="shared" si="229"/>
        <v>-70</v>
      </c>
      <c r="K322" s="504">
        <v>-70</v>
      </c>
      <c r="L322" s="504">
        <f t="shared" si="230"/>
        <v>-70</v>
      </c>
      <c r="M322" s="504">
        <f t="shared" si="230"/>
        <v>-140</v>
      </c>
      <c r="N322" s="504">
        <f t="shared" si="230"/>
        <v>-140</v>
      </c>
      <c r="O322" s="504">
        <f t="shared" si="231"/>
        <v>-210</v>
      </c>
      <c r="P322" s="504">
        <f t="shared" si="232"/>
        <v>-210</v>
      </c>
      <c r="Q322" s="504">
        <f t="shared" si="233"/>
        <v>-350</v>
      </c>
      <c r="R322" s="504">
        <f t="shared" si="234"/>
        <v>-350</v>
      </c>
      <c r="S322" s="504">
        <f t="shared" si="235"/>
        <v>-560</v>
      </c>
      <c r="T322" s="504">
        <f t="shared" si="236"/>
        <v>-560</v>
      </c>
      <c r="U322" s="504">
        <f t="shared" si="237"/>
        <v>-910</v>
      </c>
      <c r="V322" s="504">
        <f t="shared" si="238"/>
        <v>-910</v>
      </c>
      <c r="W322" s="504">
        <f t="shared" si="239"/>
        <v>-1470</v>
      </c>
      <c r="X322" s="504">
        <f t="shared" si="240"/>
        <v>-1470</v>
      </c>
    </row>
    <row r="323" spans="1:27" ht="26.25" hidden="1" customHeight="1" x14ac:dyDescent="0.2">
      <c r="A323" s="505" t="s">
        <v>977</v>
      </c>
      <c r="B323" s="493" t="s">
        <v>343</v>
      </c>
      <c r="C323" s="493" t="s">
        <v>190</v>
      </c>
      <c r="D323" s="493" t="s">
        <v>200</v>
      </c>
      <c r="E323" s="506" t="s">
        <v>460</v>
      </c>
      <c r="F323" s="493"/>
      <c r="G323" s="504"/>
      <c r="H323" s="504"/>
      <c r="I323" s="504">
        <f t="shared" ref="I323:X324" si="242">I324</f>
        <v>-4839.8</v>
      </c>
      <c r="J323" s="504" t="e">
        <f t="shared" si="242"/>
        <v>#REF!</v>
      </c>
      <c r="K323" s="504">
        <f t="shared" si="242"/>
        <v>-4839.8</v>
      </c>
      <c r="L323" s="504" t="e">
        <f t="shared" si="242"/>
        <v>#REF!</v>
      </c>
      <c r="M323" s="504" t="e">
        <f t="shared" si="242"/>
        <v>#REF!</v>
      </c>
      <c r="N323" s="504" t="e">
        <f t="shared" si="242"/>
        <v>#REF!</v>
      </c>
      <c r="O323" s="504" t="e">
        <f t="shared" si="242"/>
        <v>#REF!</v>
      </c>
      <c r="P323" s="504" t="e">
        <f t="shared" si="242"/>
        <v>#REF!</v>
      </c>
      <c r="Q323" s="504" t="e">
        <f t="shared" si="242"/>
        <v>#REF!</v>
      </c>
      <c r="R323" s="504" t="e">
        <f t="shared" si="242"/>
        <v>#REF!</v>
      </c>
      <c r="S323" s="504" t="e">
        <f t="shared" si="242"/>
        <v>#REF!</v>
      </c>
      <c r="T323" s="504" t="e">
        <f t="shared" si="242"/>
        <v>#REF!</v>
      </c>
      <c r="U323" s="504" t="e">
        <f t="shared" si="242"/>
        <v>#REF!</v>
      </c>
      <c r="V323" s="504" t="e">
        <f t="shared" si="242"/>
        <v>#REF!</v>
      </c>
      <c r="W323" s="504" t="e">
        <f t="shared" si="242"/>
        <v>#REF!</v>
      </c>
      <c r="X323" s="504" t="e">
        <f t="shared" si="242"/>
        <v>#REF!</v>
      </c>
    </row>
    <row r="324" spans="1:27" ht="44.25" hidden="1" customHeight="1" x14ac:dyDescent="0.2">
      <c r="A324" s="505" t="s">
        <v>999</v>
      </c>
      <c r="B324" s="493" t="s">
        <v>343</v>
      </c>
      <c r="C324" s="493" t="s">
        <v>190</v>
      </c>
      <c r="D324" s="493" t="s">
        <v>200</v>
      </c>
      <c r="E324" s="506" t="s">
        <v>461</v>
      </c>
      <c r="F324" s="493"/>
      <c r="G324" s="504"/>
      <c r="H324" s="504"/>
      <c r="I324" s="504">
        <f t="shared" si="242"/>
        <v>-4839.8</v>
      </c>
      <c r="J324" s="504" t="e">
        <f t="shared" si="242"/>
        <v>#REF!</v>
      </c>
      <c r="K324" s="504">
        <f t="shared" si="242"/>
        <v>-4839.8</v>
      </c>
      <c r="L324" s="504" t="e">
        <f t="shared" si="242"/>
        <v>#REF!</v>
      </c>
      <c r="M324" s="504" t="e">
        <f t="shared" si="242"/>
        <v>#REF!</v>
      </c>
      <c r="N324" s="504" t="e">
        <f t="shared" si="242"/>
        <v>#REF!</v>
      </c>
      <c r="O324" s="504" t="e">
        <f t="shared" si="242"/>
        <v>#REF!</v>
      </c>
      <c r="P324" s="504" t="e">
        <f t="shared" si="242"/>
        <v>#REF!</v>
      </c>
      <c r="Q324" s="504" t="e">
        <f t="shared" si="242"/>
        <v>#REF!</v>
      </c>
      <c r="R324" s="504" t="e">
        <f t="shared" si="242"/>
        <v>#REF!</v>
      </c>
      <c r="S324" s="504" t="e">
        <f t="shared" si="242"/>
        <v>#REF!</v>
      </c>
      <c r="T324" s="504" t="e">
        <f t="shared" si="242"/>
        <v>#REF!</v>
      </c>
      <c r="U324" s="504" t="e">
        <f t="shared" si="242"/>
        <v>#REF!</v>
      </c>
      <c r="V324" s="504" t="e">
        <f t="shared" si="242"/>
        <v>#REF!</v>
      </c>
      <c r="W324" s="504" t="e">
        <f t="shared" si="242"/>
        <v>#REF!</v>
      </c>
      <c r="X324" s="504" t="e">
        <f t="shared" si="242"/>
        <v>#REF!</v>
      </c>
    </row>
    <row r="325" spans="1:27" ht="27.75" hidden="1" customHeight="1" x14ac:dyDescent="0.2">
      <c r="A325" s="505" t="s">
        <v>984</v>
      </c>
      <c r="B325" s="493" t="s">
        <v>343</v>
      </c>
      <c r="C325" s="493" t="s">
        <v>190</v>
      </c>
      <c r="D325" s="493" t="s">
        <v>200</v>
      </c>
      <c r="E325" s="493" t="s">
        <v>464</v>
      </c>
      <c r="F325" s="493"/>
      <c r="G325" s="504"/>
      <c r="H325" s="504"/>
      <c r="I325" s="504">
        <f>I326+I327+I328+I329+I330+I331</f>
        <v>-4839.8</v>
      </c>
      <c r="J325" s="504" t="e">
        <f>J326+J327+J328+J329+J330+J331</f>
        <v>#REF!</v>
      </c>
      <c r="K325" s="504">
        <f>K326+K327+K328+K329+K330+K331</f>
        <v>-4839.8</v>
      </c>
      <c r="L325" s="504" t="e">
        <f>L326+L327+L328+L329+L330+L331</f>
        <v>#REF!</v>
      </c>
      <c r="M325" s="504" t="e">
        <f>M326+M327+M328+M329+M330+M331</f>
        <v>#REF!</v>
      </c>
      <c r="N325" s="504" t="e">
        <f t="shared" ref="N325:X325" si="243">N326+N327+N328+N329+N330+N331</f>
        <v>#REF!</v>
      </c>
      <c r="O325" s="504" t="e">
        <f t="shared" si="243"/>
        <v>#REF!</v>
      </c>
      <c r="P325" s="504" t="e">
        <f t="shared" si="243"/>
        <v>#REF!</v>
      </c>
      <c r="Q325" s="504" t="e">
        <f t="shared" si="243"/>
        <v>#REF!</v>
      </c>
      <c r="R325" s="504" t="e">
        <f t="shared" si="243"/>
        <v>#REF!</v>
      </c>
      <c r="S325" s="504" t="e">
        <f t="shared" si="243"/>
        <v>#REF!</v>
      </c>
      <c r="T325" s="504" t="e">
        <f t="shared" si="243"/>
        <v>#REF!</v>
      </c>
      <c r="U325" s="504" t="e">
        <f t="shared" si="243"/>
        <v>#REF!</v>
      </c>
      <c r="V325" s="504" t="e">
        <f t="shared" si="243"/>
        <v>#REF!</v>
      </c>
      <c r="W325" s="504" t="e">
        <f t="shared" si="243"/>
        <v>#REF!</v>
      </c>
      <c r="X325" s="504" t="e">
        <f t="shared" si="243"/>
        <v>#REF!</v>
      </c>
    </row>
    <row r="326" spans="1:27" ht="12.75" hidden="1" customHeight="1" x14ac:dyDescent="0.2">
      <c r="A326" s="505" t="s">
        <v>95</v>
      </c>
      <c r="B326" s="493" t="s">
        <v>343</v>
      </c>
      <c r="C326" s="493" t="s">
        <v>190</v>
      </c>
      <c r="D326" s="493" t="s">
        <v>200</v>
      </c>
      <c r="E326" s="493" t="s">
        <v>464</v>
      </c>
      <c r="F326" s="493" t="s">
        <v>96</v>
      </c>
      <c r="G326" s="504"/>
      <c r="H326" s="504"/>
      <c r="I326" s="504">
        <v>-3954.8</v>
      </c>
      <c r="J326" s="504" t="e">
        <f>#REF!+I326</f>
        <v>#REF!</v>
      </c>
      <c r="K326" s="504">
        <v>-3954.8</v>
      </c>
      <c r="L326" s="504" t="e">
        <f>#REF!+J326</f>
        <v>#REF!</v>
      </c>
      <c r="M326" s="504" t="e">
        <f>#REF!+K326</f>
        <v>#REF!</v>
      </c>
      <c r="N326" s="504" t="e">
        <f>#REF!+L326</f>
        <v>#REF!</v>
      </c>
      <c r="O326" s="504" t="e">
        <f>#REF!+M326</f>
        <v>#REF!</v>
      </c>
      <c r="P326" s="504" t="e">
        <f>#REF!+N326</f>
        <v>#REF!</v>
      </c>
      <c r="Q326" s="504" t="e">
        <f>#REF!+O326</f>
        <v>#REF!</v>
      </c>
      <c r="R326" s="504" t="e">
        <f>#REF!+P326</f>
        <v>#REF!</v>
      </c>
      <c r="S326" s="504" t="e">
        <f>#REF!+Q326</f>
        <v>#REF!</v>
      </c>
      <c r="T326" s="504" t="e">
        <f>#REF!+R326</f>
        <v>#REF!</v>
      </c>
      <c r="U326" s="504" t="e">
        <f>#REF!+S326</f>
        <v>#REF!</v>
      </c>
      <c r="V326" s="504" t="e">
        <f>#REF!+T326</f>
        <v>#REF!</v>
      </c>
      <c r="W326" s="504" t="e">
        <f>#REF!+U326</f>
        <v>#REF!</v>
      </c>
      <c r="X326" s="504" t="e">
        <f>#REF!+V326</f>
        <v>#REF!</v>
      </c>
    </row>
    <row r="327" spans="1:27" ht="12.75" hidden="1" customHeight="1" x14ac:dyDescent="0.2">
      <c r="A327" s="505" t="s">
        <v>97</v>
      </c>
      <c r="B327" s="493" t="s">
        <v>343</v>
      </c>
      <c r="C327" s="493" t="s">
        <v>190</v>
      </c>
      <c r="D327" s="493" t="s">
        <v>200</v>
      </c>
      <c r="E327" s="493" t="s">
        <v>464</v>
      </c>
      <c r="F327" s="493" t="s">
        <v>98</v>
      </c>
      <c r="G327" s="504"/>
      <c r="H327" s="504"/>
      <c r="I327" s="504">
        <v>-98</v>
      </c>
      <c r="J327" s="504" t="e">
        <f>#REF!+I327</f>
        <v>#REF!</v>
      </c>
      <c r="K327" s="504">
        <v>-98</v>
      </c>
      <c r="L327" s="504" t="e">
        <f>#REF!+J327</f>
        <v>#REF!</v>
      </c>
      <c r="M327" s="504" t="e">
        <f>#REF!+K327</f>
        <v>#REF!</v>
      </c>
      <c r="N327" s="504" t="e">
        <f>#REF!+L327</f>
        <v>#REF!</v>
      </c>
      <c r="O327" s="504" t="e">
        <f>#REF!+M327</f>
        <v>#REF!</v>
      </c>
      <c r="P327" s="504" t="e">
        <f>#REF!+N327</f>
        <v>#REF!</v>
      </c>
      <c r="Q327" s="504" t="e">
        <f>#REF!+O327</f>
        <v>#REF!</v>
      </c>
      <c r="R327" s="504" t="e">
        <f>#REF!+P327</f>
        <v>#REF!</v>
      </c>
      <c r="S327" s="504" t="e">
        <f>#REF!+Q327</f>
        <v>#REF!</v>
      </c>
      <c r="T327" s="504" t="e">
        <f>#REF!+R327</f>
        <v>#REF!</v>
      </c>
      <c r="U327" s="504" t="e">
        <f>#REF!+S327</f>
        <v>#REF!</v>
      </c>
      <c r="V327" s="504" t="e">
        <f>#REF!+T327</f>
        <v>#REF!</v>
      </c>
      <c r="W327" s="504" t="e">
        <f>#REF!+U327</f>
        <v>#REF!</v>
      </c>
      <c r="X327" s="504" t="e">
        <f>#REF!+V327</f>
        <v>#REF!</v>
      </c>
    </row>
    <row r="328" spans="1:27" ht="18.75" hidden="1" customHeight="1" x14ac:dyDescent="0.2">
      <c r="A328" s="505" t="s">
        <v>99</v>
      </c>
      <c r="B328" s="493" t="s">
        <v>343</v>
      </c>
      <c r="C328" s="493" t="s">
        <v>190</v>
      </c>
      <c r="D328" s="493" t="s">
        <v>200</v>
      </c>
      <c r="E328" s="493" t="s">
        <v>464</v>
      </c>
      <c r="F328" s="493" t="s">
        <v>100</v>
      </c>
      <c r="G328" s="504"/>
      <c r="H328" s="504"/>
      <c r="I328" s="504">
        <v>-340</v>
      </c>
      <c r="J328" s="504" t="e">
        <f>#REF!+I328</f>
        <v>#REF!</v>
      </c>
      <c r="K328" s="504">
        <v>-340</v>
      </c>
      <c r="L328" s="504" t="e">
        <f>#REF!+J328</f>
        <v>#REF!</v>
      </c>
      <c r="M328" s="504" t="e">
        <f>#REF!+K328</f>
        <v>#REF!</v>
      </c>
      <c r="N328" s="504" t="e">
        <f>#REF!+L328</f>
        <v>#REF!</v>
      </c>
      <c r="O328" s="504" t="e">
        <f>#REF!+M328</f>
        <v>#REF!</v>
      </c>
      <c r="P328" s="504" t="e">
        <f>#REF!+N328</f>
        <v>#REF!</v>
      </c>
      <c r="Q328" s="504" t="e">
        <f>#REF!+O328</f>
        <v>#REF!</v>
      </c>
      <c r="R328" s="504" t="e">
        <f>#REF!+P328</f>
        <v>#REF!</v>
      </c>
      <c r="S328" s="504" t="e">
        <f>#REF!+Q328</f>
        <v>#REF!</v>
      </c>
      <c r="T328" s="504" t="e">
        <f>#REF!+R328</f>
        <v>#REF!</v>
      </c>
      <c r="U328" s="504" t="e">
        <f>#REF!+S328</f>
        <v>#REF!</v>
      </c>
      <c r="V328" s="504" t="e">
        <f>#REF!+T328</f>
        <v>#REF!</v>
      </c>
      <c r="W328" s="504" t="e">
        <f>#REF!+U328</f>
        <v>#REF!</v>
      </c>
      <c r="X328" s="504" t="e">
        <f>#REF!+V328</f>
        <v>#REF!</v>
      </c>
    </row>
    <row r="329" spans="1:27" ht="18.75" hidden="1" customHeight="1" x14ac:dyDescent="0.2">
      <c r="A329" s="505" t="s">
        <v>93</v>
      </c>
      <c r="B329" s="493" t="s">
        <v>343</v>
      </c>
      <c r="C329" s="493" t="s">
        <v>190</v>
      </c>
      <c r="D329" s="493" t="s">
        <v>200</v>
      </c>
      <c r="E329" s="493" t="s">
        <v>464</v>
      </c>
      <c r="F329" s="493" t="s">
        <v>94</v>
      </c>
      <c r="G329" s="504"/>
      <c r="H329" s="504"/>
      <c r="I329" s="504">
        <v>-387</v>
      </c>
      <c r="J329" s="504" t="e">
        <f>#REF!+I329</f>
        <v>#REF!</v>
      </c>
      <c r="K329" s="504">
        <v>-387</v>
      </c>
      <c r="L329" s="504" t="e">
        <f>#REF!+J329</f>
        <v>#REF!</v>
      </c>
      <c r="M329" s="504" t="e">
        <f>#REF!+K329</f>
        <v>#REF!</v>
      </c>
      <c r="N329" s="504" t="e">
        <f>#REF!+L329</f>
        <v>#REF!</v>
      </c>
      <c r="O329" s="504" t="e">
        <f>#REF!+M329</f>
        <v>#REF!</v>
      </c>
      <c r="P329" s="504" t="e">
        <f>#REF!+N329</f>
        <v>#REF!</v>
      </c>
      <c r="Q329" s="504" t="e">
        <f>#REF!+O329</f>
        <v>#REF!</v>
      </c>
      <c r="R329" s="504" t="e">
        <f>#REF!+P329</f>
        <v>#REF!</v>
      </c>
      <c r="S329" s="504" t="e">
        <f>#REF!+Q329</f>
        <v>#REF!</v>
      </c>
      <c r="T329" s="504" t="e">
        <f>#REF!+R329</f>
        <v>#REF!</v>
      </c>
      <c r="U329" s="504" t="e">
        <f>#REF!+S329</f>
        <v>#REF!</v>
      </c>
      <c r="V329" s="504" t="e">
        <f>#REF!+T329</f>
        <v>#REF!</v>
      </c>
      <c r="W329" s="504" t="e">
        <f>#REF!+U329</f>
        <v>#REF!</v>
      </c>
      <c r="X329" s="504" t="e">
        <f>#REF!+V329</f>
        <v>#REF!</v>
      </c>
    </row>
    <row r="330" spans="1:27" ht="12.75" hidden="1" customHeight="1" x14ac:dyDescent="0.2">
      <c r="A330" s="505" t="s">
        <v>103</v>
      </c>
      <c r="B330" s="493" t="s">
        <v>343</v>
      </c>
      <c r="C330" s="493" t="s">
        <v>190</v>
      </c>
      <c r="D330" s="493" t="s">
        <v>200</v>
      </c>
      <c r="E330" s="493" t="s">
        <v>464</v>
      </c>
      <c r="F330" s="493" t="s">
        <v>104</v>
      </c>
      <c r="G330" s="504"/>
      <c r="H330" s="504"/>
      <c r="I330" s="504">
        <v>-23</v>
      </c>
      <c r="J330" s="504" t="e">
        <f>#REF!+I330</f>
        <v>#REF!</v>
      </c>
      <c r="K330" s="504">
        <v>-23</v>
      </c>
      <c r="L330" s="504" t="e">
        <f>#REF!+J330</f>
        <v>#REF!</v>
      </c>
      <c r="M330" s="504" t="e">
        <f>#REF!+K330</f>
        <v>#REF!</v>
      </c>
      <c r="N330" s="504" t="e">
        <f>#REF!+L330</f>
        <v>#REF!</v>
      </c>
      <c r="O330" s="504" t="e">
        <f>#REF!+M330</f>
        <v>#REF!</v>
      </c>
      <c r="P330" s="504" t="e">
        <f>#REF!+N330</f>
        <v>#REF!</v>
      </c>
      <c r="Q330" s="504" t="e">
        <f>#REF!+O330</f>
        <v>#REF!</v>
      </c>
      <c r="R330" s="504" t="e">
        <f>#REF!+P330</f>
        <v>#REF!</v>
      </c>
      <c r="S330" s="504" t="e">
        <f>#REF!+Q330</f>
        <v>#REF!</v>
      </c>
      <c r="T330" s="504" t="e">
        <f>#REF!+R330</f>
        <v>#REF!</v>
      </c>
      <c r="U330" s="504" t="e">
        <f>#REF!+S330</f>
        <v>#REF!</v>
      </c>
      <c r="V330" s="504" t="e">
        <f>#REF!+T330</f>
        <v>#REF!</v>
      </c>
      <c r="W330" s="504" t="e">
        <f>#REF!+U330</f>
        <v>#REF!</v>
      </c>
      <c r="X330" s="504" t="e">
        <f>#REF!+V330</f>
        <v>#REF!</v>
      </c>
    </row>
    <row r="331" spans="1:27" ht="12.75" hidden="1" customHeight="1" x14ac:dyDescent="0.2">
      <c r="A331" s="505" t="s">
        <v>400</v>
      </c>
      <c r="B331" s="493" t="s">
        <v>343</v>
      </c>
      <c r="C331" s="493" t="s">
        <v>190</v>
      </c>
      <c r="D331" s="493" t="s">
        <v>200</v>
      </c>
      <c r="E331" s="493" t="s">
        <v>464</v>
      </c>
      <c r="F331" s="493" t="s">
        <v>106</v>
      </c>
      <c r="G331" s="504"/>
      <c r="H331" s="504"/>
      <c r="I331" s="504">
        <v>-37</v>
      </c>
      <c r="J331" s="504" t="e">
        <f>#REF!+I331</f>
        <v>#REF!</v>
      </c>
      <c r="K331" s="504">
        <v>-37</v>
      </c>
      <c r="L331" s="504" t="e">
        <f>#REF!+J331</f>
        <v>#REF!</v>
      </c>
      <c r="M331" s="504" t="e">
        <f>#REF!+K331</f>
        <v>#REF!</v>
      </c>
      <c r="N331" s="504" t="e">
        <f>#REF!+L331</f>
        <v>#REF!</v>
      </c>
      <c r="O331" s="504" t="e">
        <f>#REF!+M331</f>
        <v>#REF!</v>
      </c>
      <c r="P331" s="504" t="e">
        <f>#REF!+N331</f>
        <v>#REF!</v>
      </c>
      <c r="Q331" s="504" t="e">
        <f>#REF!+O331</f>
        <v>#REF!</v>
      </c>
      <c r="R331" s="504" t="e">
        <f>#REF!+P331</f>
        <v>#REF!</v>
      </c>
      <c r="S331" s="504" t="e">
        <f>#REF!+Q331</f>
        <v>#REF!</v>
      </c>
      <c r="T331" s="504" t="e">
        <f>#REF!+R331</f>
        <v>#REF!</v>
      </c>
      <c r="U331" s="504" t="e">
        <f>#REF!+S331</f>
        <v>#REF!</v>
      </c>
      <c r="V331" s="504" t="e">
        <f>#REF!+T331</f>
        <v>#REF!</v>
      </c>
      <c r="W331" s="504" t="e">
        <f>#REF!+U331</f>
        <v>#REF!</v>
      </c>
      <c r="X331" s="504" t="e">
        <f>#REF!+V331</f>
        <v>#REF!</v>
      </c>
    </row>
    <row r="332" spans="1:27" ht="33.75" customHeight="1" x14ac:dyDescent="0.2">
      <c r="A332" s="505" t="s">
        <v>984</v>
      </c>
      <c r="B332" s="493" t="s">
        <v>343</v>
      </c>
      <c r="C332" s="493" t="s">
        <v>190</v>
      </c>
      <c r="D332" s="493" t="s">
        <v>200</v>
      </c>
      <c r="E332" s="493" t="s">
        <v>1031</v>
      </c>
      <c r="F332" s="493"/>
      <c r="G332" s="504">
        <f>G333+G337+G338+G339+G341+G342</f>
        <v>0</v>
      </c>
      <c r="H332" s="504">
        <f>H333+H337+H338+H339+H341+H342+H334</f>
        <v>5345</v>
      </c>
      <c r="I332" s="504">
        <f>I333+I337+I338+I339+I341+I342+I334</f>
        <v>0</v>
      </c>
      <c r="J332" s="504">
        <f>J333+J337+J338+J339+J341+J342+J334</f>
        <v>5345</v>
      </c>
      <c r="K332" s="504">
        <f>K333+K337+K338+K339+K341+K342+K334+K343</f>
        <v>-199</v>
      </c>
      <c r="L332" s="504">
        <f>L333+L337+L338+L339+L341+L342+L334+L343</f>
        <v>5920</v>
      </c>
      <c r="M332" s="504">
        <f>M333+M337+M338+M339+M341+M342+M334+M343</f>
        <v>5920</v>
      </c>
      <c r="N332" s="504">
        <f t="shared" ref="N332:Q332" si="244">N333+N337+N338+N339+N341+N342+N334+N343</f>
        <v>0</v>
      </c>
      <c r="O332" s="504">
        <f t="shared" si="244"/>
        <v>5920</v>
      </c>
      <c r="P332" s="504">
        <f t="shared" si="244"/>
        <v>5920</v>
      </c>
      <c r="Q332" s="504">
        <f t="shared" si="244"/>
        <v>-20</v>
      </c>
      <c r="R332" s="504">
        <f>R333+R337+R338+R339+R341+R342+R334+R343+R335+R336</f>
        <v>5900</v>
      </c>
      <c r="S332" s="504">
        <f t="shared" ref="S332" si="245">S333+S337+S338+S339+S341+S342+S334+S343+S335+S336</f>
        <v>1036.2</v>
      </c>
      <c r="T332" s="504">
        <f>T333+T334+T335+T336+T337+T338+T339+T340+T341+T342</f>
        <v>4947</v>
      </c>
      <c r="U332" s="504">
        <f t="shared" ref="U332" si="246">U333+U334+U335+U336+U337+U338+U339+U340+U341+U342</f>
        <v>2714</v>
      </c>
      <c r="V332" s="504">
        <f>V333+V334+V335+V336+V337+V338+V339+V340+V341+V342+V343</f>
        <v>7661</v>
      </c>
      <c r="W332" s="504">
        <f t="shared" ref="W332:X332" si="247">W333+W334+W335+W336+W337+W338+W339+W340+W341+W342+W343</f>
        <v>-2473.8000000000002</v>
      </c>
      <c r="X332" s="504">
        <f t="shared" si="247"/>
        <v>5187.2</v>
      </c>
    </row>
    <row r="333" spans="1:27" ht="12.75" customHeight="1" x14ac:dyDescent="0.2">
      <c r="A333" s="505" t="s">
        <v>95</v>
      </c>
      <c r="B333" s="493" t="s">
        <v>343</v>
      </c>
      <c r="C333" s="493" t="s">
        <v>190</v>
      </c>
      <c r="D333" s="493" t="s">
        <v>200</v>
      </c>
      <c r="E333" s="493" t="s">
        <v>1031</v>
      </c>
      <c r="F333" s="493" t="s">
        <v>96</v>
      </c>
      <c r="G333" s="504"/>
      <c r="H333" s="504">
        <v>4500</v>
      </c>
      <c r="I333" s="504">
        <v>-1000</v>
      </c>
      <c r="J333" s="504">
        <f t="shared" ref="J333:J342" si="248">H333+I333</f>
        <v>3500</v>
      </c>
      <c r="K333" s="504">
        <v>-200</v>
      </c>
      <c r="L333" s="504">
        <v>3800</v>
      </c>
      <c r="M333" s="504">
        <v>3800</v>
      </c>
      <c r="N333" s="504">
        <v>0</v>
      </c>
      <c r="O333" s="504">
        <f>M333+N333</f>
        <v>3800</v>
      </c>
      <c r="P333" s="504">
        <v>3800</v>
      </c>
      <c r="Q333" s="504">
        <v>0</v>
      </c>
      <c r="R333" s="504">
        <f t="shared" si="219"/>
        <v>3800</v>
      </c>
      <c r="S333" s="504">
        <f>-800+768.2</f>
        <v>-31.799999999999955</v>
      </c>
      <c r="T333" s="504">
        <f>3000-1041</f>
        <v>1959</v>
      </c>
      <c r="U333" s="504">
        <f>1666+700</f>
        <v>2366</v>
      </c>
      <c r="V333" s="504">
        <f t="shared" ref="V333:V343" si="249">T333+U333</f>
        <v>4325</v>
      </c>
      <c r="W333" s="504">
        <v>-1900</v>
      </c>
      <c r="X333" s="504">
        <f t="shared" ref="X333:X343" si="250">V333+W333</f>
        <v>2425</v>
      </c>
      <c r="Y333" s="524"/>
      <c r="AA333" s="524"/>
    </row>
    <row r="334" spans="1:27" ht="30.75" customHeight="1" x14ac:dyDescent="0.2">
      <c r="A334" s="518" t="s">
        <v>902</v>
      </c>
      <c r="B334" s="493" t="s">
        <v>343</v>
      </c>
      <c r="C334" s="493" t="s">
        <v>190</v>
      </c>
      <c r="D334" s="493" t="s">
        <v>200</v>
      </c>
      <c r="E334" s="493" t="s">
        <v>1031</v>
      </c>
      <c r="F334" s="493" t="s">
        <v>900</v>
      </c>
      <c r="G334" s="504"/>
      <c r="H334" s="504">
        <v>0</v>
      </c>
      <c r="I334" s="504">
        <v>1000</v>
      </c>
      <c r="J334" s="504">
        <f>H334+I334</f>
        <v>1000</v>
      </c>
      <c r="K334" s="504">
        <v>0</v>
      </c>
      <c r="L334" s="504">
        <v>1200</v>
      </c>
      <c r="M334" s="504">
        <v>1200</v>
      </c>
      <c r="N334" s="504">
        <v>0</v>
      </c>
      <c r="O334" s="504">
        <f>M334+N334</f>
        <v>1200</v>
      </c>
      <c r="P334" s="504">
        <v>1200</v>
      </c>
      <c r="Q334" s="504">
        <v>0</v>
      </c>
      <c r="R334" s="504">
        <f t="shared" si="219"/>
        <v>1200</v>
      </c>
      <c r="S334" s="504">
        <f>-241+137+43</f>
        <v>-61</v>
      </c>
      <c r="T334" s="504">
        <v>959</v>
      </c>
      <c r="U334" s="504">
        <f>137+211</f>
        <v>348</v>
      </c>
      <c r="V334" s="504">
        <f t="shared" si="249"/>
        <v>1307</v>
      </c>
      <c r="W334" s="504">
        <v>-573.79999999999995</v>
      </c>
      <c r="X334" s="504">
        <f t="shared" si="250"/>
        <v>733.2</v>
      </c>
      <c r="Y334" s="524"/>
      <c r="AA334" s="524"/>
    </row>
    <row r="335" spans="1:27" ht="16.5" customHeight="1" x14ac:dyDescent="0.2">
      <c r="A335" s="505" t="s">
        <v>911</v>
      </c>
      <c r="B335" s="493" t="s">
        <v>343</v>
      </c>
      <c r="C335" s="493" t="s">
        <v>190</v>
      </c>
      <c r="D335" s="493" t="s">
        <v>200</v>
      </c>
      <c r="E335" s="493" t="s">
        <v>1108</v>
      </c>
      <c r="F335" s="493" t="s">
        <v>96</v>
      </c>
      <c r="G335" s="504"/>
      <c r="H335" s="504"/>
      <c r="I335" s="504"/>
      <c r="J335" s="504"/>
      <c r="K335" s="504"/>
      <c r="L335" s="504"/>
      <c r="M335" s="504"/>
      <c r="N335" s="504"/>
      <c r="O335" s="504"/>
      <c r="P335" s="504"/>
      <c r="Q335" s="504"/>
      <c r="R335" s="504">
        <v>0</v>
      </c>
      <c r="S335" s="504">
        <f>800</f>
        <v>800</v>
      </c>
      <c r="T335" s="504">
        <f>R335+S335</f>
        <v>800</v>
      </c>
      <c r="U335" s="504">
        <v>0</v>
      </c>
      <c r="V335" s="504">
        <f t="shared" si="249"/>
        <v>800</v>
      </c>
      <c r="W335" s="504">
        <v>0</v>
      </c>
      <c r="X335" s="504">
        <f t="shared" si="250"/>
        <v>800</v>
      </c>
    </row>
    <row r="336" spans="1:27" ht="30.75" customHeight="1" x14ac:dyDescent="0.2">
      <c r="A336" s="518" t="s">
        <v>902</v>
      </c>
      <c r="B336" s="493" t="s">
        <v>343</v>
      </c>
      <c r="C336" s="493" t="s">
        <v>190</v>
      </c>
      <c r="D336" s="493" t="s">
        <v>200</v>
      </c>
      <c r="E336" s="493" t="s">
        <v>1108</v>
      </c>
      <c r="F336" s="493" t="s">
        <v>900</v>
      </c>
      <c r="G336" s="504"/>
      <c r="H336" s="504"/>
      <c r="I336" s="504"/>
      <c r="J336" s="504"/>
      <c r="K336" s="504"/>
      <c r="L336" s="504"/>
      <c r="M336" s="504"/>
      <c r="N336" s="504"/>
      <c r="O336" s="504"/>
      <c r="P336" s="504"/>
      <c r="Q336" s="504"/>
      <c r="R336" s="504">
        <v>0</v>
      </c>
      <c r="S336" s="504">
        <f>241</f>
        <v>241</v>
      </c>
      <c r="T336" s="504">
        <f>R336+S336</f>
        <v>241</v>
      </c>
      <c r="U336" s="504">
        <v>0</v>
      </c>
      <c r="V336" s="504">
        <f t="shared" si="249"/>
        <v>241</v>
      </c>
      <c r="W336" s="504">
        <v>0</v>
      </c>
      <c r="X336" s="504">
        <f t="shared" si="250"/>
        <v>241</v>
      </c>
    </row>
    <row r="337" spans="1:54" ht="13.5" customHeight="1" x14ac:dyDescent="0.2">
      <c r="A337" s="505" t="s">
        <v>97</v>
      </c>
      <c r="B337" s="493" t="s">
        <v>343</v>
      </c>
      <c r="C337" s="493" t="s">
        <v>190</v>
      </c>
      <c r="D337" s="493" t="s">
        <v>200</v>
      </c>
      <c r="E337" s="493" t="s">
        <v>1031</v>
      </c>
      <c r="F337" s="493" t="s">
        <v>98</v>
      </c>
      <c r="G337" s="504"/>
      <c r="H337" s="504">
        <v>98</v>
      </c>
      <c r="I337" s="504">
        <v>0</v>
      </c>
      <c r="J337" s="504">
        <f t="shared" si="248"/>
        <v>98</v>
      </c>
      <c r="K337" s="504">
        <v>0</v>
      </c>
      <c r="L337" s="504">
        <v>80</v>
      </c>
      <c r="M337" s="504">
        <v>80</v>
      </c>
      <c r="N337" s="504">
        <v>0</v>
      </c>
      <c r="O337" s="504">
        <f t="shared" ref="O337:O343" si="251">M337+N337</f>
        <v>80</v>
      </c>
      <c r="P337" s="504">
        <v>80</v>
      </c>
      <c r="Q337" s="504">
        <v>0</v>
      </c>
      <c r="R337" s="504">
        <f t="shared" si="219"/>
        <v>80</v>
      </c>
      <c r="S337" s="504">
        <v>-20</v>
      </c>
      <c r="T337" s="504">
        <f>R337+S337</f>
        <v>60</v>
      </c>
      <c r="U337" s="504">
        <v>0</v>
      </c>
      <c r="V337" s="504">
        <f t="shared" si="249"/>
        <v>60</v>
      </c>
      <c r="W337" s="504">
        <v>0</v>
      </c>
      <c r="X337" s="504">
        <f t="shared" si="250"/>
        <v>60</v>
      </c>
    </row>
    <row r="338" spans="1:54" ht="12.75" customHeight="1" x14ac:dyDescent="0.2">
      <c r="A338" s="505" t="s">
        <v>99</v>
      </c>
      <c r="B338" s="493" t="s">
        <v>343</v>
      </c>
      <c r="C338" s="493" t="s">
        <v>190</v>
      </c>
      <c r="D338" s="493" t="s">
        <v>200</v>
      </c>
      <c r="E338" s="493" t="s">
        <v>1031</v>
      </c>
      <c r="F338" s="493" t="s">
        <v>100</v>
      </c>
      <c r="G338" s="504"/>
      <c r="H338" s="504">
        <v>250</v>
      </c>
      <c r="I338" s="504">
        <v>0</v>
      </c>
      <c r="J338" s="504">
        <f t="shared" si="248"/>
        <v>250</v>
      </c>
      <c r="K338" s="504">
        <v>0</v>
      </c>
      <c r="L338" s="504">
        <v>280</v>
      </c>
      <c r="M338" s="504">
        <v>280</v>
      </c>
      <c r="N338" s="504">
        <v>0</v>
      </c>
      <c r="O338" s="504">
        <f t="shared" si="251"/>
        <v>280</v>
      </c>
      <c r="P338" s="504">
        <v>280</v>
      </c>
      <c r="Q338" s="504">
        <v>0</v>
      </c>
      <c r="R338" s="504">
        <f t="shared" si="219"/>
        <v>280</v>
      </c>
      <c r="S338" s="504">
        <v>128</v>
      </c>
      <c r="T338" s="504">
        <f>R338+S338</f>
        <v>408</v>
      </c>
      <c r="U338" s="504">
        <v>0</v>
      </c>
      <c r="V338" s="504">
        <f t="shared" si="249"/>
        <v>408</v>
      </c>
      <c r="W338" s="504">
        <v>0</v>
      </c>
      <c r="X338" s="504">
        <f t="shared" si="250"/>
        <v>408</v>
      </c>
    </row>
    <row r="339" spans="1:54" ht="12.75" customHeight="1" x14ac:dyDescent="0.2">
      <c r="A339" s="505" t="s">
        <v>93</v>
      </c>
      <c r="B339" s="493" t="s">
        <v>343</v>
      </c>
      <c r="C339" s="493" t="s">
        <v>190</v>
      </c>
      <c r="D339" s="493" t="s">
        <v>200</v>
      </c>
      <c r="E339" s="493" t="s">
        <v>1031</v>
      </c>
      <c r="F339" s="493" t="s">
        <v>94</v>
      </c>
      <c r="G339" s="504"/>
      <c r="H339" s="504">
        <v>437</v>
      </c>
      <c r="I339" s="504">
        <v>0</v>
      </c>
      <c r="J339" s="504">
        <f t="shared" si="248"/>
        <v>437</v>
      </c>
      <c r="K339" s="504">
        <v>0</v>
      </c>
      <c r="L339" s="504">
        <v>480</v>
      </c>
      <c r="M339" s="504">
        <v>480</v>
      </c>
      <c r="N339" s="504">
        <v>0</v>
      </c>
      <c r="O339" s="504">
        <f t="shared" si="251"/>
        <v>480</v>
      </c>
      <c r="P339" s="504">
        <v>480</v>
      </c>
      <c r="Q339" s="504">
        <v>0</v>
      </c>
      <c r="R339" s="504">
        <f t="shared" si="219"/>
        <v>480</v>
      </c>
      <c r="S339" s="504">
        <v>-50</v>
      </c>
      <c r="T339" s="504">
        <f>R339+S339</f>
        <v>430</v>
      </c>
      <c r="U339" s="504">
        <v>-80</v>
      </c>
      <c r="V339" s="504">
        <f t="shared" si="249"/>
        <v>350</v>
      </c>
      <c r="W339" s="504">
        <v>0</v>
      </c>
      <c r="X339" s="504">
        <f t="shared" si="250"/>
        <v>350</v>
      </c>
    </row>
    <row r="340" spans="1:54" ht="12.75" customHeight="1" x14ac:dyDescent="0.2">
      <c r="A340" s="505" t="s">
        <v>1236</v>
      </c>
      <c r="B340" s="493" t="s">
        <v>343</v>
      </c>
      <c r="C340" s="493" t="s">
        <v>190</v>
      </c>
      <c r="D340" s="493" t="s">
        <v>200</v>
      </c>
      <c r="E340" s="493" t="s">
        <v>1031</v>
      </c>
      <c r="F340" s="493" t="s">
        <v>1234</v>
      </c>
      <c r="G340" s="504"/>
      <c r="H340" s="504">
        <v>437</v>
      </c>
      <c r="I340" s="504">
        <v>0</v>
      </c>
      <c r="J340" s="504">
        <f t="shared" si="248"/>
        <v>437</v>
      </c>
      <c r="K340" s="504">
        <v>0</v>
      </c>
      <c r="L340" s="504">
        <v>480</v>
      </c>
      <c r="M340" s="504">
        <v>480</v>
      </c>
      <c r="N340" s="504">
        <v>0</v>
      </c>
      <c r="O340" s="504">
        <f t="shared" si="251"/>
        <v>480</v>
      </c>
      <c r="P340" s="504">
        <v>480</v>
      </c>
      <c r="Q340" s="504">
        <v>0</v>
      </c>
      <c r="R340" s="504">
        <f t="shared" si="219"/>
        <v>480</v>
      </c>
      <c r="S340" s="504">
        <v>-50</v>
      </c>
      <c r="T340" s="504">
        <v>0</v>
      </c>
      <c r="U340" s="504">
        <v>80</v>
      </c>
      <c r="V340" s="504">
        <f t="shared" si="249"/>
        <v>80</v>
      </c>
      <c r="W340" s="504">
        <v>0</v>
      </c>
      <c r="X340" s="504">
        <f t="shared" si="250"/>
        <v>80</v>
      </c>
    </row>
    <row r="341" spans="1:54" ht="12.75" customHeight="1" x14ac:dyDescent="0.2">
      <c r="A341" s="505" t="s">
        <v>103</v>
      </c>
      <c r="B341" s="493" t="s">
        <v>343</v>
      </c>
      <c r="C341" s="493" t="s">
        <v>190</v>
      </c>
      <c r="D341" s="493" t="s">
        <v>200</v>
      </c>
      <c r="E341" s="493" t="s">
        <v>1031</v>
      </c>
      <c r="F341" s="493" t="s">
        <v>104</v>
      </c>
      <c r="G341" s="504"/>
      <c r="H341" s="504">
        <v>23</v>
      </c>
      <c r="I341" s="504">
        <v>0</v>
      </c>
      <c r="J341" s="504">
        <f t="shared" si="248"/>
        <v>23</v>
      </c>
      <c r="K341" s="504">
        <v>0</v>
      </c>
      <c r="L341" s="504">
        <v>23</v>
      </c>
      <c r="M341" s="504">
        <v>23</v>
      </c>
      <c r="N341" s="504">
        <v>0</v>
      </c>
      <c r="O341" s="504">
        <f t="shared" si="251"/>
        <v>23</v>
      </c>
      <c r="P341" s="504">
        <v>23</v>
      </c>
      <c r="Q341" s="504">
        <v>0</v>
      </c>
      <c r="R341" s="504">
        <f t="shared" si="219"/>
        <v>23</v>
      </c>
      <c r="S341" s="504">
        <v>2</v>
      </c>
      <c r="T341" s="504">
        <f>R341+S341</f>
        <v>25</v>
      </c>
      <c r="U341" s="504">
        <v>0</v>
      </c>
      <c r="V341" s="504">
        <f t="shared" si="249"/>
        <v>25</v>
      </c>
      <c r="W341" s="504">
        <v>0</v>
      </c>
      <c r="X341" s="504">
        <f t="shared" si="250"/>
        <v>25</v>
      </c>
    </row>
    <row r="342" spans="1:54" ht="12.75" customHeight="1" x14ac:dyDescent="0.2">
      <c r="A342" s="505" t="s">
        <v>400</v>
      </c>
      <c r="B342" s="493" t="s">
        <v>343</v>
      </c>
      <c r="C342" s="493" t="s">
        <v>190</v>
      </c>
      <c r="D342" s="493" t="s">
        <v>200</v>
      </c>
      <c r="E342" s="493" t="s">
        <v>1031</v>
      </c>
      <c r="F342" s="493" t="s">
        <v>106</v>
      </c>
      <c r="G342" s="504"/>
      <c r="H342" s="504">
        <v>37</v>
      </c>
      <c r="I342" s="504">
        <v>0</v>
      </c>
      <c r="J342" s="504">
        <f t="shared" si="248"/>
        <v>37</v>
      </c>
      <c r="K342" s="504">
        <v>-0.28000000000000003</v>
      </c>
      <c r="L342" s="504">
        <v>37</v>
      </c>
      <c r="M342" s="504">
        <v>37</v>
      </c>
      <c r="N342" s="504">
        <v>0</v>
      </c>
      <c r="O342" s="504">
        <f t="shared" si="251"/>
        <v>37</v>
      </c>
      <c r="P342" s="504">
        <v>37</v>
      </c>
      <c r="Q342" s="504">
        <v>0</v>
      </c>
      <c r="R342" s="504">
        <f t="shared" si="219"/>
        <v>37</v>
      </c>
      <c r="S342" s="504">
        <v>28</v>
      </c>
      <c r="T342" s="504">
        <f>R342+S342</f>
        <v>65</v>
      </c>
      <c r="U342" s="504">
        <v>0</v>
      </c>
      <c r="V342" s="504">
        <f t="shared" si="249"/>
        <v>65</v>
      </c>
      <c r="W342" s="504">
        <v>-9.9000000000000005E-2</v>
      </c>
      <c r="X342" s="504">
        <f t="shared" si="250"/>
        <v>64.900999999999996</v>
      </c>
    </row>
    <row r="343" spans="1:54" ht="12.75" customHeight="1" x14ac:dyDescent="0.2">
      <c r="A343" s="505" t="s">
        <v>910</v>
      </c>
      <c r="B343" s="493" t="s">
        <v>343</v>
      </c>
      <c r="C343" s="493" t="s">
        <v>190</v>
      </c>
      <c r="D343" s="493" t="s">
        <v>200</v>
      </c>
      <c r="E343" s="493" t="s">
        <v>1031</v>
      </c>
      <c r="F343" s="493" t="s">
        <v>909</v>
      </c>
      <c r="G343" s="504"/>
      <c r="H343" s="504">
        <v>37</v>
      </c>
      <c r="I343" s="504">
        <v>0</v>
      </c>
      <c r="J343" s="504">
        <v>0</v>
      </c>
      <c r="K343" s="504">
        <v>1.28</v>
      </c>
      <c r="L343" s="504">
        <v>20</v>
      </c>
      <c r="M343" s="504">
        <v>20</v>
      </c>
      <c r="N343" s="504">
        <v>0</v>
      </c>
      <c r="O343" s="504">
        <f t="shared" si="251"/>
        <v>20</v>
      </c>
      <c r="P343" s="504">
        <v>20</v>
      </c>
      <c r="Q343" s="504">
        <v>-20</v>
      </c>
      <c r="R343" s="504">
        <f t="shared" si="219"/>
        <v>0</v>
      </c>
      <c r="S343" s="504">
        <v>0</v>
      </c>
      <c r="T343" s="504">
        <f>R343+S343</f>
        <v>0</v>
      </c>
      <c r="U343" s="504">
        <v>0</v>
      </c>
      <c r="V343" s="504">
        <f t="shared" si="249"/>
        <v>0</v>
      </c>
      <c r="W343" s="504">
        <v>9.9000000000000005E-2</v>
      </c>
      <c r="X343" s="504">
        <f t="shared" si="250"/>
        <v>9.9000000000000005E-2</v>
      </c>
    </row>
    <row r="344" spans="1:54" ht="20.25" customHeight="1" x14ac:dyDescent="0.2">
      <c r="A344" s="503" t="s">
        <v>206</v>
      </c>
      <c r="B344" s="491" t="s">
        <v>343</v>
      </c>
      <c r="C344" s="491" t="s">
        <v>190</v>
      </c>
      <c r="D344" s="491" t="s">
        <v>207</v>
      </c>
      <c r="E344" s="493"/>
      <c r="F344" s="493"/>
      <c r="G344" s="504"/>
      <c r="H344" s="511" t="e">
        <f t="shared" ref="H344:Q344" si="252">H345</f>
        <v>#REF!</v>
      </c>
      <c r="I344" s="511" t="e">
        <f t="shared" si="252"/>
        <v>#REF!</v>
      </c>
      <c r="J344" s="511" t="e">
        <f t="shared" si="252"/>
        <v>#REF!</v>
      </c>
      <c r="K344" s="511" t="e">
        <f t="shared" si="252"/>
        <v>#REF!</v>
      </c>
      <c r="L344" s="511">
        <f t="shared" si="252"/>
        <v>3240.0299999999997</v>
      </c>
      <c r="M344" s="511">
        <f t="shared" si="252"/>
        <v>3240.03</v>
      </c>
      <c r="N344" s="511">
        <f t="shared" si="252"/>
        <v>0</v>
      </c>
      <c r="O344" s="511">
        <f t="shared" si="252"/>
        <v>3240.03</v>
      </c>
      <c r="P344" s="511">
        <f t="shared" si="252"/>
        <v>3240.03</v>
      </c>
      <c r="Q344" s="511">
        <f t="shared" si="252"/>
        <v>0</v>
      </c>
      <c r="R344" s="511">
        <f>R345+R351</f>
        <v>3240.03</v>
      </c>
      <c r="S344" s="511">
        <f t="shared" ref="S344:U344" si="253">S345+S351</f>
        <v>511.97</v>
      </c>
      <c r="T344" s="511">
        <f t="shared" si="253"/>
        <v>3050</v>
      </c>
      <c r="U344" s="511">
        <f t="shared" si="253"/>
        <v>240</v>
      </c>
      <c r="V344" s="511">
        <f>V345+V351</f>
        <v>3290</v>
      </c>
      <c r="W344" s="511">
        <f t="shared" ref="W344:X344" si="254">W345+W351</f>
        <v>18081.39</v>
      </c>
      <c r="X344" s="511">
        <f t="shared" si="254"/>
        <v>21371.39</v>
      </c>
      <c r="Y344" s="524"/>
    </row>
    <row r="345" spans="1:54" ht="38.25" customHeight="1" x14ac:dyDescent="0.2">
      <c r="A345" s="505" t="s">
        <v>985</v>
      </c>
      <c r="B345" s="493" t="s">
        <v>343</v>
      </c>
      <c r="C345" s="493" t="s">
        <v>190</v>
      </c>
      <c r="D345" s="493" t="s">
        <v>207</v>
      </c>
      <c r="E345" s="493"/>
      <c r="F345" s="493"/>
      <c r="G345" s="504" t="e">
        <f>#REF!+G350</f>
        <v>#REF!</v>
      </c>
      <c r="H345" s="504" t="e">
        <f>#REF!+H350+H346+H347</f>
        <v>#REF!</v>
      </c>
      <c r="I345" s="504" t="e">
        <f>#REF!+I350+I346+I347</f>
        <v>#REF!</v>
      </c>
      <c r="J345" s="504" t="e">
        <f>#REF!+J350+J346+J347</f>
        <v>#REF!</v>
      </c>
      <c r="K345" s="504" t="e">
        <f>#REF!+K350+K346+K347</f>
        <v>#REF!</v>
      </c>
      <c r="L345" s="504">
        <f>L347+L350+L346</f>
        <v>3240.0299999999997</v>
      </c>
      <c r="M345" s="504">
        <f>M350+M346+M347</f>
        <v>3240.03</v>
      </c>
      <c r="N345" s="504">
        <f t="shared" ref="N345:Q345" si="255">N350+N346+N347</f>
        <v>0</v>
      </c>
      <c r="O345" s="504">
        <f t="shared" si="255"/>
        <v>3240.03</v>
      </c>
      <c r="P345" s="504">
        <f t="shared" si="255"/>
        <v>3240.03</v>
      </c>
      <c r="Q345" s="504">
        <f t="shared" si="255"/>
        <v>0</v>
      </c>
      <c r="R345" s="504">
        <f>R350+R346+R347+R348+R349</f>
        <v>3240.03</v>
      </c>
      <c r="S345" s="504">
        <f t="shared" ref="S345:X345" si="256">S350+S346+S347+S348+S349</f>
        <v>511.97</v>
      </c>
      <c r="T345" s="504">
        <f t="shared" si="256"/>
        <v>3050</v>
      </c>
      <c r="U345" s="504">
        <f t="shared" si="256"/>
        <v>240</v>
      </c>
      <c r="V345" s="504">
        <f t="shared" si="256"/>
        <v>3290</v>
      </c>
      <c r="W345" s="504">
        <f t="shared" si="256"/>
        <v>3124.7999999999997</v>
      </c>
      <c r="X345" s="504">
        <f t="shared" si="256"/>
        <v>6414.8</v>
      </c>
    </row>
    <row r="346" spans="1:54" ht="12.75" customHeight="1" x14ac:dyDescent="0.2">
      <c r="A346" s="505" t="s">
        <v>911</v>
      </c>
      <c r="B346" s="493" t="s">
        <v>343</v>
      </c>
      <c r="C346" s="493" t="s">
        <v>190</v>
      </c>
      <c r="D346" s="493" t="s">
        <v>207</v>
      </c>
      <c r="E346" s="493" t="s">
        <v>1031</v>
      </c>
      <c r="F346" s="493" t="s">
        <v>96</v>
      </c>
      <c r="G346" s="504"/>
      <c r="H346" s="504">
        <v>0</v>
      </c>
      <c r="I346" s="504">
        <v>1650</v>
      </c>
      <c r="J346" s="504">
        <f>H346+I346</f>
        <v>1650</v>
      </c>
      <c r="K346" s="504">
        <v>200</v>
      </c>
      <c r="L346" s="504">
        <v>2300</v>
      </c>
      <c r="M346" s="504">
        <v>2300</v>
      </c>
      <c r="N346" s="504">
        <v>0</v>
      </c>
      <c r="O346" s="504">
        <f>M346+N346</f>
        <v>2300</v>
      </c>
      <c r="P346" s="504">
        <v>2300</v>
      </c>
      <c r="Q346" s="504">
        <v>0</v>
      </c>
      <c r="R346" s="504">
        <f t="shared" si="219"/>
        <v>2300</v>
      </c>
      <c r="S346" s="504">
        <f>-500+17.25+543-173.1</f>
        <v>-112.85</v>
      </c>
      <c r="T346" s="504">
        <v>1800</v>
      </c>
      <c r="U346" s="504">
        <f>-605.87+346+345</f>
        <v>85.13</v>
      </c>
      <c r="V346" s="504">
        <f t="shared" ref="V346:V351" si="257">T346+U346</f>
        <v>1885.13</v>
      </c>
      <c r="W346" s="504">
        <f>2400-226.56</f>
        <v>2173.44</v>
      </c>
      <c r="X346" s="504">
        <f t="shared" ref="X346:X351" si="258">V346+W346</f>
        <v>4058.57</v>
      </c>
      <c r="Y346" s="524"/>
      <c r="AA346" s="524"/>
    </row>
    <row r="347" spans="1:54" ht="31.5" customHeight="1" x14ac:dyDescent="0.2">
      <c r="A347" s="518" t="s">
        <v>902</v>
      </c>
      <c r="B347" s="493" t="s">
        <v>343</v>
      </c>
      <c r="C347" s="493" t="s">
        <v>190</v>
      </c>
      <c r="D347" s="493" t="s">
        <v>207</v>
      </c>
      <c r="E347" s="493" t="s">
        <v>1031</v>
      </c>
      <c r="F347" s="493" t="s">
        <v>900</v>
      </c>
      <c r="G347" s="504"/>
      <c r="H347" s="504">
        <v>0</v>
      </c>
      <c r="I347" s="504">
        <v>550</v>
      </c>
      <c r="J347" s="504">
        <f>H347+I347</f>
        <v>550</v>
      </c>
      <c r="K347" s="504">
        <v>0</v>
      </c>
      <c r="L347" s="504">
        <v>700</v>
      </c>
      <c r="M347" s="504">
        <v>700</v>
      </c>
      <c r="N347" s="504">
        <v>0</v>
      </c>
      <c r="O347" s="504">
        <f>M347+N347</f>
        <v>700</v>
      </c>
      <c r="P347" s="504">
        <v>700</v>
      </c>
      <c r="Q347" s="504">
        <v>0</v>
      </c>
      <c r="R347" s="504">
        <f t="shared" si="219"/>
        <v>700</v>
      </c>
      <c r="S347" s="504">
        <f>-150+159-48</f>
        <v>-39</v>
      </c>
      <c r="T347" s="504">
        <v>550</v>
      </c>
      <c r="U347" s="504">
        <f>-157+105+104</f>
        <v>52</v>
      </c>
      <c r="V347" s="504">
        <f t="shared" si="257"/>
        <v>602</v>
      </c>
      <c r="W347" s="504">
        <v>724.8</v>
      </c>
      <c r="X347" s="504">
        <f t="shared" si="258"/>
        <v>1326.8</v>
      </c>
      <c r="Y347" s="524"/>
      <c r="AA347" s="524"/>
    </row>
    <row r="348" spans="1:54" ht="17.25" customHeight="1" x14ac:dyDescent="0.2">
      <c r="A348" s="505" t="s">
        <v>911</v>
      </c>
      <c r="B348" s="493" t="s">
        <v>343</v>
      </c>
      <c r="C348" s="493" t="s">
        <v>190</v>
      </c>
      <c r="D348" s="493" t="s">
        <v>207</v>
      </c>
      <c r="E348" s="493" t="s">
        <v>1108</v>
      </c>
      <c r="F348" s="493" t="s">
        <v>96</v>
      </c>
      <c r="G348" s="504"/>
      <c r="H348" s="504"/>
      <c r="I348" s="504"/>
      <c r="J348" s="504"/>
      <c r="K348" s="504"/>
      <c r="L348" s="504"/>
      <c r="M348" s="504"/>
      <c r="N348" s="504"/>
      <c r="O348" s="504"/>
      <c r="P348" s="504"/>
      <c r="Q348" s="504"/>
      <c r="R348" s="504"/>
      <c r="S348" s="504">
        <f>482.75+173.1</f>
        <v>655.85</v>
      </c>
      <c r="T348" s="504">
        <v>500</v>
      </c>
      <c r="U348" s="504">
        <v>102.87</v>
      </c>
      <c r="V348" s="504">
        <f t="shared" si="257"/>
        <v>602.87</v>
      </c>
      <c r="W348" s="504">
        <v>226.56</v>
      </c>
      <c r="X348" s="504">
        <f t="shared" si="258"/>
        <v>829.43000000000006</v>
      </c>
    </row>
    <row r="349" spans="1:54" ht="31.5" customHeight="1" x14ac:dyDescent="0.2">
      <c r="A349" s="518" t="s">
        <v>902</v>
      </c>
      <c r="B349" s="493" t="s">
        <v>343</v>
      </c>
      <c r="C349" s="493" t="s">
        <v>190</v>
      </c>
      <c r="D349" s="493" t="s">
        <v>207</v>
      </c>
      <c r="E349" s="493" t="s">
        <v>1108</v>
      </c>
      <c r="F349" s="493" t="s">
        <v>900</v>
      </c>
      <c r="G349" s="504"/>
      <c r="H349" s="504"/>
      <c r="I349" s="504"/>
      <c r="J349" s="504"/>
      <c r="K349" s="504"/>
      <c r="L349" s="504"/>
      <c r="M349" s="504"/>
      <c r="N349" s="504"/>
      <c r="O349" s="504"/>
      <c r="P349" s="504"/>
      <c r="Q349" s="504"/>
      <c r="R349" s="504"/>
      <c r="S349" s="504">
        <v>198</v>
      </c>
      <c r="T349" s="504">
        <v>150</v>
      </c>
      <c r="U349" s="504">
        <v>0</v>
      </c>
      <c r="V349" s="504">
        <f t="shared" si="257"/>
        <v>150</v>
      </c>
      <c r="W349" s="504">
        <v>0</v>
      </c>
      <c r="X349" s="504">
        <f t="shared" si="258"/>
        <v>150</v>
      </c>
    </row>
    <row r="350" spans="1:54" ht="12.75" customHeight="1" x14ac:dyDescent="0.2">
      <c r="A350" s="505" t="s">
        <v>93</v>
      </c>
      <c r="B350" s="493" t="s">
        <v>343</v>
      </c>
      <c r="C350" s="493" t="s">
        <v>190</v>
      </c>
      <c r="D350" s="493" t="s">
        <v>207</v>
      </c>
      <c r="E350" s="493" t="s">
        <v>1031</v>
      </c>
      <c r="F350" s="493" t="s">
        <v>94</v>
      </c>
      <c r="G350" s="504"/>
      <c r="H350" s="504">
        <v>550</v>
      </c>
      <c r="I350" s="504">
        <v>0</v>
      </c>
      <c r="J350" s="504">
        <f>H350+I350</f>
        <v>550</v>
      </c>
      <c r="K350" s="504">
        <v>0</v>
      </c>
      <c r="L350" s="504">
        <v>240.03</v>
      </c>
      <c r="M350" s="504">
        <v>240.03</v>
      </c>
      <c r="N350" s="504">
        <v>0</v>
      </c>
      <c r="O350" s="504">
        <f>M350+N350</f>
        <v>240.03</v>
      </c>
      <c r="P350" s="504">
        <v>240.03</v>
      </c>
      <c r="Q350" s="504">
        <v>0</v>
      </c>
      <c r="R350" s="504">
        <f t="shared" si="219"/>
        <v>240.03</v>
      </c>
      <c r="S350" s="504">
        <v>-190.03</v>
      </c>
      <c r="T350" s="504">
        <f>R350+S350</f>
        <v>50</v>
      </c>
      <c r="U350" s="504">
        <v>0</v>
      </c>
      <c r="V350" s="504">
        <f t="shared" si="257"/>
        <v>50</v>
      </c>
      <c r="W350" s="504">
        <v>0</v>
      </c>
      <c r="X350" s="504">
        <f t="shared" si="258"/>
        <v>50</v>
      </c>
    </row>
    <row r="351" spans="1:54" ht="24.75" customHeight="1" x14ac:dyDescent="0.2">
      <c r="A351" s="505" t="s">
        <v>318</v>
      </c>
      <c r="B351" s="493" t="s">
        <v>343</v>
      </c>
      <c r="C351" s="493" t="s">
        <v>190</v>
      </c>
      <c r="D351" s="493" t="s">
        <v>207</v>
      </c>
      <c r="E351" s="493" t="s">
        <v>1031</v>
      </c>
      <c r="F351" s="493" t="s">
        <v>319</v>
      </c>
      <c r="G351" s="504"/>
      <c r="H351" s="504"/>
      <c r="I351" s="504"/>
      <c r="J351" s="504"/>
      <c r="K351" s="504"/>
      <c r="L351" s="504"/>
      <c r="M351" s="504"/>
      <c r="N351" s="504"/>
      <c r="O351" s="504"/>
      <c r="P351" s="504"/>
      <c r="Q351" s="504"/>
      <c r="R351" s="504"/>
      <c r="S351" s="504">
        <v>0</v>
      </c>
      <c r="T351" s="504">
        <f>R351+S351</f>
        <v>0</v>
      </c>
      <c r="U351" s="504">
        <v>0</v>
      </c>
      <c r="V351" s="504">
        <f t="shared" si="257"/>
        <v>0</v>
      </c>
      <c r="W351" s="504">
        <f>3154.8+11000+801.79</f>
        <v>14956.59</v>
      </c>
      <c r="X351" s="504">
        <f t="shared" si="258"/>
        <v>14956.59</v>
      </c>
    </row>
    <row r="352" spans="1:54" s="509" customFormat="1" ht="15.75" customHeight="1" x14ac:dyDescent="0.2">
      <c r="A352" s="503" t="s">
        <v>220</v>
      </c>
      <c r="B352" s="491" t="s">
        <v>343</v>
      </c>
      <c r="C352" s="491" t="s">
        <v>196</v>
      </c>
      <c r="D352" s="491">
        <v>12</v>
      </c>
      <c r="E352" s="491"/>
      <c r="F352" s="491"/>
      <c r="G352" s="511">
        <f>G353+G356</f>
        <v>0</v>
      </c>
      <c r="H352" s="511">
        <f>H353+H355+H356</f>
        <v>1550</v>
      </c>
      <c r="I352" s="511">
        <f>I353+I355+I356</f>
        <v>-120</v>
      </c>
      <c r="J352" s="511">
        <f>H352+I352</f>
        <v>1430</v>
      </c>
      <c r="K352" s="511">
        <f>K353+K355+K356</f>
        <v>-570</v>
      </c>
      <c r="L352" s="511">
        <f>L353+L356</f>
        <v>860</v>
      </c>
      <c r="M352" s="511">
        <f>M353+M356</f>
        <v>860</v>
      </c>
      <c r="N352" s="511">
        <f t="shared" ref="N352:Q352" si="259">N353+N356</f>
        <v>0</v>
      </c>
      <c r="O352" s="511">
        <f t="shared" si="259"/>
        <v>860</v>
      </c>
      <c r="P352" s="511">
        <f t="shared" si="259"/>
        <v>860</v>
      </c>
      <c r="Q352" s="511">
        <f t="shared" si="259"/>
        <v>0</v>
      </c>
      <c r="R352" s="511">
        <f>R353+R356+R359</f>
        <v>860</v>
      </c>
      <c r="S352" s="511">
        <f t="shared" ref="S352:U352" si="260">S353+S356+S359</f>
        <v>-513.1</v>
      </c>
      <c r="T352" s="511">
        <f>T353+T356+T359</f>
        <v>506.9</v>
      </c>
      <c r="U352" s="511">
        <f t="shared" si="260"/>
        <v>-2.8</v>
      </c>
      <c r="V352" s="511">
        <f>V353+V356+V359</f>
        <v>504.1</v>
      </c>
      <c r="W352" s="511">
        <f t="shared" ref="W352" si="261">W353+W356+W359</f>
        <v>0</v>
      </c>
      <c r="X352" s="511">
        <f>X353+X356+X359</f>
        <v>504.1</v>
      </c>
      <c r="Y352" s="522"/>
      <c r="Z352" s="508"/>
      <c r="AA352" s="508"/>
      <c r="AB352" s="508"/>
      <c r="AC352" s="508"/>
      <c r="AD352" s="508"/>
      <c r="AE352" s="508"/>
      <c r="AF352" s="508"/>
      <c r="AG352" s="508"/>
      <c r="AH352" s="508"/>
      <c r="AI352" s="508"/>
      <c r="AJ352" s="508"/>
      <c r="AK352" s="508"/>
      <c r="AL352" s="508"/>
      <c r="AM352" s="508"/>
      <c r="AN352" s="508"/>
      <c r="AO352" s="508"/>
      <c r="AP352" s="508"/>
      <c r="AQ352" s="508"/>
      <c r="AR352" s="508"/>
      <c r="AS352" s="508"/>
      <c r="AT352" s="508"/>
      <c r="AU352" s="508"/>
      <c r="AV352" s="508"/>
      <c r="AW352" s="508"/>
      <c r="AX352" s="508"/>
      <c r="AY352" s="508"/>
      <c r="AZ352" s="508"/>
      <c r="BA352" s="508"/>
      <c r="BB352" s="508"/>
    </row>
    <row r="353" spans="1:54" ht="33" customHeight="1" x14ac:dyDescent="0.2">
      <c r="A353" s="505" t="s">
        <v>1000</v>
      </c>
      <c r="B353" s="493" t="s">
        <v>343</v>
      </c>
      <c r="C353" s="493" t="s">
        <v>196</v>
      </c>
      <c r="D353" s="493" t="s">
        <v>205</v>
      </c>
      <c r="E353" s="493" t="s">
        <v>832</v>
      </c>
      <c r="F353" s="493"/>
      <c r="G353" s="504"/>
      <c r="H353" s="504">
        <f>H354</f>
        <v>450</v>
      </c>
      <c r="I353" s="504">
        <f>I354</f>
        <v>0</v>
      </c>
      <c r="J353" s="504">
        <f>J354</f>
        <v>450</v>
      </c>
      <c r="K353" s="504">
        <f>K354</f>
        <v>0</v>
      </c>
      <c r="L353" s="504">
        <f>L354+L355</f>
        <v>700</v>
      </c>
      <c r="M353" s="504">
        <f>M354+M355</f>
        <v>700</v>
      </c>
      <c r="N353" s="504">
        <f t="shared" ref="N353:X353" si="262">N354+N355</f>
        <v>0</v>
      </c>
      <c r="O353" s="504">
        <f t="shared" si="262"/>
        <v>700</v>
      </c>
      <c r="P353" s="504">
        <f t="shared" si="262"/>
        <v>700</v>
      </c>
      <c r="Q353" s="504">
        <f t="shared" si="262"/>
        <v>0</v>
      </c>
      <c r="R353" s="504">
        <f t="shared" si="262"/>
        <v>700</v>
      </c>
      <c r="S353" s="504">
        <f t="shared" si="262"/>
        <v>-500</v>
      </c>
      <c r="T353" s="504">
        <f t="shared" si="262"/>
        <v>300</v>
      </c>
      <c r="U353" s="504">
        <f t="shared" si="262"/>
        <v>0</v>
      </c>
      <c r="V353" s="504">
        <f t="shared" si="262"/>
        <v>300</v>
      </c>
      <c r="W353" s="504">
        <f t="shared" si="262"/>
        <v>0</v>
      </c>
      <c r="X353" s="504">
        <f t="shared" si="262"/>
        <v>300</v>
      </c>
    </row>
    <row r="354" spans="1:54" ht="21" customHeight="1" x14ac:dyDescent="0.2">
      <c r="A354" s="505" t="s">
        <v>744</v>
      </c>
      <c r="B354" s="493" t="s">
        <v>343</v>
      </c>
      <c r="C354" s="493" t="s">
        <v>196</v>
      </c>
      <c r="D354" s="493" t="s">
        <v>205</v>
      </c>
      <c r="E354" s="493" t="s">
        <v>831</v>
      </c>
      <c r="F354" s="493" t="s">
        <v>94</v>
      </c>
      <c r="G354" s="504"/>
      <c r="H354" s="504">
        <v>450</v>
      </c>
      <c r="I354" s="504">
        <v>0</v>
      </c>
      <c r="J354" s="504">
        <f>H354+I354</f>
        <v>450</v>
      </c>
      <c r="K354" s="504">
        <v>0</v>
      </c>
      <c r="L354" s="504">
        <v>200</v>
      </c>
      <c r="M354" s="504">
        <v>200</v>
      </c>
      <c r="N354" s="504">
        <v>0</v>
      </c>
      <c r="O354" s="504">
        <f>M354+N354</f>
        <v>200</v>
      </c>
      <c r="P354" s="504">
        <v>200</v>
      </c>
      <c r="Q354" s="504">
        <v>0</v>
      </c>
      <c r="R354" s="504">
        <f t="shared" si="219"/>
        <v>200</v>
      </c>
      <c r="S354" s="504">
        <v>-100</v>
      </c>
      <c r="T354" s="504">
        <v>150</v>
      </c>
      <c r="U354" s="504">
        <v>0</v>
      </c>
      <c r="V354" s="504">
        <f>T354+U354</f>
        <v>150</v>
      </c>
      <c r="W354" s="504">
        <v>0</v>
      </c>
      <c r="X354" s="504">
        <f t="shared" ref="X354:X355" si="263">V354+W354</f>
        <v>150</v>
      </c>
    </row>
    <row r="355" spans="1:54" ht="17.25" customHeight="1" x14ac:dyDescent="0.2">
      <c r="A355" s="505" t="s">
        <v>722</v>
      </c>
      <c r="B355" s="493" t="s">
        <v>343</v>
      </c>
      <c r="C355" s="493" t="s">
        <v>196</v>
      </c>
      <c r="D355" s="493" t="s">
        <v>205</v>
      </c>
      <c r="E355" s="493" t="s">
        <v>830</v>
      </c>
      <c r="F355" s="493" t="s">
        <v>94</v>
      </c>
      <c r="G355" s="504"/>
      <c r="H355" s="504">
        <v>900</v>
      </c>
      <c r="I355" s="504">
        <v>-120</v>
      </c>
      <c r="J355" s="504">
        <f>H355+I355</f>
        <v>780</v>
      </c>
      <c r="K355" s="504">
        <v>-570</v>
      </c>
      <c r="L355" s="504">
        <v>500</v>
      </c>
      <c r="M355" s="504">
        <v>500</v>
      </c>
      <c r="N355" s="504">
        <v>0</v>
      </c>
      <c r="O355" s="504">
        <f>M355+N355</f>
        <v>500</v>
      </c>
      <c r="P355" s="504">
        <v>500</v>
      </c>
      <c r="Q355" s="504">
        <v>0</v>
      </c>
      <c r="R355" s="504">
        <f t="shared" si="219"/>
        <v>500</v>
      </c>
      <c r="S355" s="504">
        <v>-400</v>
      </c>
      <c r="T355" s="504">
        <v>150</v>
      </c>
      <c r="U355" s="504">
        <v>0</v>
      </c>
      <c r="V355" s="504">
        <f>T355+U355</f>
        <v>150</v>
      </c>
      <c r="W355" s="504">
        <v>0</v>
      </c>
      <c r="X355" s="504">
        <f t="shared" si="263"/>
        <v>150</v>
      </c>
    </row>
    <row r="356" spans="1:54" ht="33" customHeight="1" x14ac:dyDescent="0.2">
      <c r="A356" s="505" t="s">
        <v>1001</v>
      </c>
      <c r="B356" s="493" t="s">
        <v>343</v>
      </c>
      <c r="C356" s="493" t="s">
        <v>196</v>
      </c>
      <c r="D356" s="493" t="s">
        <v>205</v>
      </c>
      <c r="E356" s="493" t="s">
        <v>829</v>
      </c>
      <c r="F356" s="493"/>
      <c r="G356" s="504"/>
      <c r="H356" s="504">
        <f>H357+H358</f>
        <v>200</v>
      </c>
      <c r="I356" s="504">
        <f>I357+I358</f>
        <v>0</v>
      </c>
      <c r="J356" s="504">
        <f>H356+I356</f>
        <v>200</v>
      </c>
      <c r="K356" s="504">
        <f>K357+K358</f>
        <v>0</v>
      </c>
      <c r="L356" s="504">
        <f>L358+L357</f>
        <v>160</v>
      </c>
      <c r="M356" s="504">
        <f>M358+M357</f>
        <v>160</v>
      </c>
      <c r="N356" s="504">
        <f t="shared" ref="N356:P356" si="264">N358+N357</f>
        <v>0</v>
      </c>
      <c r="O356" s="504">
        <f t="shared" si="264"/>
        <v>160</v>
      </c>
      <c r="P356" s="504">
        <f t="shared" si="264"/>
        <v>160</v>
      </c>
      <c r="Q356" s="504">
        <v>0</v>
      </c>
      <c r="R356" s="504">
        <f>R357+R358</f>
        <v>160</v>
      </c>
      <c r="S356" s="504">
        <f t="shared" ref="S356:X356" si="265">S357+S358</f>
        <v>-60</v>
      </c>
      <c r="T356" s="504">
        <f t="shared" si="265"/>
        <v>160</v>
      </c>
      <c r="U356" s="504">
        <f t="shared" si="265"/>
        <v>0</v>
      </c>
      <c r="V356" s="504">
        <f t="shared" si="265"/>
        <v>160</v>
      </c>
      <c r="W356" s="504">
        <f t="shared" si="265"/>
        <v>0</v>
      </c>
      <c r="X356" s="504">
        <f t="shared" si="265"/>
        <v>160</v>
      </c>
    </row>
    <row r="357" spans="1:54" ht="16.5" customHeight="1" x14ac:dyDescent="0.2">
      <c r="A357" s="505" t="s">
        <v>533</v>
      </c>
      <c r="B357" s="493" t="s">
        <v>343</v>
      </c>
      <c r="C357" s="493" t="s">
        <v>196</v>
      </c>
      <c r="D357" s="493" t="s">
        <v>205</v>
      </c>
      <c r="E357" s="493" t="s">
        <v>828</v>
      </c>
      <c r="F357" s="493" t="s">
        <v>94</v>
      </c>
      <c r="G357" s="504"/>
      <c r="H357" s="504">
        <v>100</v>
      </c>
      <c r="I357" s="504">
        <v>0</v>
      </c>
      <c r="J357" s="504">
        <f>H357+I357</f>
        <v>100</v>
      </c>
      <c r="K357" s="504">
        <v>0</v>
      </c>
      <c r="L357" s="504">
        <v>80</v>
      </c>
      <c r="M357" s="504">
        <v>80</v>
      </c>
      <c r="N357" s="504">
        <v>0</v>
      </c>
      <c r="O357" s="504">
        <f>M357+N357</f>
        <v>80</v>
      </c>
      <c r="P357" s="504">
        <v>80</v>
      </c>
      <c r="Q357" s="504">
        <v>0</v>
      </c>
      <c r="R357" s="504">
        <f t="shared" si="219"/>
        <v>80</v>
      </c>
      <c r="S357" s="504">
        <v>-30</v>
      </c>
      <c r="T357" s="504">
        <v>80</v>
      </c>
      <c r="U357" s="504">
        <v>0</v>
      </c>
      <c r="V357" s="504">
        <f>T357+U357</f>
        <v>80</v>
      </c>
      <c r="W357" s="504">
        <v>0</v>
      </c>
      <c r="X357" s="504">
        <f t="shared" ref="X357:X358" si="266">V357+W357</f>
        <v>80</v>
      </c>
    </row>
    <row r="358" spans="1:54" ht="18" customHeight="1" x14ac:dyDescent="0.2">
      <c r="A358" s="505" t="s">
        <v>534</v>
      </c>
      <c r="B358" s="493" t="s">
        <v>343</v>
      </c>
      <c r="C358" s="493" t="s">
        <v>196</v>
      </c>
      <c r="D358" s="493" t="s">
        <v>205</v>
      </c>
      <c r="E358" s="493" t="s">
        <v>827</v>
      </c>
      <c r="F358" s="493" t="s">
        <v>94</v>
      </c>
      <c r="G358" s="504"/>
      <c r="H358" s="504">
        <v>100</v>
      </c>
      <c r="I358" s="504">
        <v>0</v>
      </c>
      <c r="J358" s="504">
        <f>H358+I358</f>
        <v>100</v>
      </c>
      <c r="K358" s="504">
        <v>0</v>
      </c>
      <c r="L358" s="504">
        <v>80</v>
      </c>
      <c r="M358" s="504">
        <v>80</v>
      </c>
      <c r="N358" s="504">
        <v>0</v>
      </c>
      <c r="O358" s="504">
        <f>M358+N358</f>
        <v>80</v>
      </c>
      <c r="P358" s="504">
        <v>80</v>
      </c>
      <c r="Q358" s="504">
        <v>0</v>
      </c>
      <c r="R358" s="504">
        <f t="shared" si="219"/>
        <v>80</v>
      </c>
      <c r="S358" s="504">
        <v>-30</v>
      </c>
      <c r="T358" s="504">
        <v>80</v>
      </c>
      <c r="U358" s="504">
        <v>0</v>
      </c>
      <c r="V358" s="504">
        <f>T358+U358</f>
        <v>80</v>
      </c>
      <c r="W358" s="504">
        <v>0</v>
      </c>
      <c r="X358" s="504">
        <f t="shared" si="266"/>
        <v>80</v>
      </c>
    </row>
    <row r="359" spans="1:54" ht="37.5" customHeight="1" x14ac:dyDescent="0.2">
      <c r="A359" s="505" t="s">
        <v>1051</v>
      </c>
      <c r="B359" s="493" t="s">
        <v>343</v>
      </c>
      <c r="C359" s="493" t="s">
        <v>196</v>
      </c>
      <c r="D359" s="493" t="s">
        <v>205</v>
      </c>
      <c r="E359" s="493" t="s">
        <v>836</v>
      </c>
      <c r="F359" s="493"/>
      <c r="G359" s="504"/>
      <c r="H359" s="504">
        <f>H360</f>
        <v>0.1</v>
      </c>
      <c r="I359" s="504">
        <f>I360</f>
        <v>0</v>
      </c>
      <c r="J359" s="504">
        <f t="shared" ref="J359:J362" si="267">H359+I359</f>
        <v>0.1</v>
      </c>
      <c r="K359" s="504">
        <f>K360</f>
        <v>0</v>
      </c>
      <c r="L359" s="504">
        <f>L360</f>
        <v>0.1</v>
      </c>
      <c r="M359" s="504">
        <f>M360</f>
        <v>0.1</v>
      </c>
      <c r="N359" s="504">
        <f t="shared" ref="N359:Q359" si="268">N360</f>
        <v>0</v>
      </c>
      <c r="O359" s="504">
        <f t="shared" si="268"/>
        <v>0.1</v>
      </c>
      <c r="P359" s="504">
        <f t="shared" si="268"/>
        <v>0</v>
      </c>
      <c r="Q359" s="504">
        <f t="shared" si="268"/>
        <v>42.5</v>
      </c>
      <c r="R359" s="504">
        <f t="shared" ref="R359:U359" si="269">R360+R361</f>
        <v>0</v>
      </c>
      <c r="S359" s="504">
        <f t="shared" si="269"/>
        <v>46.9</v>
      </c>
      <c r="T359" s="504">
        <f t="shared" si="269"/>
        <v>46.9</v>
      </c>
      <c r="U359" s="504">
        <f t="shared" si="269"/>
        <v>-2.8</v>
      </c>
      <c r="V359" s="504">
        <f>V360+V361+V362</f>
        <v>44.099999999999994</v>
      </c>
      <c r="W359" s="504">
        <f t="shared" ref="W359:X359" si="270">W360+W361+W362</f>
        <v>0</v>
      </c>
      <c r="X359" s="504">
        <f t="shared" si="270"/>
        <v>44.1</v>
      </c>
    </row>
    <row r="360" spans="1:54" ht="18" customHeight="1" x14ac:dyDescent="0.2">
      <c r="A360" s="505" t="s">
        <v>911</v>
      </c>
      <c r="B360" s="493" t="s">
        <v>343</v>
      </c>
      <c r="C360" s="493" t="s">
        <v>196</v>
      </c>
      <c r="D360" s="493" t="s">
        <v>205</v>
      </c>
      <c r="E360" s="493" t="s">
        <v>836</v>
      </c>
      <c r="F360" s="493" t="s">
        <v>96</v>
      </c>
      <c r="G360" s="504"/>
      <c r="H360" s="504">
        <v>0.1</v>
      </c>
      <c r="I360" s="504">
        <v>0</v>
      </c>
      <c r="J360" s="504">
        <f t="shared" si="267"/>
        <v>0.1</v>
      </c>
      <c r="K360" s="504">
        <v>0</v>
      </c>
      <c r="L360" s="504">
        <v>0.1</v>
      </c>
      <c r="M360" s="504">
        <v>0.1</v>
      </c>
      <c r="N360" s="504">
        <v>0</v>
      </c>
      <c r="O360" s="504">
        <f>M360+N360</f>
        <v>0.1</v>
      </c>
      <c r="P360" s="504">
        <v>0</v>
      </c>
      <c r="Q360" s="504">
        <v>42.5</v>
      </c>
      <c r="R360" s="504">
        <v>0</v>
      </c>
      <c r="S360" s="504">
        <v>36</v>
      </c>
      <c r="T360" s="504">
        <f>R360+S360</f>
        <v>36</v>
      </c>
      <c r="U360" s="504">
        <v>-2.13</v>
      </c>
      <c r="V360" s="504">
        <f>T360+U360</f>
        <v>33.869999999999997</v>
      </c>
      <c r="W360" s="504">
        <v>-0.91300000000000003</v>
      </c>
      <c r="X360" s="504">
        <f t="shared" ref="X360:X362" si="271">V360+W360</f>
        <v>32.957000000000001</v>
      </c>
    </row>
    <row r="361" spans="1:54" ht="34.5" customHeight="1" x14ac:dyDescent="0.2">
      <c r="A361" s="518" t="s">
        <v>902</v>
      </c>
      <c r="B361" s="493" t="s">
        <v>343</v>
      </c>
      <c r="C361" s="493" t="s">
        <v>196</v>
      </c>
      <c r="D361" s="493" t="s">
        <v>205</v>
      </c>
      <c r="E361" s="493" t="s">
        <v>836</v>
      </c>
      <c r="F361" s="493" t="s">
        <v>900</v>
      </c>
      <c r="G361" s="504"/>
      <c r="H361" s="504">
        <v>0.1</v>
      </c>
      <c r="I361" s="504">
        <v>0</v>
      </c>
      <c r="J361" s="504">
        <f t="shared" si="267"/>
        <v>0.1</v>
      </c>
      <c r="K361" s="504">
        <v>0</v>
      </c>
      <c r="L361" s="504">
        <v>0.1</v>
      </c>
      <c r="M361" s="504">
        <v>0.1</v>
      </c>
      <c r="N361" s="504">
        <v>0</v>
      </c>
      <c r="O361" s="504">
        <f>M361+N361</f>
        <v>0.1</v>
      </c>
      <c r="P361" s="504">
        <v>0</v>
      </c>
      <c r="Q361" s="504">
        <v>42.5</v>
      </c>
      <c r="R361" s="504">
        <v>0</v>
      </c>
      <c r="S361" s="504">
        <v>10.9</v>
      </c>
      <c r="T361" s="504">
        <f>R361+S361</f>
        <v>10.9</v>
      </c>
      <c r="U361" s="504">
        <v>-0.67</v>
      </c>
      <c r="V361" s="504">
        <f>T361+U361</f>
        <v>10.23</v>
      </c>
      <c r="W361" s="504">
        <v>-0.27700000000000002</v>
      </c>
      <c r="X361" s="504">
        <f t="shared" si="271"/>
        <v>9.9530000000000012</v>
      </c>
    </row>
    <row r="362" spans="1:54" ht="18.75" customHeight="1" x14ac:dyDescent="0.2">
      <c r="A362" s="518" t="s">
        <v>93</v>
      </c>
      <c r="B362" s="493" t="s">
        <v>343</v>
      </c>
      <c r="C362" s="493" t="s">
        <v>196</v>
      </c>
      <c r="D362" s="493" t="s">
        <v>205</v>
      </c>
      <c r="E362" s="493" t="s">
        <v>836</v>
      </c>
      <c r="F362" s="493" t="s">
        <v>94</v>
      </c>
      <c r="G362" s="504"/>
      <c r="H362" s="504">
        <v>0.1</v>
      </c>
      <c r="I362" s="504">
        <v>0</v>
      </c>
      <c r="J362" s="504">
        <f t="shared" si="267"/>
        <v>0.1</v>
      </c>
      <c r="K362" s="504">
        <v>0</v>
      </c>
      <c r="L362" s="504">
        <v>0.1</v>
      </c>
      <c r="M362" s="504">
        <v>0.1</v>
      </c>
      <c r="N362" s="504">
        <v>0</v>
      </c>
      <c r="O362" s="504">
        <f>M362+N362</f>
        <v>0.1</v>
      </c>
      <c r="P362" s="504">
        <v>0</v>
      </c>
      <c r="Q362" s="504">
        <v>42.5</v>
      </c>
      <c r="R362" s="504">
        <v>0</v>
      </c>
      <c r="S362" s="504">
        <v>10.9</v>
      </c>
      <c r="T362" s="504">
        <f>R362+S362</f>
        <v>10.9</v>
      </c>
      <c r="U362" s="504">
        <v>-0.67</v>
      </c>
      <c r="V362" s="504">
        <v>0</v>
      </c>
      <c r="W362" s="504">
        <v>1.19</v>
      </c>
      <c r="X362" s="504">
        <f t="shared" si="271"/>
        <v>1.19</v>
      </c>
    </row>
    <row r="363" spans="1:54" s="509" customFormat="1" ht="19.5" customHeight="1" x14ac:dyDescent="0.2">
      <c r="A363" s="525" t="s">
        <v>346</v>
      </c>
      <c r="B363" s="491" t="s">
        <v>343</v>
      </c>
      <c r="C363" s="491" t="s">
        <v>207</v>
      </c>
      <c r="D363" s="491"/>
      <c r="E363" s="491"/>
      <c r="F363" s="491"/>
      <c r="G363" s="511"/>
      <c r="H363" s="511">
        <v>200</v>
      </c>
      <c r="I363" s="511">
        <v>0</v>
      </c>
      <c r="J363" s="511">
        <v>200</v>
      </c>
      <c r="K363" s="511">
        <v>0</v>
      </c>
      <c r="L363" s="511">
        <v>200</v>
      </c>
      <c r="M363" s="511">
        <v>200</v>
      </c>
      <c r="N363" s="511">
        <v>0</v>
      </c>
      <c r="O363" s="511">
        <v>200</v>
      </c>
      <c r="P363" s="511">
        <v>200</v>
      </c>
      <c r="Q363" s="511">
        <v>0</v>
      </c>
      <c r="R363" s="511">
        <v>200</v>
      </c>
      <c r="S363" s="511">
        <v>0</v>
      </c>
      <c r="T363" s="511">
        <v>200</v>
      </c>
      <c r="U363" s="511">
        <v>0</v>
      </c>
      <c r="V363" s="511">
        <v>200</v>
      </c>
      <c r="W363" s="511">
        <v>0</v>
      </c>
      <c r="X363" s="511">
        <v>200</v>
      </c>
      <c r="Y363" s="508"/>
      <c r="Z363" s="508"/>
      <c r="AA363" s="508"/>
      <c r="AB363" s="508"/>
      <c r="AC363" s="508"/>
      <c r="AD363" s="508"/>
      <c r="AE363" s="508"/>
      <c r="AF363" s="508"/>
      <c r="AG363" s="508"/>
      <c r="AH363" s="508"/>
      <c r="AI363" s="508"/>
      <c r="AJ363" s="508"/>
      <c r="AK363" s="508"/>
      <c r="AL363" s="508"/>
      <c r="AM363" s="508"/>
      <c r="AN363" s="508"/>
      <c r="AO363" s="508"/>
      <c r="AP363" s="508"/>
      <c r="AQ363" s="508"/>
      <c r="AR363" s="508"/>
      <c r="AS363" s="508"/>
      <c r="AT363" s="508"/>
      <c r="AU363" s="508"/>
      <c r="AV363" s="508"/>
      <c r="AW363" s="508"/>
      <c r="AX363" s="508"/>
      <c r="AY363" s="508"/>
      <c r="AZ363" s="508"/>
      <c r="BA363" s="508"/>
      <c r="BB363" s="508"/>
    </row>
    <row r="364" spans="1:54" s="509" customFormat="1" ht="19.5" customHeight="1" x14ac:dyDescent="0.2">
      <c r="A364" s="525" t="s">
        <v>284</v>
      </c>
      <c r="B364" s="491" t="s">
        <v>343</v>
      </c>
      <c r="C364" s="491" t="s">
        <v>207</v>
      </c>
      <c r="D364" s="491" t="s">
        <v>190</v>
      </c>
      <c r="E364" s="491"/>
      <c r="F364" s="491"/>
      <c r="G364" s="511" t="e">
        <v>#REF!</v>
      </c>
      <c r="H364" s="511">
        <v>200</v>
      </c>
      <c r="I364" s="511">
        <v>0</v>
      </c>
      <c r="J364" s="511">
        <v>200</v>
      </c>
      <c r="K364" s="511">
        <v>0</v>
      </c>
      <c r="L364" s="511">
        <v>200</v>
      </c>
      <c r="M364" s="511">
        <v>200</v>
      </c>
      <c r="N364" s="511">
        <v>0</v>
      </c>
      <c r="O364" s="511">
        <v>200</v>
      </c>
      <c r="P364" s="511">
        <v>200</v>
      </c>
      <c r="Q364" s="511">
        <v>0</v>
      </c>
      <c r="R364" s="511">
        <v>200</v>
      </c>
      <c r="S364" s="511">
        <v>0</v>
      </c>
      <c r="T364" s="511">
        <v>200</v>
      </c>
      <c r="U364" s="511">
        <v>0</v>
      </c>
      <c r="V364" s="511">
        <v>200</v>
      </c>
      <c r="W364" s="511">
        <v>0</v>
      </c>
      <c r="X364" s="511">
        <v>200</v>
      </c>
      <c r="Y364" s="508"/>
      <c r="Z364" s="508"/>
      <c r="AA364" s="508"/>
      <c r="AB364" s="508"/>
      <c r="AC364" s="508"/>
      <c r="AD364" s="508"/>
      <c r="AE364" s="508"/>
      <c r="AF364" s="508"/>
      <c r="AG364" s="508"/>
      <c r="AH364" s="508"/>
      <c r="AI364" s="508"/>
      <c r="AJ364" s="508"/>
      <c r="AK364" s="508"/>
      <c r="AL364" s="508"/>
      <c r="AM364" s="508"/>
      <c r="AN364" s="508"/>
      <c r="AO364" s="508"/>
      <c r="AP364" s="508"/>
      <c r="AQ364" s="508"/>
      <c r="AR364" s="508"/>
      <c r="AS364" s="508"/>
      <c r="AT364" s="508"/>
      <c r="AU364" s="508"/>
      <c r="AV364" s="508"/>
      <c r="AW364" s="508"/>
      <c r="AX364" s="508"/>
      <c r="AY364" s="508"/>
      <c r="AZ364" s="508"/>
      <c r="BA364" s="508"/>
      <c r="BB364" s="508"/>
    </row>
    <row r="365" spans="1:54" ht="19.5" customHeight="1" x14ac:dyDescent="0.2">
      <c r="A365" s="518" t="s">
        <v>503</v>
      </c>
      <c r="B365" s="493" t="s">
        <v>343</v>
      </c>
      <c r="C365" s="493" t="s">
        <v>207</v>
      </c>
      <c r="D365" s="493" t="s">
        <v>190</v>
      </c>
      <c r="E365" s="493" t="s">
        <v>761</v>
      </c>
      <c r="F365" s="493"/>
      <c r="G365" s="504"/>
      <c r="H365" s="504">
        <v>200</v>
      </c>
      <c r="I365" s="504">
        <v>0</v>
      </c>
      <c r="J365" s="504">
        <v>200</v>
      </c>
      <c r="K365" s="504">
        <v>0</v>
      </c>
      <c r="L365" s="504">
        <v>200</v>
      </c>
      <c r="M365" s="504">
        <v>200</v>
      </c>
      <c r="N365" s="504">
        <v>0</v>
      </c>
      <c r="O365" s="504">
        <v>200</v>
      </c>
      <c r="P365" s="504">
        <v>200</v>
      </c>
      <c r="Q365" s="504">
        <v>0</v>
      </c>
      <c r="R365" s="504">
        <v>200</v>
      </c>
      <c r="S365" s="504">
        <v>0</v>
      </c>
      <c r="T365" s="504">
        <v>200</v>
      </c>
      <c r="U365" s="504">
        <v>0</v>
      </c>
      <c r="V365" s="504">
        <v>200</v>
      </c>
      <c r="W365" s="504">
        <v>0</v>
      </c>
      <c r="X365" s="504">
        <v>200</v>
      </c>
    </row>
    <row r="366" spans="1:54" ht="19.5" customHeight="1" x14ac:dyDescent="0.2">
      <c r="A366" s="518" t="s">
        <v>166</v>
      </c>
      <c r="B366" s="493" t="s">
        <v>343</v>
      </c>
      <c r="C366" s="493" t="s">
        <v>207</v>
      </c>
      <c r="D366" s="493" t="s">
        <v>190</v>
      </c>
      <c r="E366" s="493" t="s">
        <v>761</v>
      </c>
      <c r="F366" s="493" t="s">
        <v>167</v>
      </c>
      <c r="G366" s="504"/>
      <c r="H366" s="504">
        <v>200</v>
      </c>
      <c r="I366" s="504">
        <v>0</v>
      </c>
      <c r="J366" s="504">
        <v>200</v>
      </c>
      <c r="K366" s="504">
        <v>0</v>
      </c>
      <c r="L366" s="504">
        <v>200</v>
      </c>
      <c r="M366" s="504">
        <v>200</v>
      </c>
      <c r="N366" s="504">
        <v>0</v>
      </c>
      <c r="O366" s="504">
        <v>200</v>
      </c>
      <c r="P366" s="504">
        <v>200</v>
      </c>
      <c r="Q366" s="504">
        <v>0</v>
      </c>
      <c r="R366" s="504">
        <v>200</v>
      </c>
      <c r="S366" s="504">
        <v>0</v>
      </c>
      <c r="T366" s="504">
        <v>200</v>
      </c>
      <c r="U366" s="504">
        <v>0</v>
      </c>
      <c r="V366" s="504">
        <v>200</v>
      </c>
      <c r="W366" s="504">
        <v>0</v>
      </c>
      <c r="X366" s="504">
        <v>200</v>
      </c>
    </row>
    <row r="367" spans="1:54" s="509" customFormat="1" ht="14.25" x14ac:dyDescent="0.2">
      <c r="A367" s="503" t="s">
        <v>70</v>
      </c>
      <c r="B367" s="491" t="s">
        <v>343</v>
      </c>
      <c r="C367" s="491"/>
      <c r="D367" s="491"/>
      <c r="E367" s="491"/>
      <c r="F367" s="491"/>
      <c r="G367" s="511" t="e">
        <f>G371+G383+#REF!+G391</f>
        <v>#REF!</v>
      </c>
      <c r="H367" s="511" t="e">
        <f>H371+H375+H379+H383+#REF!+H391+H368</f>
        <v>#REF!</v>
      </c>
      <c r="I367" s="511" t="e">
        <f>I371+I375+I379+I383+#REF!+I391+I368</f>
        <v>#REF!</v>
      </c>
      <c r="J367" s="511" t="e">
        <f>J371+J375+J379+J383+#REF!+J391+J368</f>
        <v>#REF!</v>
      </c>
      <c r="K367" s="511" t="e">
        <f>K371+K375+K379+K383+#REF!+K391+K368</f>
        <v>#REF!</v>
      </c>
      <c r="L367" s="511" t="e">
        <f>L371+L383+#REF!+L391</f>
        <v>#REF!</v>
      </c>
      <c r="M367" s="511" t="e">
        <f>M371+M383+#REF!+M391</f>
        <v>#REF!</v>
      </c>
      <c r="N367" s="511" t="e">
        <f>N371+N383+#REF!+N391</f>
        <v>#REF!</v>
      </c>
      <c r="O367" s="511" t="e">
        <f>O371+O383+#REF!+O391</f>
        <v>#REF!</v>
      </c>
      <c r="P367" s="511" t="e">
        <f>P371+P383+#REF!+P391</f>
        <v>#REF!</v>
      </c>
      <c r="Q367" s="511" t="e">
        <f>Q371+Q383+#REF!+Q391</f>
        <v>#REF!</v>
      </c>
      <c r="R367" s="511" t="e">
        <f>R371+R383+#REF!+R391+R368+R379</f>
        <v>#REF!</v>
      </c>
      <c r="S367" s="511" t="e">
        <f>S371+S383+#REF!+S391+S368+S379</f>
        <v>#REF!</v>
      </c>
      <c r="T367" s="511">
        <f>T368+T379+T391</f>
        <v>33602.1</v>
      </c>
      <c r="U367" s="511">
        <f>U368+U379+U391</f>
        <v>15117.967186999997</v>
      </c>
      <c r="V367" s="511">
        <f>V368+V379+V391+V375+V386</f>
        <v>48720.067186999993</v>
      </c>
      <c r="W367" s="511">
        <f t="shared" ref="W367:X367" si="272">W368+W379+W391+W375+W386</f>
        <v>4980.9049999999997</v>
      </c>
      <c r="X367" s="511">
        <f t="shared" si="272"/>
        <v>53700.972186999999</v>
      </c>
      <c r="Y367" s="522"/>
      <c r="Z367" s="522"/>
      <c r="AA367" s="508"/>
      <c r="AB367" s="508"/>
      <c r="AC367" s="508"/>
      <c r="AD367" s="508"/>
      <c r="AE367" s="508"/>
      <c r="AF367" s="508"/>
      <c r="AG367" s="508"/>
      <c r="AH367" s="508"/>
      <c r="AI367" s="508"/>
      <c r="AJ367" s="508"/>
      <c r="AK367" s="508"/>
      <c r="AL367" s="508"/>
      <c r="AM367" s="508"/>
      <c r="AN367" s="508"/>
      <c r="AO367" s="508"/>
      <c r="AP367" s="508"/>
      <c r="AQ367" s="508"/>
      <c r="AR367" s="508"/>
      <c r="AS367" s="508"/>
      <c r="AT367" s="508"/>
      <c r="AU367" s="508"/>
      <c r="AV367" s="508"/>
      <c r="AW367" s="508"/>
      <c r="AX367" s="508"/>
      <c r="AY367" s="508"/>
      <c r="AZ367" s="508"/>
      <c r="BA367" s="508"/>
      <c r="BB367" s="508"/>
    </row>
    <row r="368" spans="1:54" s="509" customFormat="1" x14ac:dyDescent="0.2">
      <c r="A368" s="503" t="s">
        <v>201</v>
      </c>
      <c r="B368" s="493" t="s">
        <v>343</v>
      </c>
      <c r="C368" s="490" t="s">
        <v>312</v>
      </c>
      <c r="D368" s="491" t="s">
        <v>202</v>
      </c>
      <c r="E368" s="528"/>
      <c r="F368" s="491"/>
      <c r="G368" s="511"/>
      <c r="H368" s="511">
        <f>H369</f>
        <v>0</v>
      </c>
      <c r="I368" s="511">
        <f>I369</f>
        <v>83.87</v>
      </c>
      <c r="J368" s="511">
        <f>H368+I368</f>
        <v>83.87</v>
      </c>
      <c r="K368" s="511">
        <f>K369</f>
        <v>0</v>
      </c>
      <c r="L368" s="511">
        <f>I368+J368</f>
        <v>167.74</v>
      </c>
      <c r="M368" s="511">
        <f>J368+K368</f>
        <v>83.87</v>
      </c>
      <c r="N368" s="511">
        <f t="shared" ref="N368" si="273">K368+L368</f>
        <v>167.74</v>
      </c>
      <c r="O368" s="511">
        <f>L368+M368</f>
        <v>251.61</v>
      </c>
      <c r="P368" s="511">
        <f>M368+N368</f>
        <v>251.61</v>
      </c>
      <c r="Q368" s="511">
        <f>N368+O368</f>
        <v>419.35</v>
      </c>
      <c r="R368" s="511">
        <f t="shared" ref="R368:X368" si="274">R369</f>
        <v>0</v>
      </c>
      <c r="S368" s="511">
        <f t="shared" si="274"/>
        <v>0</v>
      </c>
      <c r="T368" s="511">
        <f t="shared" si="274"/>
        <v>0</v>
      </c>
      <c r="U368" s="511">
        <f t="shared" si="274"/>
        <v>387.3</v>
      </c>
      <c r="V368" s="511">
        <f t="shared" si="274"/>
        <v>387.3</v>
      </c>
      <c r="W368" s="511">
        <f t="shared" si="274"/>
        <v>552.53</v>
      </c>
      <c r="X368" s="511">
        <f t="shared" si="274"/>
        <v>939.82999999999993</v>
      </c>
      <c r="Y368" s="522"/>
      <c r="Z368" s="508"/>
      <c r="AA368" s="508"/>
      <c r="AB368" s="508"/>
      <c r="AC368" s="508"/>
      <c r="AD368" s="508"/>
      <c r="AE368" s="508"/>
      <c r="AF368" s="508"/>
      <c r="AG368" s="508"/>
      <c r="AH368" s="508"/>
      <c r="AI368" s="508"/>
      <c r="AJ368" s="508"/>
      <c r="AK368" s="508"/>
      <c r="AL368" s="508"/>
      <c r="AM368" s="508"/>
      <c r="AN368" s="508"/>
      <c r="AO368" s="508"/>
      <c r="AP368" s="508"/>
      <c r="AQ368" s="508"/>
      <c r="AR368" s="508"/>
      <c r="AS368" s="508"/>
      <c r="AT368" s="508"/>
      <c r="AU368" s="508"/>
      <c r="AV368" s="508"/>
      <c r="AW368" s="508"/>
      <c r="AX368" s="508"/>
      <c r="AY368" s="508"/>
      <c r="AZ368" s="508"/>
      <c r="BA368" s="508"/>
      <c r="BB368" s="508"/>
    </row>
    <row r="369" spans="1:54" s="509" customFormat="1" x14ac:dyDescent="0.2">
      <c r="A369" s="505" t="s">
        <v>452</v>
      </c>
      <c r="B369" s="493" t="s">
        <v>343</v>
      </c>
      <c r="C369" s="526" t="s">
        <v>312</v>
      </c>
      <c r="D369" s="493" t="s">
        <v>202</v>
      </c>
      <c r="E369" s="506" t="s">
        <v>869</v>
      </c>
      <c r="F369" s="493"/>
      <c r="G369" s="511"/>
      <c r="H369" s="504">
        <f>H370</f>
        <v>0</v>
      </c>
      <c r="I369" s="504">
        <f>I370</f>
        <v>83.87</v>
      </c>
      <c r="J369" s="504">
        <f>J370</f>
        <v>83.87</v>
      </c>
      <c r="K369" s="504">
        <f>K370</f>
        <v>0</v>
      </c>
      <c r="L369" s="504">
        <f>L370</f>
        <v>0</v>
      </c>
      <c r="M369" s="504">
        <f>M370</f>
        <v>0</v>
      </c>
      <c r="N369" s="504">
        <f t="shared" ref="N369:X369" si="275">N370</f>
        <v>1</v>
      </c>
      <c r="O369" s="504">
        <f t="shared" si="275"/>
        <v>2</v>
      </c>
      <c r="P369" s="504">
        <f t="shared" si="275"/>
        <v>3</v>
      </c>
      <c r="Q369" s="504">
        <f t="shared" si="275"/>
        <v>4</v>
      </c>
      <c r="R369" s="504">
        <f t="shared" si="275"/>
        <v>0</v>
      </c>
      <c r="S369" s="504">
        <f t="shared" si="275"/>
        <v>0</v>
      </c>
      <c r="T369" s="504">
        <f t="shared" si="275"/>
        <v>0</v>
      </c>
      <c r="U369" s="504">
        <f t="shared" si="275"/>
        <v>387.3</v>
      </c>
      <c r="V369" s="504">
        <f t="shared" si="275"/>
        <v>387.3</v>
      </c>
      <c r="W369" s="504">
        <f t="shared" si="275"/>
        <v>552.53</v>
      </c>
      <c r="X369" s="504">
        <f t="shared" si="275"/>
        <v>939.82999999999993</v>
      </c>
      <c r="Y369" s="508"/>
      <c r="Z369" s="508"/>
      <c r="AA369" s="508"/>
      <c r="AB369" s="508"/>
      <c r="AC369" s="508"/>
      <c r="AD369" s="508"/>
      <c r="AE369" s="508"/>
      <c r="AF369" s="508"/>
      <c r="AG369" s="508"/>
      <c r="AH369" s="508"/>
      <c r="AI369" s="508"/>
      <c r="AJ369" s="508"/>
      <c r="AK369" s="508"/>
      <c r="AL369" s="508"/>
      <c r="AM369" s="508"/>
      <c r="AN369" s="508"/>
      <c r="AO369" s="508"/>
      <c r="AP369" s="508"/>
      <c r="AQ369" s="508"/>
      <c r="AR369" s="508"/>
      <c r="AS369" s="508"/>
      <c r="AT369" s="508"/>
      <c r="AU369" s="508"/>
      <c r="AV369" s="508"/>
      <c r="AW369" s="508"/>
      <c r="AX369" s="508"/>
      <c r="AY369" s="508"/>
      <c r="AZ369" s="508"/>
      <c r="BA369" s="508"/>
      <c r="BB369" s="508"/>
    </row>
    <row r="370" spans="1:54" s="509" customFormat="1" x14ac:dyDescent="0.2">
      <c r="A370" s="529" t="s">
        <v>770</v>
      </c>
      <c r="B370" s="493" t="s">
        <v>343</v>
      </c>
      <c r="C370" s="526" t="s">
        <v>312</v>
      </c>
      <c r="D370" s="493" t="s">
        <v>202</v>
      </c>
      <c r="E370" s="506" t="s">
        <v>869</v>
      </c>
      <c r="F370" s="493" t="s">
        <v>771</v>
      </c>
      <c r="G370" s="511"/>
      <c r="H370" s="504">
        <v>0</v>
      </c>
      <c r="I370" s="504">
        <v>83.87</v>
      </c>
      <c r="J370" s="504">
        <f>H370+I370</f>
        <v>83.87</v>
      </c>
      <c r="K370" s="504">
        <v>0</v>
      </c>
      <c r="L370" s="504">
        <v>0</v>
      </c>
      <c r="M370" s="504">
        <v>0</v>
      </c>
      <c r="N370" s="504">
        <v>1</v>
      </c>
      <c r="O370" s="504">
        <v>2</v>
      </c>
      <c r="P370" s="504">
        <v>3</v>
      </c>
      <c r="Q370" s="504">
        <v>4</v>
      </c>
      <c r="R370" s="504">
        <v>0</v>
      </c>
      <c r="S370" s="504">
        <v>0</v>
      </c>
      <c r="T370" s="504">
        <f>R370+S370</f>
        <v>0</v>
      </c>
      <c r="U370" s="504">
        <v>387.3</v>
      </c>
      <c r="V370" s="504">
        <f>T370+U370</f>
        <v>387.3</v>
      </c>
      <c r="W370" s="504">
        <f>144.5+253.68+154.35</f>
        <v>552.53</v>
      </c>
      <c r="X370" s="504">
        <f>V370+W370</f>
        <v>939.82999999999993</v>
      </c>
      <c r="Y370" s="508"/>
      <c r="Z370" s="508"/>
      <c r="AA370" s="508"/>
      <c r="AB370" s="508"/>
      <c r="AC370" s="508"/>
      <c r="AD370" s="508"/>
      <c r="AE370" s="508"/>
      <c r="AF370" s="508"/>
      <c r="AG370" s="508"/>
      <c r="AH370" s="508"/>
      <c r="AI370" s="508"/>
      <c r="AJ370" s="508"/>
      <c r="AK370" s="508"/>
      <c r="AL370" s="508"/>
      <c r="AM370" s="508"/>
      <c r="AN370" s="508"/>
      <c r="AO370" s="508"/>
      <c r="AP370" s="508"/>
      <c r="AQ370" s="508"/>
      <c r="AR370" s="508"/>
      <c r="AS370" s="508"/>
      <c r="AT370" s="508"/>
      <c r="AU370" s="508"/>
      <c r="AV370" s="508"/>
      <c r="AW370" s="508"/>
      <c r="AX370" s="508"/>
      <c r="AY370" s="508"/>
      <c r="AZ370" s="508"/>
      <c r="BA370" s="508"/>
      <c r="BB370" s="508"/>
    </row>
    <row r="371" spans="1:54" s="509" customFormat="1" ht="14.25" hidden="1" x14ac:dyDescent="0.2">
      <c r="A371" s="503" t="s">
        <v>364</v>
      </c>
      <c r="B371" s="491" t="s">
        <v>343</v>
      </c>
      <c r="C371" s="491" t="s">
        <v>192</v>
      </c>
      <c r="D371" s="491"/>
      <c r="E371" s="491"/>
      <c r="F371" s="491"/>
      <c r="G371" s="511"/>
      <c r="H371" s="511">
        <f t="shared" ref="H371:W373" si="276">H372</f>
        <v>731.5</v>
      </c>
      <c r="I371" s="511">
        <f t="shared" si="276"/>
        <v>0</v>
      </c>
      <c r="J371" s="511">
        <f t="shared" si="276"/>
        <v>731.5</v>
      </c>
      <c r="K371" s="511">
        <f t="shared" si="276"/>
        <v>0</v>
      </c>
      <c r="L371" s="511">
        <f t="shared" si="276"/>
        <v>659</v>
      </c>
      <c r="M371" s="511">
        <f t="shared" si="276"/>
        <v>659</v>
      </c>
      <c r="N371" s="511">
        <f t="shared" si="276"/>
        <v>52.8</v>
      </c>
      <c r="O371" s="511">
        <f t="shared" si="276"/>
        <v>711.8</v>
      </c>
      <c r="P371" s="511">
        <f t="shared" si="276"/>
        <v>737.7</v>
      </c>
      <c r="Q371" s="511">
        <f t="shared" si="276"/>
        <v>571.5</v>
      </c>
      <c r="R371" s="511">
        <f t="shared" si="276"/>
        <v>1309.2</v>
      </c>
      <c r="S371" s="511">
        <f t="shared" si="276"/>
        <v>-1309.2</v>
      </c>
      <c r="T371" s="511">
        <f t="shared" si="276"/>
        <v>0</v>
      </c>
      <c r="U371" s="511">
        <f t="shared" si="276"/>
        <v>0</v>
      </c>
      <c r="V371" s="511">
        <f t="shared" si="276"/>
        <v>0</v>
      </c>
      <c r="W371" s="511">
        <f t="shared" si="276"/>
        <v>0</v>
      </c>
      <c r="X371" s="511">
        <f t="shared" ref="W371:X373" si="277">X372</f>
        <v>0</v>
      </c>
      <c r="Y371" s="508"/>
      <c r="Z371" s="508"/>
      <c r="AA371" s="508"/>
      <c r="AB371" s="508"/>
      <c r="AC371" s="508"/>
      <c r="AD371" s="508"/>
      <c r="AE371" s="508"/>
      <c r="AF371" s="508"/>
      <c r="AG371" s="508"/>
      <c r="AH371" s="508"/>
      <c r="AI371" s="508"/>
      <c r="AJ371" s="508"/>
      <c r="AK371" s="508"/>
      <c r="AL371" s="508"/>
      <c r="AM371" s="508"/>
      <c r="AN371" s="508"/>
      <c r="AO371" s="508"/>
      <c r="AP371" s="508"/>
      <c r="AQ371" s="508"/>
      <c r="AR371" s="508"/>
      <c r="AS371" s="508"/>
      <c r="AT371" s="508"/>
      <c r="AU371" s="508"/>
      <c r="AV371" s="508"/>
      <c r="AW371" s="508"/>
      <c r="AX371" s="508"/>
      <c r="AY371" s="508"/>
      <c r="AZ371" s="508"/>
      <c r="BA371" s="508"/>
      <c r="BB371" s="508"/>
    </row>
    <row r="372" spans="1:54" s="509" customFormat="1" ht="18" hidden="1" customHeight="1" x14ac:dyDescent="0.2">
      <c r="A372" s="503" t="s">
        <v>365</v>
      </c>
      <c r="B372" s="491" t="s">
        <v>343</v>
      </c>
      <c r="C372" s="491" t="s">
        <v>192</v>
      </c>
      <c r="D372" s="491" t="s">
        <v>194</v>
      </c>
      <c r="E372" s="493"/>
      <c r="F372" s="493"/>
      <c r="G372" s="504" t="e">
        <f>#REF!+G373</f>
        <v>#REF!</v>
      </c>
      <c r="H372" s="504">
        <f>H373</f>
        <v>731.5</v>
      </c>
      <c r="I372" s="504">
        <f>I373</f>
        <v>0</v>
      </c>
      <c r="J372" s="504">
        <f>H372+I372</f>
        <v>731.5</v>
      </c>
      <c r="K372" s="504">
        <f t="shared" si="276"/>
        <v>0</v>
      </c>
      <c r="L372" s="504">
        <f t="shared" si="276"/>
        <v>659</v>
      </c>
      <c r="M372" s="504">
        <f t="shared" si="276"/>
        <v>659</v>
      </c>
      <c r="N372" s="504">
        <f t="shared" si="276"/>
        <v>52.8</v>
      </c>
      <c r="O372" s="504">
        <f t="shared" si="276"/>
        <v>711.8</v>
      </c>
      <c r="P372" s="504">
        <f t="shared" si="276"/>
        <v>737.7</v>
      </c>
      <c r="Q372" s="504">
        <f t="shared" si="276"/>
        <v>571.5</v>
      </c>
      <c r="R372" s="504">
        <f t="shared" si="276"/>
        <v>1309.2</v>
      </c>
      <c r="S372" s="504">
        <f t="shared" si="276"/>
        <v>-1309.2</v>
      </c>
      <c r="T372" s="504">
        <f t="shared" si="276"/>
        <v>0</v>
      </c>
      <c r="U372" s="504">
        <f t="shared" si="276"/>
        <v>0</v>
      </c>
      <c r="V372" s="504">
        <f t="shared" si="276"/>
        <v>0</v>
      </c>
      <c r="W372" s="504">
        <f t="shared" si="277"/>
        <v>0</v>
      </c>
      <c r="X372" s="504">
        <f t="shared" si="277"/>
        <v>0</v>
      </c>
      <c r="Y372" s="508"/>
      <c r="Z372" s="508"/>
      <c r="AA372" s="508"/>
      <c r="AB372" s="508"/>
      <c r="AC372" s="508"/>
      <c r="AD372" s="508"/>
      <c r="AE372" s="508"/>
      <c r="AF372" s="508"/>
      <c r="AG372" s="508"/>
      <c r="AH372" s="508"/>
      <c r="AI372" s="508"/>
      <c r="AJ372" s="508"/>
      <c r="AK372" s="508"/>
      <c r="AL372" s="508"/>
      <c r="AM372" s="508"/>
      <c r="AN372" s="508"/>
      <c r="AO372" s="508"/>
      <c r="AP372" s="508"/>
      <c r="AQ372" s="508"/>
      <c r="AR372" s="508"/>
      <c r="AS372" s="508"/>
      <c r="AT372" s="508"/>
      <c r="AU372" s="508"/>
      <c r="AV372" s="508"/>
      <c r="AW372" s="508"/>
      <c r="AX372" s="508"/>
      <c r="AY372" s="508"/>
      <c r="AZ372" s="508"/>
      <c r="BA372" s="508"/>
      <c r="BB372" s="508"/>
    </row>
    <row r="373" spans="1:54" hidden="1" x14ac:dyDescent="0.2">
      <c r="A373" s="505" t="s">
        <v>366</v>
      </c>
      <c r="B373" s="493" t="s">
        <v>343</v>
      </c>
      <c r="C373" s="493" t="s">
        <v>192</v>
      </c>
      <c r="D373" s="493" t="s">
        <v>194</v>
      </c>
      <c r="E373" s="493" t="s">
        <v>759</v>
      </c>
      <c r="F373" s="493"/>
      <c r="G373" s="504"/>
      <c r="H373" s="504">
        <f>H374</f>
        <v>731.5</v>
      </c>
      <c r="I373" s="504">
        <f>I374</f>
        <v>0</v>
      </c>
      <c r="J373" s="504">
        <f>H373+I373</f>
        <v>731.5</v>
      </c>
      <c r="K373" s="504">
        <f t="shared" si="276"/>
        <v>0</v>
      </c>
      <c r="L373" s="504">
        <f t="shared" si="276"/>
        <v>659</v>
      </c>
      <c r="M373" s="504">
        <f t="shared" si="276"/>
        <v>659</v>
      </c>
      <c r="N373" s="504">
        <f t="shared" si="276"/>
        <v>52.8</v>
      </c>
      <c r="O373" s="504">
        <f t="shared" si="276"/>
        <v>711.8</v>
      </c>
      <c r="P373" s="504">
        <f t="shared" si="276"/>
        <v>737.7</v>
      </c>
      <c r="Q373" s="504">
        <f t="shared" si="276"/>
        <v>571.5</v>
      </c>
      <c r="R373" s="504">
        <f t="shared" si="276"/>
        <v>1309.2</v>
      </c>
      <c r="S373" s="504">
        <f t="shared" si="276"/>
        <v>-1309.2</v>
      </c>
      <c r="T373" s="504">
        <f t="shared" si="276"/>
        <v>0</v>
      </c>
      <c r="U373" s="504">
        <f t="shared" si="276"/>
        <v>0</v>
      </c>
      <c r="V373" s="504">
        <f t="shared" si="276"/>
        <v>0</v>
      </c>
      <c r="W373" s="504">
        <f t="shared" si="277"/>
        <v>0</v>
      </c>
      <c r="X373" s="504">
        <f t="shared" si="277"/>
        <v>0</v>
      </c>
    </row>
    <row r="374" spans="1:54" hidden="1" x14ac:dyDescent="0.2">
      <c r="A374" s="505" t="s">
        <v>268</v>
      </c>
      <c r="B374" s="493" t="s">
        <v>343</v>
      </c>
      <c r="C374" s="493" t="s">
        <v>192</v>
      </c>
      <c r="D374" s="493" t="s">
        <v>194</v>
      </c>
      <c r="E374" s="493" t="s">
        <v>759</v>
      </c>
      <c r="F374" s="493" t="s">
        <v>155</v>
      </c>
      <c r="G374" s="504"/>
      <c r="H374" s="504">
        <v>731.5</v>
      </c>
      <c r="I374" s="504">
        <v>0</v>
      </c>
      <c r="J374" s="504">
        <f>H374+I374</f>
        <v>731.5</v>
      </c>
      <c r="K374" s="504">
        <v>0</v>
      </c>
      <c r="L374" s="504">
        <v>659</v>
      </c>
      <c r="M374" s="504">
        <v>659</v>
      </c>
      <c r="N374" s="504">
        <v>52.8</v>
      </c>
      <c r="O374" s="504">
        <f>M374+N374</f>
        <v>711.8</v>
      </c>
      <c r="P374" s="504">
        <v>737.7</v>
      </c>
      <c r="Q374" s="504">
        <v>571.5</v>
      </c>
      <c r="R374" s="504">
        <f t="shared" si="219"/>
        <v>1309.2</v>
      </c>
      <c r="S374" s="504">
        <v>-1309.2</v>
      </c>
      <c r="T374" s="504">
        <f>R374+S374</f>
        <v>0</v>
      </c>
      <c r="U374" s="504">
        <v>0</v>
      </c>
      <c r="V374" s="504">
        <f>T374+U374</f>
        <v>0</v>
      </c>
      <c r="W374" s="504">
        <v>0</v>
      </c>
      <c r="X374" s="504">
        <f t="shared" ref="X374:X378" si="278">V374+W374</f>
        <v>0</v>
      </c>
    </row>
    <row r="375" spans="1:54" ht="14.25" x14ac:dyDescent="0.2">
      <c r="A375" s="503" t="s">
        <v>236</v>
      </c>
      <c r="B375" s="491" t="s">
        <v>343</v>
      </c>
      <c r="C375" s="491" t="s">
        <v>194</v>
      </c>
      <c r="D375" s="491"/>
      <c r="E375" s="491"/>
      <c r="F375" s="491"/>
      <c r="G375" s="511"/>
      <c r="H375" s="511">
        <f t="shared" ref="H375:Q377" si="279">H376</f>
        <v>0</v>
      </c>
      <c r="I375" s="511">
        <f t="shared" si="279"/>
        <v>175</v>
      </c>
      <c r="J375" s="511">
        <f t="shared" si="279"/>
        <v>175</v>
      </c>
      <c r="K375" s="511">
        <f t="shared" si="279"/>
        <v>0</v>
      </c>
      <c r="L375" s="511">
        <f t="shared" si="279"/>
        <v>0</v>
      </c>
      <c r="M375" s="511">
        <f t="shared" si="279"/>
        <v>0</v>
      </c>
      <c r="N375" s="511">
        <f t="shared" si="279"/>
        <v>1</v>
      </c>
      <c r="O375" s="511">
        <f t="shared" si="279"/>
        <v>2</v>
      </c>
      <c r="P375" s="511">
        <f t="shared" si="279"/>
        <v>3</v>
      </c>
      <c r="Q375" s="511">
        <f t="shared" si="279"/>
        <v>4</v>
      </c>
      <c r="R375" s="511">
        <f t="shared" si="219"/>
        <v>7</v>
      </c>
      <c r="S375" s="511">
        <f>Q375+R375</f>
        <v>11</v>
      </c>
      <c r="T375" s="511">
        <f>R375+S375</f>
        <v>18</v>
      </c>
      <c r="U375" s="511">
        <f>S375+T375</f>
        <v>29</v>
      </c>
      <c r="V375" s="511">
        <f>V376</f>
        <v>0</v>
      </c>
      <c r="W375" s="511">
        <f t="shared" ref="W375:X377" si="280">W376</f>
        <v>95</v>
      </c>
      <c r="X375" s="511">
        <f t="shared" si="280"/>
        <v>95</v>
      </c>
    </row>
    <row r="376" spans="1:54" ht="32.25" customHeight="1" x14ac:dyDescent="0.2">
      <c r="A376" s="503" t="s">
        <v>255</v>
      </c>
      <c r="B376" s="491" t="s">
        <v>343</v>
      </c>
      <c r="C376" s="491" t="s">
        <v>194</v>
      </c>
      <c r="D376" s="491" t="s">
        <v>212</v>
      </c>
      <c r="E376" s="491"/>
      <c r="F376" s="491"/>
      <c r="G376" s="511"/>
      <c r="H376" s="511">
        <f t="shared" si="279"/>
        <v>0</v>
      </c>
      <c r="I376" s="511">
        <f t="shared" si="279"/>
        <v>175</v>
      </c>
      <c r="J376" s="511">
        <f t="shared" si="279"/>
        <v>175</v>
      </c>
      <c r="K376" s="511">
        <f t="shared" si="279"/>
        <v>0</v>
      </c>
      <c r="L376" s="511">
        <f t="shared" si="279"/>
        <v>0</v>
      </c>
      <c r="M376" s="511">
        <f t="shared" si="279"/>
        <v>0</v>
      </c>
      <c r="N376" s="511">
        <f t="shared" si="279"/>
        <v>1</v>
      </c>
      <c r="O376" s="511">
        <f t="shared" si="279"/>
        <v>2</v>
      </c>
      <c r="P376" s="511">
        <f t="shared" si="279"/>
        <v>3</v>
      </c>
      <c r="Q376" s="511">
        <f t="shared" si="279"/>
        <v>4</v>
      </c>
      <c r="R376" s="511">
        <f t="shared" si="219"/>
        <v>7</v>
      </c>
      <c r="S376" s="511">
        <f>Q376+R376</f>
        <v>11</v>
      </c>
      <c r="T376" s="511">
        <f>R376+S376</f>
        <v>18</v>
      </c>
      <c r="U376" s="511">
        <f>S376+T376</f>
        <v>29</v>
      </c>
      <c r="V376" s="511">
        <f>V377</f>
        <v>0</v>
      </c>
      <c r="W376" s="511">
        <f t="shared" si="280"/>
        <v>95</v>
      </c>
      <c r="X376" s="511">
        <f t="shared" si="280"/>
        <v>95</v>
      </c>
    </row>
    <row r="377" spans="1:54" ht="18.75" customHeight="1" x14ac:dyDescent="0.2">
      <c r="A377" s="505" t="s">
        <v>466</v>
      </c>
      <c r="B377" s="493" t="s">
        <v>343</v>
      </c>
      <c r="C377" s="493" t="s">
        <v>194</v>
      </c>
      <c r="D377" s="493" t="s">
        <v>212</v>
      </c>
      <c r="E377" s="493" t="s">
        <v>876</v>
      </c>
      <c r="F377" s="493"/>
      <c r="G377" s="504"/>
      <c r="H377" s="504">
        <f t="shared" si="279"/>
        <v>0</v>
      </c>
      <c r="I377" s="504">
        <f t="shared" si="279"/>
        <v>175</v>
      </c>
      <c r="J377" s="504">
        <f t="shared" si="279"/>
        <v>175</v>
      </c>
      <c r="K377" s="504">
        <f t="shared" si="279"/>
        <v>0</v>
      </c>
      <c r="L377" s="504">
        <f t="shared" si="279"/>
        <v>0</v>
      </c>
      <c r="M377" s="504">
        <f t="shared" si="279"/>
        <v>0</v>
      </c>
      <c r="N377" s="504">
        <f t="shared" si="279"/>
        <v>1</v>
      </c>
      <c r="O377" s="504">
        <f t="shared" si="279"/>
        <v>2</v>
      </c>
      <c r="P377" s="504">
        <f t="shared" si="279"/>
        <v>3</v>
      </c>
      <c r="Q377" s="504">
        <f t="shared" si="279"/>
        <v>4</v>
      </c>
      <c r="R377" s="504">
        <f t="shared" ref="R377:X410" si="281">P377+Q377</f>
        <v>7</v>
      </c>
      <c r="S377" s="504">
        <f>Q377+R377</f>
        <v>11</v>
      </c>
      <c r="T377" s="504">
        <f>R377+S377</f>
        <v>18</v>
      </c>
      <c r="U377" s="504">
        <f>S377+T377</f>
        <v>29</v>
      </c>
      <c r="V377" s="504">
        <f>V378</f>
        <v>0</v>
      </c>
      <c r="W377" s="504">
        <f t="shared" si="280"/>
        <v>95</v>
      </c>
      <c r="X377" s="504">
        <f t="shared" si="280"/>
        <v>95</v>
      </c>
    </row>
    <row r="378" spans="1:54" x14ac:dyDescent="0.2">
      <c r="A378" s="529" t="s">
        <v>770</v>
      </c>
      <c r="B378" s="493" t="s">
        <v>343</v>
      </c>
      <c r="C378" s="493" t="s">
        <v>194</v>
      </c>
      <c r="D378" s="493" t="s">
        <v>212</v>
      </c>
      <c r="E378" s="493" t="s">
        <v>876</v>
      </c>
      <c r="F378" s="493" t="s">
        <v>771</v>
      </c>
      <c r="G378" s="504"/>
      <c r="H378" s="504"/>
      <c r="I378" s="504">
        <v>175</v>
      </c>
      <c r="J378" s="504">
        <f>H378+I378</f>
        <v>175</v>
      </c>
      <c r="K378" s="504">
        <v>0</v>
      </c>
      <c r="L378" s="504">
        <v>0</v>
      </c>
      <c r="M378" s="504">
        <v>0</v>
      </c>
      <c r="N378" s="504">
        <v>1</v>
      </c>
      <c r="O378" s="504">
        <v>2</v>
      </c>
      <c r="P378" s="504">
        <v>3</v>
      </c>
      <c r="Q378" s="504">
        <v>4</v>
      </c>
      <c r="R378" s="504">
        <f t="shared" si="281"/>
        <v>7</v>
      </c>
      <c r="S378" s="504">
        <f>Q378+R378</f>
        <v>11</v>
      </c>
      <c r="T378" s="504">
        <f>R378+S378</f>
        <v>18</v>
      </c>
      <c r="U378" s="504">
        <f>S378+T378</f>
        <v>29</v>
      </c>
      <c r="V378" s="504">
        <v>0</v>
      </c>
      <c r="W378" s="504">
        <v>95</v>
      </c>
      <c r="X378" s="504">
        <f t="shared" si="278"/>
        <v>95</v>
      </c>
    </row>
    <row r="379" spans="1:54" x14ac:dyDescent="0.2">
      <c r="A379" s="503" t="s">
        <v>306</v>
      </c>
      <c r="B379" s="491" t="s">
        <v>343</v>
      </c>
      <c r="C379" s="491" t="s">
        <v>196</v>
      </c>
      <c r="D379" s="491"/>
      <c r="E379" s="491"/>
      <c r="F379" s="491"/>
      <c r="G379" s="511"/>
      <c r="H379" s="511">
        <f t="shared" ref="H379:U379" si="282">H381</f>
        <v>0</v>
      </c>
      <c r="I379" s="511">
        <f t="shared" si="282"/>
        <v>495.14000000000004</v>
      </c>
      <c r="J379" s="511">
        <f t="shared" si="282"/>
        <v>495.14000000000004</v>
      </c>
      <c r="K379" s="511">
        <f t="shared" si="282"/>
        <v>955.16700000000003</v>
      </c>
      <c r="L379" s="511">
        <f t="shared" si="282"/>
        <v>0</v>
      </c>
      <c r="M379" s="511">
        <f t="shared" si="282"/>
        <v>0</v>
      </c>
      <c r="N379" s="511">
        <f t="shared" si="282"/>
        <v>1</v>
      </c>
      <c r="O379" s="511">
        <f t="shared" si="282"/>
        <v>2</v>
      </c>
      <c r="P379" s="511">
        <f t="shared" si="282"/>
        <v>3</v>
      </c>
      <c r="Q379" s="511">
        <f t="shared" si="282"/>
        <v>4</v>
      </c>
      <c r="R379" s="504">
        <f t="shared" si="282"/>
        <v>0</v>
      </c>
      <c r="S379" s="504">
        <f t="shared" si="282"/>
        <v>3945.2</v>
      </c>
      <c r="T379" s="504">
        <f t="shared" si="282"/>
        <v>0</v>
      </c>
      <c r="U379" s="504">
        <f t="shared" si="282"/>
        <v>8631.7671869999976</v>
      </c>
      <c r="V379" s="504">
        <f>V380</f>
        <v>8631.7671869999976</v>
      </c>
      <c r="W379" s="504">
        <f t="shared" ref="W379:X379" si="283">W380</f>
        <v>303.02999999999997</v>
      </c>
      <c r="X379" s="504">
        <f t="shared" si="283"/>
        <v>8934.7971869999983</v>
      </c>
      <c r="Y379" s="524"/>
    </row>
    <row r="380" spans="1:54" x14ac:dyDescent="0.2">
      <c r="A380" s="503" t="s">
        <v>374</v>
      </c>
      <c r="B380" s="491" t="s">
        <v>343</v>
      </c>
      <c r="C380" s="491" t="s">
        <v>196</v>
      </c>
      <c r="D380" s="491" t="s">
        <v>212</v>
      </c>
      <c r="E380" s="491"/>
      <c r="F380" s="491"/>
      <c r="G380" s="511"/>
      <c r="H380" s="511"/>
      <c r="I380" s="511"/>
      <c r="J380" s="511"/>
      <c r="K380" s="511"/>
      <c r="L380" s="511"/>
      <c r="M380" s="511"/>
      <c r="N380" s="511"/>
      <c r="O380" s="511"/>
      <c r="P380" s="511"/>
      <c r="Q380" s="511"/>
      <c r="R380" s="504"/>
      <c r="S380" s="504"/>
      <c r="T380" s="504"/>
      <c r="U380" s="504"/>
      <c r="V380" s="504">
        <f>V381+V383</f>
        <v>8631.7671869999976</v>
      </c>
      <c r="W380" s="504">
        <f t="shared" ref="W380:X380" si="284">W381+W383</f>
        <v>303.02999999999997</v>
      </c>
      <c r="X380" s="504">
        <f t="shared" si="284"/>
        <v>8934.7971869999983</v>
      </c>
      <c r="Y380" s="524"/>
    </row>
    <row r="381" spans="1:54" ht="13.5" customHeight="1" x14ac:dyDescent="0.2">
      <c r="A381" s="505" t="s">
        <v>724</v>
      </c>
      <c r="B381" s="493" t="s">
        <v>343</v>
      </c>
      <c r="C381" s="493" t="s">
        <v>196</v>
      </c>
      <c r="D381" s="493" t="s">
        <v>212</v>
      </c>
      <c r="E381" s="493" t="s">
        <v>851</v>
      </c>
      <c r="F381" s="493"/>
      <c r="G381" s="504"/>
      <c r="H381" s="504">
        <f>H382</f>
        <v>0</v>
      </c>
      <c r="I381" s="504">
        <f>I382</f>
        <v>495.14000000000004</v>
      </c>
      <c r="J381" s="504">
        <f>H381+I381</f>
        <v>495.14000000000004</v>
      </c>
      <c r="K381" s="504">
        <f>K382</f>
        <v>955.16700000000003</v>
      </c>
      <c r="L381" s="504">
        <f>L382</f>
        <v>0</v>
      </c>
      <c r="M381" s="504">
        <f>M382</f>
        <v>0</v>
      </c>
      <c r="N381" s="504">
        <f t="shared" ref="N381:Q381" si="285">N382</f>
        <v>1</v>
      </c>
      <c r="O381" s="504">
        <f t="shared" si="285"/>
        <v>2</v>
      </c>
      <c r="P381" s="504">
        <f t="shared" si="285"/>
        <v>3</v>
      </c>
      <c r="Q381" s="504">
        <f t="shared" si="285"/>
        <v>4</v>
      </c>
      <c r="R381" s="504">
        <f>R382</f>
        <v>0</v>
      </c>
      <c r="S381" s="504">
        <f t="shared" ref="S381:X381" si="286">S382</f>
        <v>3945.2</v>
      </c>
      <c r="T381" s="504">
        <f t="shared" si="286"/>
        <v>0</v>
      </c>
      <c r="U381" s="504">
        <f t="shared" si="286"/>
        <v>8631.7671869999976</v>
      </c>
      <c r="V381" s="504">
        <f t="shared" si="286"/>
        <v>8631.7671869999976</v>
      </c>
      <c r="W381" s="504">
        <f t="shared" si="286"/>
        <v>0</v>
      </c>
      <c r="X381" s="504">
        <f t="shared" si="286"/>
        <v>8631.7671869999976</v>
      </c>
    </row>
    <row r="382" spans="1:54" x14ac:dyDescent="0.2">
      <c r="A382" s="529" t="s">
        <v>770</v>
      </c>
      <c r="B382" s="493" t="s">
        <v>343</v>
      </c>
      <c r="C382" s="493" t="s">
        <v>196</v>
      </c>
      <c r="D382" s="493" t="s">
        <v>212</v>
      </c>
      <c r="E382" s="493" t="s">
        <v>851</v>
      </c>
      <c r="F382" s="493" t="s">
        <v>771</v>
      </c>
      <c r="G382" s="504"/>
      <c r="H382" s="504">
        <v>0</v>
      </c>
      <c r="I382" s="504">
        <f>374.91+120.23</f>
        <v>495.14000000000004</v>
      </c>
      <c r="J382" s="504">
        <f>H382+I382</f>
        <v>495.14000000000004</v>
      </c>
      <c r="K382" s="504">
        <v>955.16700000000003</v>
      </c>
      <c r="L382" s="504">
        <v>0</v>
      </c>
      <c r="M382" s="504">
        <v>0</v>
      </c>
      <c r="N382" s="504">
        <v>1</v>
      </c>
      <c r="O382" s="504">
        <v>2</v>
      </c>
      <c r="P382" s="504">
        <v>3</v>
      </c>
      <c r="Q382" s="504">
        <v>4</v>
      </c>
      <c r="R382" s="504">
        <v>0</v>
      </c>
      <c r="S382" s="504">
        <v>3945.2</v>
      </c>
      <c r="T382" s="504">
        <v>0</v>
      </c>
      <c r="U382" s="504">
        <v>8631.7671869999976</v>
      </c>
      <c r="V382" s="504">
        <f>T382+U382</f>
        <v>8631.7671869999976</v>
      </c>
      <c r="W382" s="504">
        <v>0</v>
      </c>
      <c r="X382" s="504">
        <f t="shared" ref="X382" si="287">V382+W382</f>
        <v>8631.7671869999976</v>
      </c>
    </row>
    <row r="383" spans="1:54" s="509" customFormat="1" ht="30" x14ac:dyDescent="0.2">
      <c r="A383" s="505" t="s">
        <v>1248</v>
      </c>
      <c r="B383" s="493" t="s">
        <v>343</v>
      </c>
      <c r="C383" s="493" t="s">
        <v>196</v>
      </c>
      <c r="D383" s="493" t="s">
        <v>212</v>
      </c>
      <c r="E383" s="493" t="s">
        <v>1249</v>
      </c>
      <c r="F383" s="493"/>
      <c r="G383" s="504"/>
      <c r="H383" s="504">
        <v>0</v>
      </c>
      <c r="I383" s="504">
        <f>374.91+120.23</f>
        <v>495.14000000000004</v>
      </c>
      <c r="J383" s="504">
        <f>H383+I383</f>
        <v>495.14000000000004</v>
      </c>
      <c r="K383" s="504">
        <v>955.16700000000003</v>
      </c>
      <c r="L383" s="504">
        <v>0</v>
      </c>
      <c r="M383" s="504">
        <v>0</v>
      </c>
      <c r="N383" s="504">
        <v>1</v>
      </c>
      <c r="O383" s="504">
        <v>2</v>
      </c>
      <c r="P383" s="504">
        <v>3</v>
      </c>
      <c r="Q383" s="504">
        <v>4</v>
      </c>
      <c r="R383" s="504">
        <v>0</v>
      </c>
      <c r="S383" s="504">
        <v>3945.2</v>
      </c>
      <c r="T383" s="504">
        <v>0</v>
      </c>
      <c r="U383" s="504">
        <v>8631.7671869999976</v>
      </c>
      <c r="V383" s="504">
        <f>V384+V385</f>
        <v>0</v>
      </c>
      <c r="W383" s="504">
        <f t="shared" ref="W383:X383" si="288">W384+W385</f>
        <v>303.02999999999997</v>
      </c>
      <c r="X383" s="504">
        <f t="shared" si="288"/>
        <v>303.02999999999997</v>
      </c>
      <c r="Y383" s="508"/>
      <c r="Z383" s="508"/>
      <c r="AA383" s="508"/>
      <c r="AB383" s="508"/>
      <c r="AC383" s="508"/>
      <c r="AD383" s="508"/>
      <c r="AE383" s="508"/>
      <c r="AF383" s="508"/>
      <c r="AG383" s="508"/>
      <c r="AH383" s="508"/>
      <c r="AI383" s="508"/>
      <c r="AJ383" s="508"/>
      <c r="AK383" s="508"/>
      <c r="AL383" s="508"/>
      <c r="AM383" s="508"/>
      <c r="AN383" s="508"/>
      <c r="AO383" s="508"/>
      <c r="AP383" s="508"/>
      <c r="AQ383" s="508"/>
      <c r="AR383" s="508"/>
      <c r="AS383" s="508"/>
      <c r="AT383" s="508"/>
      <c r="AU383" s="508"/>
      <c r="AV383" s="508"/>
      <c r="AW383" s="508"/>
      <c r="AX383" s="508"/>
      <c r="AY383" s="508"/>
      <c r="AZ383" s="508"/>
      <c r="BA383" s="508"/>
      <c r="BB383" s="508"/>
    </row>
    <row r="384" spans="1:54" s="509" customFormat="1" x14ac:dyDescent="0.2">
      <c r="A384" s="529" t="s">
        <v>770</v>
      </c>
      <c r="B384" s="493" t="s">
        <v>343</v>
      </c>
      <c r="C384" s="493" t="s">
        <v>196</v>
      </c>
      <c r="D384" s="493" t="s">
        <v>212</v>
      </c>
      <c r="E384" s="493" t="s">
        <v>1249</v>
      </c>
      <c r="F384" s="493" t="s">
        <v>771</v>
      </c>
      <c r="G384" s="504"/>
      <c r="H384" s="504">
        <v>0</v>
      </c>
      <c r="I384" s="504">
        <v>495.14000000000004</v>
      </c>
      <c r="J384" s="504">
        <v>495.14000000000004</v>
      </c>
      <c r="K384" s="504">
        <v>955.16700000000003</v>
      </c>
      <c r="L384" s="504">
        <v>0</v>
      </c>
      <c r="M384" s="504">
        <v>0</v>
      </c>
      <c r="N384" s="504">
        <v>1</v>
      </c>
      <c r="O384" s="504">
        <v>2</v>
      </c>
      <c r="P384" s="504">
        <v>3</v>
      </c>
      <c r="Q384" s="504">
        <v>4</v>
      </c>
      <c r="R384" s="504">
        <v>0</v>
      </c>
      <c r="S384" s="504">
        <v>3945.2</v>
      </c>
      <c r="T384" s="504">
        <v>0</v>
      </c>
      <c r="U384" s="504">
        <v>8631.7671869999976</v>
      </c>
      <c r="V384" s="504">
        <v>0</v>
      </c>
      <c r="W384" s="504">
        <v>300</v>
      </c>
      <c r="X384" s="504">
        <f>V384+W384</f>
        <v>300</v>
      </c>
      <c r="Y384" s="508"/>
      <c r="Z384" s="508"/>
      <c r="AA384" s="508"/>
      <c r="AB384" s="508"/>
      <c r="AC384" s="508"/>
      <c r="AD384" s="508"/>
      <c r="AE384" s="508"/>
      <c r="AF384" s="508"/>
      <c r="AG384" s="508"/>
      <c r="AH384" s="508"/>
      <c r="AI384" s="508"/>
      <c r="AJ384" s="508"/>
      <c r="AK384" s="508"/>
      <c r="AL384" s="508"/>
      <c r="AM384" s="508"/>
      <c r="AN384" s="508"/>
      <c r="AO384" s="508"/>
      <c r="AP384" s="508"/>
      <c r="AQ384" s="508"/>
      <c r="AR384" s="508"/>
      <c r="AS384" s="508"/>
      <c r="AT384" s="508"/>
      <c r="AU384" s="508"/>
      <c r="AV384" s="508"/>
      <c r="AW384" s="508"/>
      <c r="AX384" s="508"/>
      <c r="AY384" s="508"/>
      <c r="AZ384" s="508"/>
      <c r="BA384" s="508"/>
      <c r="BB384" s="508"/>
    </row>
    <row r="385" spans="1:54" s="509" customFormat="1" x14ac:dyDescent="0.2">
      <c r="A385" s="529" t="s">
        <v>770</v>
      </c>
      <c r="B385" s="493" t="s">
        <v>343</v>
      </c>
      <c r="C385" s="493" t="s">
        <v>196</v>
      </c>
      <c r="D385" s="493" t="s">
        <v>212</v>
      </c>
      <c r="E385" s="493" t="s">
        <v>1249</v>
      </c>
      <c r="F385" s="493" t="s">
        <v>771</v>
      </c>
      <c r="G385" s="504"/>
      <c r="H385" s="504">
        <v>0</v>
      </c>
      <c r="I385" s="504">
        <v>495.14000000000004</v>
      </c>
      <c r="J385" s="504">
        <v>495.14000000000004</v>
      </c>
      <c r="K385" s="504">
        <v>955.16700000000003</v>
      </c>
      <c r="L385" s="504">
        <v>0</v>
      </c>
      <c r="M385" s="504">
        <v>0</v>
      </c>
      <c r="N385" s="504">
        <v>1</v>
      </c>
      <c r="O385" s="504">
        <v>2</v>
      </c>
      <c r="P385" s="504">
        <v>3</v>
      </c>
      <c r="Q385" s="504">
        <v>4</v>
      </c>
      <c r="R385" s="504">
        <v>0</v>
      </c>
      <c r="S385" s="504">
        <v>3945.2</v>
      </c>
      <c r="T385" s="504">
        <v>0</v>
      </c>
      <c r="U385" s="504">
        <v>8631.7671869999976</v>
      </c>
      <c r="V385" s="504">
        <v>0</v>
      </c>
      <c r="W385" s="504">
        <v>3.03</v>
      </c>
      <c r="X385" s="504">
        <f>V385+W385</f>
        <v>3.03</v>
      </c>
      <c r="Y385" s="508"/>
      <c r="Z385" s="508"/>
      <c r="AA385" s="508"/>
      <c r="AB385" s="508"/>
      <c r="AC385" s="508"/>
      <c r="AD385" s="508"/>
      <c r="AE385" s="508"/>
      <c r="AF385" s="508"/>
      <c r="AG385" s="508"/>
      <c r="AH385" s="508"/>
      <c r="AI385" s="508"/>
      <c r="AJ385" s="508"/>
      <c r="AK385" s="508"/>
      <c r="AL385" s="508"/>
      <c r="AM385" s="508"/>
      <c r="AN385" s="508"/>
      <c r="AO385" s="508"/>
      <c r="AP385" s="508"/>
      <c r="AQ385" s="508"/>
      <c r="AR385" s="508"/>
      <c r="AS385" s="508"/>
      <c r="AT385" s="508"/>
      <c r="AU385" s="508"/>
      <c r="AV385" s="508"/>
      <c r="AW385" s="508"/>
      <c r="AX385" s="508"/>
      <c r="AY385" s="508"/>
      <c r="AZ385" s="508"/>
      <c r="BA385" s="508"/>
      <c r="BB385" s="508"/>
    </row>
    <row r="386" spans="1:54" s="509" customFormat="1" x14ac:dyDescent="0.2">
      <c r="A386" s="503" t="s">
        <v>367</v>
      </c>
      <c r="B386" s="491" t="s">
        <v>343</v>
      </c>
      <c r="C386" s="491" t="s">
        <v>198</v>
      </c>
      <c r="D386" s="493"/>
      <c r="E386" s="493"/>
      <c r="F386" s="493"/>
      <c r="G386" s="504"/>
      <c r="H386" s="504"/>
      <c r="I386" s="504"/>
      <c r="J386" s="504"/>
      <c r="K386" s="504"/>
      <c r="L386" s="504"/>
      <c r="M386" s="504"/>
      <c r="N386" s="504"/>
      <c r="O386" s="504"/>
      <c r="P386" s="504"/>
      <c r="Q386" s="504"/>
      <c r="R386" s="504"/>
      <c r="S386" s="504"/>
      <c r="T386" s="504"/>
      <c r="U386" s="504"/>
      <c r="V386" s="504">
        <f>V387</f>
        <v>0</v>
      </c>
      <c r="W386" s="504">
        <f t="shared" ref="W386:X387" si="289">W387</f>
        <v>1202.57</v>
      </c>
      <c r="X386" s="504">
        <f t="shared" si="289"/>
        <v>1202.57</v>
      </c>
      <c r="Y386" s="508"/>
      <c r="Z386" s="508"/>
      <c r="AA386" s="508"/>
      <c r="AB386" s="508"/>
      <c r="AC386" s="508"/>
      <c r="AD386" s="508"/>
      <c r="AE386" s="508"/>
      <c r="AF386" s="508"/>
      <c r="AG386" s="508"/>
      <c r="AH386" s="508"/>
      <c r="AI386" s="508"/>
      <c r="AJ386" s="508"/>
      <c r="AK386" s="508"/>
      <c r="AL386" s="508"/>
      <c r="AM386" s="508"/>
      <c r="AN386" s="508"/>
      <c r="AO386" s="508"/>
      <c r="AP386" s="508"/>
      <c r="AQ386" s="508"/>
      <c r="AR386" s="508"/>
      <c r="AS386" s="508"/>
      <c r="AT386" s="508"/>
      <c r="AU386" s="508"/>
      <c r="AV386" s="508"/>
      <c r="AW386" s="508"/>
      <c r="AX386" s="508"/>
      <c r="AY386" s="508"/>
      <c r="AZ386" s="508"/>
      <c r="BA386" s="508"/>
      <c r="BB386" s="508"/>
    </row>
    <row r="387" spans="1:54" s="509" customFormat="1" x14ac:dyDescent="0.2">
      <c r="A387" s="503" t="s">
        <v>224</v>
      </c>
      <c r="B387" s="491" t="s">
        <v>343</v>
      </c>
      <c r="C387" s="491" t="s">
        <v>198</v>
      </c>
      <c r="D387" s="491" t="s">
        <v>194</v>
      </c>
      <c r="E387" s="491"/>
      <c r="F387" s="491"/>
      <c r="G387" s="504"/>
      <c r="H387" s="504"/>
      <c r="I387" s="504"/>
      <c r="J387" s="504"/>
      <c r="K387" s="504"/>
      <c r="L387" s="504"/>
      <c r="M387" s="504"/>
      <c r="N387" s="504"/>
      <c r="O387" s="504"/>
      <c r="P387" s="504"/>
      <c r="Q387" s="504"/>
      <c r="R387" s="504"/>
      <c r="S387" s="504"/>
      <c r="T387" s="504"/>
      <c r="U387" s="504"/>
      <c r="V387" s="504">
        <f>V388</f>
        <v>0</v>
      </c>
      <c r="W387" s="504">
        <f t="shared" si="289"/>
        <v>1202.57</v>
      </c>
      <c r="X387" s="504">
        <f t="shared" si="289"/>
        <v>1202.57</v>
      </c>
      <c r="Y387" s="508"/>
      <c r="Z387" s="508"/>
      <c r="AA387" s="508"/>
      <c r="AB387" s="508"/>
      <c r="AC387" s="508"/>
      <c r="AD387" s="508"/>
      <c r="AE387" s="508"/>
      <c r="AF387" s="508"/>
      <c r="AG387" s="508"/>
      <c r="AH387" s="508"/>
      <c r="AI387" s="508"/>
      <c r="AJ387" s="508"/>
      <c r="AK387" s="508"/>
      <c r="AL387" s="508"/>
      <c r="AM387" s="508"/>
      <c r="AN387" s="508"/>
      <c r="AO387" s="508"/>
      <c r="AP387" s="508"/>
      <c r="AQ387" s="508"/>
      <c r="AR387" s="508"/>
      <c r="AS387" s="508"/>
      <c r="AT387" s="508"/>
      <c r="AU387" s="508"/>
      <c r="AV387" s="508"/>
      <c r="AW387" s="508"/>
      <c r="AX387" s="508"/>
      <c r="AY387" s="508"/>
      <c r="AZ387" s="508"/>
      <c r="BA387" s="508"/>
      <c r="BB387" s="508"/>
    </row>
    <row r="388" spans="1:54" s="509" customFormat="1" x14ac:dyDescent="0.2">
      <c r="A388" s="505" t="s">
        <v>523</v>
      </c>
      <c r="B388" s="491" t="s">
        <v>343</v>
      </c>
      <c r="C388" s="491" t="s">
        <v>198</v>
      </c>
      <c r="D388" s="491" t="s">
        <v>194</v>
      </c>
      <c r="E388" s="491" t="s">
        <v>816</v>
      </c>
      <c r="F388" s="491"/>
      <c r="G388" s="504"/>
      <c r="H388" s="504"/>
      <c r="I388" s="504"/>
      <c r="J388" s="504"/>
      <c r="K388" s="504"/>
      <c r="L388" s="504"/>
      <c r="M388" s="504"/>
      <c r="N388" s="504"/>
      <c r="O388" s="504"/>
      <c r="P388" s="504"/>
      <c r="Q388" s="504"/>
      <c r="R388" s="504"/>
      <c r="S388" s="504"/>
      <c r="T388" s="504"/>
      <c r="U388" s="504"/>
      <c r="V388" s="504">
        <f>V389+V390</f>
        <v>0</v>
      </c>
      <c r="W388" s="504">
        <f t="shared" ref="W388:X388" si="290">W389+W390</f>
        <v>1202.57</v>
      </c>
      <c r="X388" s="504">
        <f t="shared" si="290"/>
        <v>1202.57</v>
      </c>
      <c r="Y388" s="508"/>
      <c r="Z388" s="508"/>
      <c r="AA388" s="508"/>
      <c r="AB388" s="508"/>
      <c r="AC388" s="508"/>
      <c r="AD388" s="508"/>
      <c r="AE388" s="508"/>
      <c r="AF388" s="508"/>
      <c r="AG388" s="508"/>
      <c r="AH388" s="508"/>
      <c r="AI388" s="508"/>
      <c r="AJ388" s="508"/>
      <c r="AK388" s="508"/>
      <c r="AL388" s="508"/>
      <c r="AM388" s="508"/>
      <c r="AN388" s="508"/>
      <c r="AO388" s="508"/>
      <c r="AP388" s="508"/>
      <c r="AQ388" s="508"/>
      <c r="AR388" s="508"/>
      <c r="AS388" s="508"/>
      <c r="AT388" s="508"/>
      <c r="AU388" s="508"/>
      <c r="AV388" s="508"/>
      <c r="AW388" s="508"/>
      <c r="AX388" s="508"/>
      <c r="AY388" s="508"/>
      <c r="AZ388" s="508"/>
      <c r="BA388" s="508"/>
      <c r="BB388" s="508"/>
    </row>
    <row r="389" spans="1:54" s="509" customFormat="1" x14ac:dyDescent="0.2">
      <c r="A389" s="505" t="s">
        <v>1250</v>
      </c>
      <c r="B389" s="493" t="s">
        <v>343</v>
      </c>
      <c r="C389" s="493" t="s">
        <v>198</v>
      </c>
      <c r="D389" s="493" t="s">
        <v>194</v>
      </c>
      <c r="E389" s="493" t="s">
        <v>861</v>
      </c>
      <c r="F389" s="493" t="s">
        <v>771</v>
      </c>
      <c r="G389" s="504"/>
      <c r="H389" s="504"/>
      <c r="I389" s="504"/>
      <c r="J389" s="504"/>
      <c r="K389" s="504"/>
      <c r="L389" s="504"/>
      <c r="M389" s="504"/>
      <c r="N389" s="504"/>
      <c r="O389" s="504"/>
      <c r="P389" s="504"/>
      <c r="Q389" s="504"/>
      <c r="R389" s="504"/>
      <c r="S389" s="504"/>
      <c r="T389" s="504"/>
      <c r="U389" s="504"/>
      <c r="V389" s="504">
        <v>0</v>
      </c>
      <c r="W389" s="504">
        <f>170+100</f>
        <v>270</v>
      </c>
      <c r="X389" s="504">
        <f>V389+W389</f>
        <v>270</v>
      </c>
      <c r="Y389" s="508"/>
      <c r="Z389" s="508"/>
      <c r="AA389" s="508"/>
      <c r="AB389" s="508"/>
      <c r="AC389" s="508"/>
      <c r="AD389" s="508"/>
      <c r="AE389" s="508"/>
      <c r="AF389" s="508"/>
      <c r="AG389" s="508"/>
      <c r="AH389" s="508"/>
      <c r="AI389" s="508"/>
      <c r="AJ389" s="508"/>
      <c r="AK389" s="508"/>
      <c r="AL389" s="508"/>
      <c r="AM389" s="508"/>
      <c r="AN389" s="508"/>
      <c r="AO389" s="508"/>
      <c r="AP389" s="508"/>
      <c r="AQ389" s="508"/>
      <c r="AR389" s="508"/>
      <c r="AS389" s="508"/>
      <c r="AT389" s="508"/>
      <c r="AU389" s="508"/>
      <c r="AV389" s="508"/>
      <c r="AW389" s="508"/>
      <c r="AX389" s="508"/>
      <c r="AY389" s="508"/>
      <c r="AZ389" s="508"/>
      <c r="BA389" s="508"/>
      <c r="BB389" s="508"/>
    </row>
    <row r="390" spans="1:54" s="509" customFormat="1" x14ac:dyDescent="0.2">
      <c r="A390" s="505" t="s">
        <v>1251</v>
      </c>
      <c r="B390" s="493" t="s">
        <v>343</v>
      </c>
      <c r="C390" s="493" t="s">
        <v>198</v>
      </c>
      <c r="D390" s="493" t="s">
        <v>194</v>
      </c>
      <c r="E390" s="493" t="s">
        <v>862</v>
      </c>
      <c r="F390" s="493" t="s">
        <v>771</v>
      </c>
      <c r="G390" s="504"/>
      <c r="H390" s="504"/>
      <c r="I390" s="504"/>
      <c r="J390" s="504"/>
      <c r="K390" s="504"/>
      <c r="L390" s="504"/>
      <c r="M390" s="504"/>
      <c r="N390" s="504"/>
      <c r="O390" s="504"/>
      <c r="P390" s="504"/>
      <c r="Q390" s="504"/>
      <c r="R390" s="504"/>
      <c r="S390" s="504"/>
      <c r="T390" s="504"/>
      <c r="U390" s="504"/>
      <c r="V390" s="504">
        <v>0</v>
      </c>
      <c r="W390" s="504">
        <f>510+20+402.57</f>
        <v>932.56999999999994</v>
      </c>
      <c r="X390" s="504">
        <f>V390+W390</f>
        <v>932.56999999999994</v>
      </c>
      <c r="Y390" s="508"/>
      <c r="Z390" s="508"/>
      <c r="AA390" s="508"/>
      <c r="AB390" s="508"/>
      <c r="AC390" s="508"/>
      <c r="AD390" s="508"/>
      <c r="AE390" s="508"/>
      <c r="AF390" s="508"/>
      <c r="AG390" s="508"/>
      <c r="AH390" s="508"/>
      <c r="AI390" s="508"/>
      <c r="AJ390" s="508"/>
      <c r="AK390" s="508"/>
      <c r="AL390" s="508"/>
      <c r="AM390" s="508"/>
      <c r="AN390" s="508"/>
      <c r="AO390" s="508"/>
      <c r="AP390" s="508"/>
      <c r="AQ390" s="508"/>
      <c r="AR390" s="508"/>
      <c r="AS390" s="508"/>
      <c r="AT390" s="508"/>
      <c r="AU390" s="508"/>
      <c r="AV390" s="508"/>
      <c r="AW390" s="508"/>
      <c r="AX390" s="508"/>
      <c r="AY390" s="508"/>
      <c r="AZ390" s="508"/>
      <c r="BA390" s="508"/>
      <c r="BB390" s="508"/>
    </row>
    <row r="391" spans="1:54" s="509" customFormat="1" ht="30.75" customHeight="1" x14ac:dyDescent="0.2">
      <c r="A391" s="503" t="s">
        <v>168</v>
      </c>
      <c r="B391" s="491" t="s">
        <v>343</v>
      </c>
      <c r="C391" s="491" t="s">
        <v>208</v>
      </c>
      <c r="D391" s="491"/>
      <c r="E391" s="491"/>
      <c r="F391" s="491"/>
      <c r="G391" s="511" t="e">
        <f>#REF!+G398</f>
        <v>#REF!</v>
      </c>
      <c r="H391" s="511">
        <f t="shared" ref="H391:M391" si="291">H392+H395+H398</f>
        <v>20807.5</v>
      </c>
      <c r="I391" s="511">
        <f t="shared" si="291"/>
        <v>1859.88</v>
      </c>
      <c r="J391" s="511">
        <f t="shared" si="291"/>
        <v>22667.379999999997</v>
      </c>
      <c r="K391" s="511">
        <f t="shared" si="291"/>
        <v>2928.0299999999997</v>
      </c>
      <c r="L391" s="511">
        <f t="shared" si="291"/>
        <v>22184.400000000001</v>
      </c>
      <c r="M391" s="511">
        <f t="shared" si="291"/>
        <v>22184.400000000001</v>
      </c>
      <c r="N391" s="511">
        <f>N392+N395+N398</f>
        <v>1052.4000000000001</v>
      </c>
      <c r="O391" s="511">
        <f t="shared" ref="O391:Q391" si="292">O392+O395+O398</f>
        <v>23236.799999999999</v>
      </c>
      <c r="P391" s="511">
        <f t="shared" si="292"/>
        <v>24586.799999999999</v>
      </c>
      <c r="Q391" s="511">
        <f t="shared" si="292"/>
        <v>1067</v>
      </c>
      <c r="R391" s="511">
        <f>R392+R398</f>
        <v>22953.8</v>
      </c>
      <c r="S391" s="511">
        <f t="shared" ref="S391:X391" si="293">S392+S398</f>
        <v>11018.199999999999</v>
      </c>
      <c r="T391" s="511">
        <f t="shared" si="293"/>
        <v>33602.1</v>
      </c>
      <c r="U391" s="511">
        <f t="shared" si="293"/>
        <v>6098.9</v>
      </c>
      <c r="V391" s="511">
        <f t="shared" si="293"/>
        <v>39701</v>
      </c>
      <c r="W391" s="511">
        <f t="shared" si="293"/>
        <v>2827.7750000000001</v>
      </c>
      <c r="X391" s="511">
        <f t="shared" si="293"/>
        <v>42528.775000000001</v>
      </c>
      <c r="Y391" s="508"/>
      <c r="Z391" s="508"/>
      <c r="AA391" s="508"/>
      <c r="AB391" s="508"/>
      <c r="AC391" s="508"/>
      <c r="AD391" s="508"/>
      <c r="AE391" s="508"/>
      <c r="AF391" s="508"/>
      <c r="AG391" s="508"/>
      <c r="AH391" s="508"/>
      <c r="AI391" s="508"/>
      <c r="AJ391" s="508"/>
      <c r="AK391" s="508"/>
      <c r="AL391" s="508"/>
      <c r="AM391" s="508"/>
      <c r="AN391" s="508"/>
      <c r="AO391" s="508"/>
      <c r="AP391" s="508"/>
      <c r="AQ391" s="508"/>
      <c r="AR391" s="508"/>
      <c r="AS391" s="508"/>
      <c r="AT391" s="508"/>
      <c r="AU391" s="508"/>
      <c r="AV391" s="508"/>
      <c r="AW391" s="508"/>
      <c r="AX391" s="508"/>
      <c r="AY391" s="508"/>
      <c r="AZ391" s="508"/>
      <c r="BA391" s="508"/>
      <c r="BB391" s="508"/>
    </row>
    <row r="392" spans="1:54" ht="21" customHeight="1" x14ac:dyDescent="0.2">
      <c r="A392" s="505" t="s">
        <v>986</v>
      </c>
      <c r="B392" s="491" t="s">
        <v>343</v>
      </c>
      <c r="C392" s="491" t="s">
        <v>208</v>
      </c>
      <c r="D392" s="491" t="s">
        <v>190</v>
      </c>
      <c r="E392" s="493" t="s">
        <v>767</v>
      </c>
      <c r="F392" s="493"/>
      <c r="G392" s="504"/>
      <c r="H392" s="504">
        <f>H393</f>
        <v>16130</v>
      </c>
      <c r="I392" s="504">
        <f>I393</f>
        <v>0</v>
      </c>
      <c r="J392" s="504">
        <f>H392+I392</f>
        <v>16130</v>
      </c>
      <c r="K392" s="504">
        <f>K393</f>
        <v>0</v>
      </c>
      <c r="L392" s="504">
        <f>L393</f>
        <v>17706</v>
      </c>
      <c r="M392" s="504">
        <f>M393+M394</f>
        <v>17706</v>
      </c>
      <c r="N392" s="504">
        <f t="shared" ref="N392:Q392" si="294">N393+N394</f>
        <v>4690.7</v>
      </c>
      <c r="O392" s="504">
        <f t="shared" si="294"/>
        <v>22396.7</v>
      </c>
      <c r="P392" s="504">
        <f t="shared" si="294"/>
        <v>22396.7</v>
      </c>
      <c r="Q392" s="504">
        <f t="shared" si="294"/>
        <v>45.4</v>
      </c>
      <c r="R392" s="504">
        <f>R393+R394</f>
        <v>22442.1</v>
      </c>
      <c r="S392" s="504">
        <f t="shared" ref="S392:X392" si="295">S393+S394</f>
        <v>1827.9</v>
      </c>
      <c r="T392" s="504">
        <f t="shared" si="295"/>
        <v>25250.1</v>
      </c>
      <c r="U392" s="504">
        <f t="shared" si="295"/>
        <v>4348.8999999999996</v>
      </c>
      <c r="V392" s="504">
        <f t="shared" si="295"/>
        <v>29599</v>
      </c>
      <c r="W392" s="504">
        <f t="shared" si="295"/>
        <v>0</v>
      </c>
      <c r="X392" s="504">
        <f t="shared" si="295"/>
        <v>29599</v>
      </c>
      <c r="Y392" s="524"/>
    </row>
    <row r="393" spans="1:54" ht="17.25" customHeight="1" x14ac:dyDescent="0.2">
      <c r="A393" s="505" t="s">
        <v>169</v>
      </c>
      <c r="B393" s="493" t="s">
        <v>343</v>
      </c>
      <c r="C393" s="493" t="s">
        <v>208</v>
      </c>
      <c r="D393" s="493" t="s">
        <v>190</v>
      </c>
      <c r="E393" s="493" t="s">
        <v>767</v>
      </c>
      <c r="F393" s="493" t="s">
        <v>170</v>
      </c>
      <c r="G393" s="504"/>
      <c r="H393" s="504">
        <v>16130</v>
      </c>
      <c r="I393" s="504">
        <v>0</v>
      </c>
      <c r="J393" s="504">
        <f>H393+I393</f>
        <v>16130</v>
      </c>
      <c r="K393" s="504">
        <v>0</v>
      </c>
      <c r="L393" s="504">
        <v>17706</v>
      </c>
      <c r="M393" s="504">
        <v>17706</v>
      </c>
      <c r="N393" s="504">
        <v>0</v>
      </c>
      <c r="O393" s="504">
        <f>M393+N393</f>
        <v>17706</v>
      </c>
      <c r="P393" s="504">
        <v>17706</v>
      </c>
      <c r="Q393" s="504">
        <v>0</v>
      </c>
      <c r="R393" s="504">
        <f t="shared" si="281"/>
        <v>17706</v>
      </c>
      <c r="S393" s="504">
        <f>2757+13</f>
        <v>2770</v>
      </c>
      <c r="T393" s="504">
        <f>R393+S393</f>
        <v>20476</v>
      </c>
      <c r="U393" s="504">
        <v>4310.3999999999996</v>
      </c>
      <c r="V393" s="504">
        <f>T393+U393</f>
        <v>24786.400000000001</v>
      </c>
      <c r="W393" s="504">
        <v>0</v>
      </c>
      <c r="X393" s="504">
        <f t="shared" ref="X393:X394" si="296">V393+W393</f>
        <v>24786.400000000001</v>
      </c>
      <c r="AB393" s="524"/>
    </row>
    <row r="394" spans="1:54" ht="45" customHeight="1" x14ac:dyDescent="0.2">
      <c r="A394" s="529" t="s">
        <v>1062</v>
      </c>
      <c r="B394" s="493" t="s">
        <v>343</v>
      </c>
      <c r="C394" s="493" t="s">
        <v>208</v>
      </c>
      <c r="D394" s="493" t="s">
        <v>190</v>
      </c>
      <c r="E394" s="493" t="s">
        <v>1109</v>
      </c>
      <c r="F394" s="493" t="s">
        <v>170</v>
      </c>
      <c r="G394" s="504"/>
      <c r="H394" s="504">
        <v>16130</v>
      </c>
      <c r="I394" s="504">
        <v>0</v>
      </c>
      <c r="J394" s="504">
        <f>H394+I394</f>
        <v>16130</v>
      </c>
      <c r="K394" s="504">
        <v>0</v>
      </c>
      <c r="L394" s="504">
        <v>17706</v>
      </c>
      <c r="M394" s="504">
        <v>0</v>
      </c>
      <c r="N394" s="504">
        <v>4690.7</v>
      </c>
      <c r="O394" s="504">
        <f>M394+N394</f>
        <v>4690.7</v>
      </c>
      <c r="P394" s="504">
        <v>4690.7</v>
      </c>
      <c r="Q394" s="504">
        <v>45.4</v>
      </c>
      <c r="R394" s="504">
        <f t="shared" si="281"/>
        <v>4736.0999999999995</v>
      </c>
      <c r="S394" s="504">
        <v>-942.1</v>
      </c>
      <c r="T394" s="504">
        <v>4774.1000000000004</v>
      </c>
      <c r="U394" s="504">
        <v>38.5</v>
      </c>
      <c r="V394" s="504">
        <f>T394+U394</f>
        <v>4812.6000000000004</v>
      </c>
      <c r="W394" s="504">
        <v>0</v>
      </c>
      <c r="X394" s="504">
        <f t="shared" si="296"/>
        <v>4812.6000000000004</v>
      </c>
    </row>
    <row r="395" spans="1:54" ht="18" hidden="1" customHeight="1" x14ac:dyDescent="0.2">
      <c r="A395" s="521" t="s">
        <v>287</v>
      </c>
      <c r="B395" s="491" t="s">
        <v>343</v>
      </c>
      <c r="C395" s="491" t="s">
        <v>208</v>
      </c>
      <c r="D395" s="491" t="s">
        <v>192</v>
      </c>
      <c r="E395" s="491"/>
      <c r="F395" s="491"/>
      <c r="G395" s="511"/>
      <c r="H395" s="511">
        <f t="shared" ref="H395:W396" si="297">H396</f>
        <v>0</v>
      </c>
      <c r="I395" s="511">
        <f t="shared" si="297"/>
        <v>1015</v>
      </c>
      <c r="J395" s="511">
        <f t="shared" si="297"/>
        <v>1015</v>
      </c>
      <c r="K395" s="511">
        <f t="shared" si="297"/>
        <v>2400</v>
      </c>
      <c r="L395" s="511">
        <f t="shared" si="297"/>
        <v>0</v>
      </c>
      <c r="M395" s="511">
        <f t="shared" si="297"/>
        <v>0</v>
      </c>
      <c r="N395" s="511">
        <f t="shared" si="297"/>
        <v>0</v>
      </c>
      <c r="O395" s="511">
        <f t="shared" si="297"/>
        <v>0</v>
      </c>
      <c r="P395" s="511">
        <f t="shared" si="297"/>
        <v>0</v>
      </c>
      <c r="Q395" s="511">
        <f t="shared" si="297"/>
        <v>0</v>
      </c>
      <c r="R395" s="511">
        <f t="shared" si="297"/>
        <v>0</v>
      </c>
      <c r="S395" s="511">
        <f t="shared" si="297"/>
        <v>0</v>
      </c>
      <c r="T395" s="511">
        <f t="shared" si="297"/>
        <v>0</v>
      </c>
      <c r="U395" s="511">
        <f t="shared" si="297"/>
        <v>0</v>
      </c>
      <c r="V395" s="511">
        <f t="shared" si="297"/>
        <v>0</v>
      </c>
      <c r="W395" s="511">
        <f t="shared" si="297"/>
        <v>0</v>
      </c>
      <c r="X395" s="511">
        <f t="shared" ref="W395:X396" si="298">X396</f>
        <v>0</v>
      </c>
    </row>
    <row r="396" spans="1:54" ht="27" hidden="1" customHeight="1" x14ac:dyDescent="0.2">
      <c r="A396" s="505" t="s">
        <v>986</v>
      </c>
      <c r="B396" s="493" t="s">
        <v>343</v>
      </c>
      <c r="C396" s="493" t="s">
        <v>208</v>
      </c>
      <c r="D396" s="493" t="s">
        <v>192</v>
      </c>
      <c r="E396" s="493" t="s">
        <v>916</v>
      </c>
      <c r="F396" s="493"/>
      <c r="G396" s="504"/>
      <c r="H396" s="504">
        <f>H397</f>
        <v>0</v>
      </c>
      <c r="I396" s="504">
        <f>I397</f>
        <v>1015</v>
      </c>
      <c r="J396" s="504">
        <f>H396+I396</f>
        <v>1015</v>
      </c>
      <c r="K396" s="504">
        <f>K397</f>
        <v>2400</v>
      </c>
      <c r="L396" s="504">
        <f>L397</f>
        <v>0</v>
      </c>
      <c r="M396" s="504">
        <f>M397</f>
        <v>0</v>
      </c>
      <c r="N396" s="504">
        <f t="shared" si="297"/>
        <v>0</v>
      </c>
      <c r="O396" s="504">
        <f t="shared" si="297"/>
        <v>0</v>
      </c>
      <c r="P396" s="504">
        <f t="shared" si="297"/>
        <v>0</v>
      </c>
      <c r="Q396" s="504">
        <f t="shared" si="297"/>
        <v>0</v>
      </c>
      <c r="R396" s="504">
        <f t="shared" si="297"/>
        <v>0</v>
      </c>
      <c r="S396" s="504">
        <f t="shared" si="297"/>
        <v>0</v>
      </c>
      <c r="T396" s="504">
        <f t="shared" si="297"/>
        <v>0</v>
      </c>
      <c r="U396" s="504">
        <f t="shared" si="297"/>
        <v>0</v>
      </c>
      <c r="V396" s="504">
        <f t="shared" si="297"/>
        <v>0</v>
      </c>
      <c r="W396" s="504">
        <f t="shared" si="298"/>
        <v>0</v>
      </c>
      <c r="X396" s="504">
        <f t="shared" si="298"/>
        <v>0</v>
      </c>
    </row>
    <row r="397" spans="1:54" ht="22.5" hidden="1" customHeight="1" x14ac:dyDescent="0.2">
      <c r="A397" s="505" t="s">
        <v>287</v>
      </c>
      <c r="B397" s="493" t="s">
        <v>343</v>
      </c>
      <c r="C397" s="493" t="s">
        <v>208</v>
      </c>
      <c r="D397" s="493" t="s">
        <v>192</v>
      </c>
      <c r="E397" s="493" t="s">
        <v>916</v>
      </c>
      <c r="F397" s="493" t="s">
        <v>269</v>
      </c>
      <c r="G397" s="504"/>
      <c r="H397" s="504">
        <v>0</v>
      </c>
      <c r="I397" s="504">
        <v>1015</v>
      </c>
      <c r="J397" s="504">
        <f>H397+I397</f>
        <v>1015</v>
      </c>
      <c r="K397" s="504">
        <v>2400</v>
      </c>
      <c r="L397" s="504">
        <v>0</v>
      </c>
      <c r="M397" s="504">
        <v>0</v>
      </c>
      <c r="N397" s="504">
        <v>0</v>
      </c>
      <c r="O397" s="504">
        <f>M397+N397</f>
        <v>0</v>
      </c>
      <c r="P397" s="504">
        <v>0</v>
      </c>
      <c r="Q397" s="504">
        <v>0</v>
      </c>
      <c r="R397" s="504">
        <f t="shared" si="281"/>
        <v>0</v>
      </c>
      <c r="S397" s="504">
        <f>Q397+R397</f>
        <v>0</v>
      </c>
      <c r="T397" s="504">
        <f>R397+S397</f>
        <v>0</v>
      </c>
      <c r="U397" s="504">
        <f>S397+T397</f>
        <v>0</v>
      </c>
      <c r="V397" s="504">
        <f>T397+U397</f>
        <v>0</v>
      </c>
      <c r="W397" s="504">
        <f t="shared" si="281"/>
        <v>0</v>
      </c>
      <c r="X397" s="504">
        <f t="shared" si="281"/>
        <v>0</v>
      </c>
    </row>
    <row r="398" spans="1:54" ht="14.25" x14ac:dyDescent="0.2">
      <c r="A398" s="521" t="s">
        <v>288</v>
      </c>
      <c r="B398" s="491" t="s">
        <v>343</v>
      </c>
      <c r="C398" s="491" t="s">
        <v>208</v>
      </c>
      <c r="D398" s="491" t="s">
        <v>194</v>
      </c>
      <c r="E398" s="491"/>
      <c r="F398" s="491"/>
      <c r="G398" s="511">
        <f>G401+G399+G404+G407+G406</f>
        <v>0</v>
      </c>
      <c r="H398" s="511">
        <f>H404+H406+H407+H409</f>
        <v>4677.5</v>
      </c>
      <c r="I398" s="511">
        <f>I404+I406+I407+I409</f>
        <v>844.88000000000011</v>
      </c>
      <c r="J398" s="511">
        <f>J404+J406+J407+J409</f>
        <v>5522.3799999999992</v>
      </c>
      <c r="K398" s="511">
        <f>K404+K406+K407+K409+K411</f>
        <v>528.03</v>
      </c>
      <c r="L398" s="511">
        <f>L404+L406+L407+L409+L411</f>
        <v>4478.3999999999996</v>
      </c>
      <c r="M398" s="511">
        <f>M404+M406+M407+M409+M411</f>
        <v>4478.3999999999996</v>
      </c>
      <c r="N398" s="511">
        <f>N404+N406+N407+N409+N411</f>
        <v>-3638.2999999999997</v>
      </c>
      <c r="O398" s="511">
        <f t="shared" ref="O398:P398" si="299">O404+O406+O407+O409+O411</f>
        <v>840.1</v>
      </c>
      <c r="P398" s="511">
        <f t="shared" si="299"/>
        <v>2190.1</v>
      </c>
      <c r="Q398" s="511">
        <f>Q404+Q406+Q407+Q409+Q411</f>
        <v>1021.6</v>
      </c>
      <c r="R398" s="511">
        <f>R404+R407+R409+R411</f>
        <v>511.70000000000005</v>
      </c>
      <c r="S398" s="511">
        <f>S404+S407+S409+S411</f>
        <v>9190.2999999999993</v>
      </c>
      <c r="T398" s="511">
        <f t="shared" ref="T398:V398" si="300">T404+T407+T409+T411</f>
        <v>8352</v>
      </c>
      <c r="U398" s="511">
        <f>U404+U407+U409+U411</f>
        <v>1750</v>
      </c>
      <c r="V398" s="511">
        <f t="shared" si="300"/>
        <v>10102</v>
      </c>
      <c r="W398" s="511">
        <f>W404+W407+W409+W411</f>
        <v>2827.7750000000001</v>
      </c>
      <c r="X398" s="511">
        <f t="shared" ref="X398" si="301">X404+X407+X409+X411</f>
        <v>12929.775</v>
      </c>
      <c r="Y398" s="524"/>
    </row>
    <row r="399" spans="1:54" ht="69" hidden="1" customHeight="1" x14ac:dyDescent="0.2">
      <c r="A399" s="530" t="s">
        <v>396</v>
      </c>
      <c r="B399" s="493" t="s">
        <v>343</v>
      </c>
      <c r="C399" s="493" t="s">
        <v>208</v>
      </c>
      <c r="D399" s="493" t="s">
        <v>194</v>
      </c>
      <c r="E399" s="493" t="s">
        <v>398</v>
      </c>
      <c r="F399" s="493"/>
      <c r="G399" s="504"/>
      <c r="H399" s="504"/>
      <c r="I399" s="504">
        <f>I400</f>
        <v>-665.7</v>
      </c>
      <c r="J399" s="504" t="e">
        <f>J400</f>
        <v>#REF!</v>
      </c>
      <c r="K399" s="504">
        <f>K400</f>
        <v>-665.7</v>
      </c>
      <c r="L399" s="504" t="e">
        <f>L400</f>
        <v>#REF!</v>
      </c>
      <c r="M399" s="504" t="e">
        <f>M400</f>
        <v>#REF!</v>
      </c>
      <c r="N399" s="504" t="e">
        <f t="shared" ref="N399:X399" si="302">N400</f>
        <v>#REF!</v>
      </c>
      <c r="O399" s="504" t="e">
        <f t="shared" si="302"/>
        <v>#REF!</v>
      </c>
      <c r="P399" s="504" t="e">
        <f t="shared" si="302"/>
        <v>#REF!</v>
      </c>
      <c r="Q399" s="504" t="e">
        <f t="shared" si="302"/>
        <v>#REF!</v>
      </c>
      <c r="R399" s="504" t="e">
        <f t="shared" si="302"/>
        <v>#REF!</v>
      </c>
      <c r="S399" s="504" t="e">
        <f t="shared" si="302"/>
        <v>#REF!</v>
      </c>
      <c r="T399" s="504" t="e">
        <f t="shared" si="302"/>
        <v>#REF!</v>
      </c>
      <c r="U399" s="504" t="e">
        <f t="shared" si="302"/>
        <v>#REF!</v>
      </c>
      <c r="V399" s="504" t="e">
        <f t="shared" si="302"/>
        <v>#REF!</v>
      </c>
      <c r="W399" s="504" t="e">
        <f t="shared" si="302"/>
        <v>#REF!</v>
      </c>
      <c r="X399" s="504" t="e">
        <f t="shared" si="302"/>
        <v>#REF!</v>
      </c>
    </row>
    <row r="400" spans="1:54" ht="17.25" hidden="1" customHeight="1" x14ac:dyDescent="0.2">
      <c r="A400" s="505" t="s">
        <v>268</v>
      </c>
      <c r="B400" s="493" t="s">
        <v>343</v>
      </c>
      <c r="C400" s="493" t="s">
        <v>208</v>
      </c>
      <c r="D400" s="493" t="s">
        <v>194</v>
      </c>
      <c r="E400" s="493" t="s">
        <v>398</v>
      </c>
      <c r="F400" s="493" t="s">
        <v>155</v>
      </c>
      <c r="G400" s="504"/>
      <c r="H400" s="504"/>
      <c r="I400" s="504">
        <v>-665.7</v>
      </c>
      <c r="J400" s="504" t="e">
        <f>#REF!+I400</f>
        <v>#REF!</v>
      </c>
      <c r="K400" s="504">
        <v>-665.7</v>
      </c>
      <c r="L400" s="504" t="e">
        <f>#REF!+J400</f>
        <v>#REF!</v>
      </c>
      <c r="M400" s="504" t="e">
        <f>#REF!+K400</f>
        <v>#REF!</v>
      </c>
      <c r="N400" s="504" t="e">
        <f>#REF!+L400</f>
        <v>#REF!</v>
      </c>
      <c r="O400" s="504" t="e">
        <f>#REF!+M400</f>
        <v>#REF!</v>
      </c>
      <c r="P400" s="504" t="e">
        <f>#REF!+N400</f>
        <v>#REF!</v>
      </c>
      <c r="Q400" s="504" t="e">
        <f>#REF!+O400</f>
        <v>#REF!</v>
      </c>
      <c r="R400" s="504" t="e">
        <f>#REF!+P400</f>
        <v>#REF!</v>
      </c>
      <c r="S400" s="504" t="e">
        <f>#REF!+Q400</f>
        <v>#REF!</v>
      </c>
      <c r="T400" s="504" t="e">
        <f>#REF!+R400</f>
        <v>#REF!</v>
      </c>
      <c r="U400" s="504" t="e">
        <f>#REF!+S400</f>
        <v>#REF!</v>
      </c>
      <c r="V400" s="504" t="e">
        <f>#REF!+T400</f>
        <v>#REF!</v>
      </c>
      <c r="W400" s="504" t="e">
        <f>#REF!+U400</f>
        <v>#REF!</v>
      </c>
      <c r="X400" s="504" t="e">
        <f>#REF!+V400</f>
        <v>#REF!</v>
      </c>
    </row>
    <row r="401" spans="1:54" ht="57.75" hidden="1" customHeight="1" x14ac:dyDescent="0.2">
      <c r="A401" s="529" t="s">
        <v>729</v>
      </c>
      <c r="B401" s="493" t="s">
        <v>343</v>
      </c>
      <c r="C401" s="531" t="s">
        <v>208</v>
      </c>
      <c r="D401" s="531" t="s">
        <v>194</v>
      </c>
      <c r="E401" s="531" t="s">
        <v>380</v>
      </c>
      <c r="F401" s="531"/>
      <c r="G401" s="504"/>
      <c r="H401" s="504"/>
      <c r="I401" s="504">
        <f t="shared" ref="I401:X402" si="303">I402</f>
        <v>-3609.5</v>
      </c>
      <c r="J401" s="504" t="e">
        <f t="shared" si="303"/>
        <v>#REF!</v>
      </c>
      <c r="K401" s="504">
        <f t="shared" si="303"/>
        <v>-3609.5</v>
      </c>
      <c r="L401" s="504" t="e">
        <f t="shared" si="303"/>
        <v>#REF!</v>
      </c>
      <c r="M401" s="504" t="e">
        <f t="shared" si="303"/>
        <v>#REF!</v>
      </c>
      <c r="N401" s="504" t="e">
        <f t="shared" si="303"/>
        <v>#REF!</v>
      </c>
      <c r="O401" s="504" t="e">
        <f t="shared" si="303"/>
        <v>#REF!</v>
      </c>
      <c r="P401" s="504" t="e">
        <f t="shared" si="303"/>
        <v>#REF!</v>
      </c>
      <c r="Q401" s="504" t="e">
        <f t="shared" si="303"/>
        <v>#REF!</v>
      </c>
      <c r="R401" s="504" t="e">
        <f t="shared" si="303"/>
        <v>#REF!</v>
      </c>
      <c r="S401" s="504" t="e">
        <f t="shared" si="303"/>
        <v>#REF!</v>
      </c>
      <c r="T401" s="504" t="e">
        <f t="shared" si="303"/>
        <v>#REF!</v>
      </c>
      <c r="U401" s="504" t="e">
        <f t="shared" si="303"/>
        <v>#REF!</v>
      </c>
      <c r="V401" s="504" t="e">
        <f t="shared" si="303"/>
        <v>#REF!</v>
      </c>
      <c r="W401" s="504" t="e">
        <f t="shared" si="303"/>
        <v>#REF!</v>
      </c>
      <c r="X401" s="504" t="e">
        <f t="shared" si="303"/>
        <v>#REF!</v>
      </c>
    </row>
    <row r="402" spans="1:54" ht="107.25" hidden="1" customHeight="1" x14ac:dyDescent="0.2">
      <c r="A402" s="529" t="s">
        <v>728</v>
      </c>
      <c r="B402" s="493" t="s">
        <v>343</v>
      </c>
      <c r="C402" s="531" t="s">
        <v>208</v>
      </c>
      <c r="D402" s="531" t="s">
        <v>194</v>
      </c>
      <c r="E402" s="531" t="s">
        <v>727</v>
      </c>
      <c r="F402" s="531"/>
      <c r="G402" s="504"/>
      <c r="H402" s="504"/>
      <c r="I402" s="504">
        <f t="shared" si="303"/>
        <v>-3609.5</v>
      </c>
      <c r="J402" s="504" t="e">
        <f t="shared" si="303"/>
        <v>#REF!</v>
      </c>
      <c r="K402" s="504">
        <f t="shared" si="303"/>
        <v>-3609.5</v>
      </c>
      <c r="L402" s="504" t="e">
        <f t="shared" si="303"/>
        <v>#REF!</v>
      </c>
      <c r="M402" s="504" t="e">
        <f t="shared" si="303"/>
        <v>#REF!</v>
      </c>
      <c r="N402" s="504" t="e">
        <f t="shared" si="303"/>
        <v>#REF!</v>
      </c>
      <c r="O402" s="504" t="e">
        <f t="shared" si="303"/>
        <v>#REF!</v>
      </c>
      <c r="P402" s="504" t="e">
        <f t="shared" si="303"/>
        <v>#REF!</v>
      </c>
      <c r="Q402" s="504" t="e">
        <f t="shared" si="303"/>
        <v>#REF!</v>
      </c>
      <c r="R402" s="504" t="e">
        <f t="shared" si="303"/>
        <v>#REF!</v>
      </c>
      <c r="S402" s="504" t="e">
        <f t="shared" si="303"/>
        <v>#REF!</v>
      </c>
      <c r="T402" s="504" t="e">
        <f t="shared" si="303"/>
        <v>#REF!</v>
      </c>
      <c r="U402" s="504" t="e">
        <f t="shared" si="303"/>
        <v>#REF!</v>
      </c>
      <c r="V402" s="504" t="e">
        <f t="shared" si="303"/>
        <v>#REF!</v>
      </c>
      <c r="W402" s="504" t="e">
        <f t="shared" si="303"/>
        <v>#REF!</v>
      </c>
      <c r="X402" s="504" t="e">
        <f t="shared" si="303"/>
        <v>#REF!</v>
      </c>
    </row>
    <row r="403" spans="1:54" ht="18.75" hidden="1" customHeight="1" x14ac:dyDescent="0.2">
      <c r="A403" s="529" t="s">
        <v>287</v>
      </c>
      <c r="B403" s="493" t="s">
        <v>343</v>
      </c>
      <c r="C403" s="531" t="s">
        <v>208</v>
      </c>
      <c r="D403" s="531" t="s">
        <v>194</v>
      </c>
      <c r="E403" s="531" t="s">
        <v>727</v>
      </c>
      <c r="F403" s="531" t="s">
        <v>269</v>
      </c>
      <c r="G403" s="504"/>
      <c r="H403" s="504"/>
      <c r="I403" s="504">
        <v>-3609.5</v>
      </c>
      <c r="J403" s="504" t="e">
        <f>#REF!+I403</f>
        <v>#REF!</v>
      </c>
      <c r="K403" s="504">
        <v>-3609.5</v>
      </c>
      <c r="L403" s="504" t="e">
        <f>#REF!+J403</f>
        <v>#REF!</v>
      </c>
      <c r="M403" s="504" t="e">
        <f>#REF!+K403</f>
        <v>#REF!</v>
      </c>
      <c r="N403" s="504" t="e">
        <f>#REF!+L403</f>
        <v>#REF!</v>
      </c>
      <c r="O403" s="504" t="e">
        <f>#REF!+M403</f>
        <v>#REF!</v>
      </c>
      <c r="P403" s="504" t="e">
        <f>#REF!+N403</f>
        <v>#REF!</v>
      </c>
      <c r="Q403" s="504" t="e">
        <f>#REF!+O403</f>
        <v>#REF!</v>
      </c>
      <c r="R403" s="504" t="e">
        <f>#REF!+P403</f>
        <v>#REF!</v>
      </c>
      <c r="S403" s="504" t="e">
        <f>#REF!+Q403</f>
        <v>#REF!</v>
      </c>
      <c r="T403" s="504" t="e">
        <f>#REF!+R403</f>
        <v>#REF!</v>
      </c>
      <c r="U403" s="504" t="e">
        <f>#REF!+S403</f>
        <v>#REF!</v>
      </c>
      <c r="V403" s="504" t="e">
        <f>#REF!+T403</f>
        <v>#REF!</v>
      </c>
      <c r="W403" s="504" t="e">
        <f>#REF!+U403</f>
        <v>#REF!</v>
      </c>
      <c r="X403" s="504" t="e">
        <f>#REF!+V403</f>
        <v>#REF!</v>
      </c>
    </row>
    <row r="404" spans="1:54" ht="38.25" customHeight="1" x14ac:dyDescent="0.2">
      <c r="A404" s="529" t="s">
        <v>1053</v>
      </c>
      <c r="B404" s="493" t="s">
        <v>343</v>
      </c>
      <c r="C404" s="531" t="s">
        <v>208</v>
      </c>
      <c r="D404" s="531" t="s">
        <v>194</v>
      </c>
      <c r="E404" s="531" t="s">
        <v>764</v>
      </c>
      <c r="F404" s="531"/>
      <c r="G404" s="504"/>
      <c r="H404" s="504">
        <f t="shared" ref="H404:Q404" si="304">H405</f>
        <v>502.9</v>
      </c>
      <c r="I404" s="504">
        <f t="shared" si="304"/>
        <v>0</v>
      </c>
      <c r="J404" s="504">
        <f t="shared" si="304"/>
        <v>502.9</v>
      </c>
      <c r="K404" s="504">
        <f t="shared" si="304"/>
        <v>0</v>
      </c>
      <c r="L404" s="504">
        <f t="shared" si="304"/>
        <v>795.7</v>
      </c>
      <c r="M404" s="504">
        <f t="shared" si="304"/>
        <v>795.7</v>
      </c>
      <c r="N404" s="504">
        <f t="shared" si="304"/>
        <v>36</v>
      </c>
      <c r="O404" s="504">
        <f t="shared" si="304"/>
        <v>831.7</v>
      </c>
      <c r="P404" s="504">
        <f t="shared" si="304"/>
        <v>831.7</v>
      </c>
      <c r="Q404" s="504">
        <f t="shared" si="304"/>
        <v>-328.4</v>
      </c>
      <c r="R404" s="504">
        <f>R405+R406</f>
        <v>511.70000000000005</v>
      </c>
      <c r="S404" s="504">
        <f t="shared" ref="S404:X404" si="305">S405+S406</f>
        <v>-511.7</v>
      </c>
      <c r="T404" s="504">
        <f t="shared" si="305"/>
        <v>0</v>
      </c>
      <c r="U404" s="504">
        <f t="shared" si="305"/>
        <v>220</v>
      </c>
      <c r="V404" s="504">
        <f t="shared" si="305"/>
        <v>220</v>
      </c>
      <c r="W404" s="504">
        <f t="shared" si="305"/>
        <v>0</v>
      </c>
      <c r="X404" s="504">
        <f t="shared" si="305"/>
        <v>220</v>
      </c>
    </row>
    <row r="405" spans="1:54" ht="30" hidden="1" customHeight="1" x14ac:dyDescent="0.2">
      <c r="A405" s="529" t="s">
        <v>1197</v>
      </c>
      <c r="B405" s="493" t="s">
        <v>343</v>
      </c>
      <c r="C405" s="531" t="s">
        <v>208</v>
      </c>
      <c r="D405" s="531" t="s">
        <v>194</v>
      </c>
      <c r="E405" s="531" t="s">
        <v>764</v>
      </c>
      <c r="F405" s="531" t="s">
        <v>160</v>
      </c>
      <c r="G405" s="504"/>
      <c r="H405" s="504">
        <v>502.9</v>
      </c>
      <c r="I405" s="504">
        <v>0</v>
      </c>
      <c r="J405" s="504">
        <f t="shared" ref="J405:J413" si="306">H405+I405</f>
        <v>502.9</v>
      </c>
      <c r="K405" s="504">
        <v>0</v>
      </c>
      <c r="L405" s="504">
        <v>795.7</v>
      </c>
      <c r="M405" s="504">
        <v>795.7</v>
      </c>
      <c r="N405" s="504">
        <v>36</v>
      </c>
      <c r="O405" s="504">
        <f>M405+N405</f>
        <v>831.7</v>
      </c>
      <c r="P405" s="504">
        <v>831.7</v>
      </c>
      <c r="Q405" s="504">
        <v>-328.4</v>
      </c>
      <c r="R405" s="504">
        <f t="shared" si="281"/>
        <v>503.30000000000007</v>
      </c>
      <c r="S405" s="504">
        <v>-503.3</v>
      </c>
      <c r="T405" s="504">
        <f>R405+S405</f>
        <v>0</v>
      </c>
      <c r="U405" s="504">
        <v>0</v>
      </c>
      <c r="V405" s="504">
        <f>T405+U405</f>
        <v>0</v>
      </c>
      <c r="W405" s="504">
        <v>0</v>
      </c>
      <c r="X405" s="504">
        <f t="shared" ref="X405:X406" si="307">V405+W405</f>
        <v>0</v>
      </c>
    </row>
    <row r="406" spans="1:54" ht="35.25" customHeight="1" x14ac:dyDescent="0.2">
      <c r="A406" s="532" t="s">
        <v>858</v>
      </c>
      <c r="B406" s="493" t="s">
        <v>343</v>
      </c>
      <c r="C406" s="531" t="s">
        <v>208</v>
      </c>
      <c r="D406" s="531" t="s">
        <v>194</v>
      </c>
      <c r="E406" s="531" t="s">
        <v>857</v>
      </c>
      <c r="F406" s="531" t="s">
        <v>771</v>
      </c>
      <c r="G406" s="504"/>
      <c r="H406" s="504">
        <v>5.6</v>
      </c>
      <c r="I406" s="504">
        <v>-0.52</v>
      </c>
      <c r="J406" s="504">
        <f t="shared" si="306"/>
        <v>5.08</v>
      </c>
      <c r="K406" s="504">
        <v>0</v>
      </c>
      <c r="L406" s="504">
        <v>8</v>
      </c>
      <c r="M406" s="504">
        <v>8</v>
      </c>
      <c r="N406" s="504">
        <v>0.4</v>
      </c>
      <c r="O406" s="504">
        <f>M406+N406</f>
        <v>8.4</v>
      </c>
      <c r="P406" s="504">
        <v>8.4</v>
      </c>
      <c r="Q406" s="504">
        <v>0</v>
      </c>
      <c r="R406" s="504">
        <f t="shared" si="281"/>
        <v>8.4</v>
      </c>
      <c r="S406" s="504">
        <v>-8.4</v>
      </c>
      <c r="T406" s="504">
        <f>R406+S406</f>
        <v>0</v>
      </c>
      <c r="U406" s="504">
        <v>220</v>
      </c>
      <c r="V406" s="504">
        <f>T406+U406</f>
        <v>220</v>
      </c>
      <c r="W406" s="504">
        <v>0</v>
      </c>
      <c r="X406" s="504">
        <f t="shared" si="307"/>
        <v>220</v>
      </c>
    </row>
    <row r="407" spans="1:54" ht="33.75" customHeight="1" x14ac:dyDescent="0.2">
      <c r="A407" s="533" t="s">
        <v>1057</v>
      </c>
      <c r="B407" s="493" t="s">
        <v>343</v>
      </c>
      <c r="C407" s="531" t="s">
        <v>208</v>
      </c>
      <c r="D407" s="531" t="s">
        <v>194</v>
      </c>
      <c r="E407" s="531" t="s">
        <v>1110</v>
      </c>
      <c r="F407" s="531"/>
      <c r="G407" s="504"/>
      <c r="H407" s="504">
        <f>H408</f>
        <v>3669</v>
      </c>
      <c r="I407" s="504">
        <f>I408</f>
        <v>0</v>
      </c>
      <c r="J407" s="504">
        <f t="shared" si="306"/>
        <v>3669</v>
      </c>
      <c r="K407" s="504">
        <f>K408</f>
        <v>0</v>
      </c>
      <c r="L407" s="504">
        <f>L408</f>
        <v>3674.7</v>
      </c>
      <c r="M407" s="504">
        <f>M408</f>
        <v>3674.7</v>
      </c>
      <c r="N407" s="504">
        <f t="shared" ref="N407:Q407" si="308">N408</f>
        <v>-3674.7</v>
      </c>
      <c r="O407" s="504">
        <f t="shared" si="308"/>
        <v>0</v>
      </c>
      <c r="P407" s="504">
        <f t="shared" si="308"/>
        <v>0</v>
      </c>
      <c r="Q407" s="504">
        <f t="shared" si="308"/>
        <v>0</v>
      </c>
      <c r="R407" s="504">
        <f>R408</f>
        <v>0</v>
      </c>
      <c r="S407" s="504">
        <f t="shared" ref="S407:X407" si="309">S408</f>
        <v>8352</v>
      </c>
      <c r="T407" s="504">
        <f t="shared" si="309"/>
        <v>8352</v>
      </c>
      <c r="U407" s="504">
        <f t="shared" si="309"/>
        <v>830</v>
      </c>
      <c r="V407" s="504">
        <f t="shared" si="309"/>
        <v>9182</v>
      </c>
      <c r="W407" s="504">
        <f t="shared" si="309"/>
        <v>0</v>
      </c>
      <c r="X407" s="504">
        <f t="shared" si="309"/>
        <v>9182</v>
      </c>
    </row>
    <row r="408" spans="1:54" ht="33.75" customHeight="1" x14ac:dyDescent="0.2">
      <c r="A408" s="529" t="s">
        <v>763</v>
      </c>
      <c r="B408" s="493" t="s">
        <v>343</v>
      </c>
      <c r="C408" s="531" t="s">
        <v>208</v>
      </c>
      <c r="D408" s="531" t="s">
        <v>194</v>
      </c>
      <c r="E408" s="531" t="s">
        <v>1110</v>
      </c>
      <c r="F408" s="531" t="s">
        <v>771</v>
      </c>
      <c r="G408" s="504"/>
      <c r="H408" s="504">
        <v>3669</v>
      </c>
      <c r="I408" s="504">
        <v>0</v>
      </c>
      <c r="J408" s="504">
        <f t="shared" si="306"/>
        <v>3669</v>
      </c>
      <c r="K408" s="504">
        <v>0</v>
      </c>
      <c r="L408" s="504">
        <v>3674.7</v>
      </c>
      <c r="M408" s="504">
        <v>3674.7</v>
      </c>
      <c r="N408" s="504">
        <v>-3674.7</v>
      </c>
      <c r="O408" s="504">
        <f>M408+N408</f>
        <v>0</v>
      </c>
      <c r="P408" s="504">
        <v>0</v>
      </c>
      <c r="Q408" s="504">
        <v>0</v>
      </c>
      <c r="R408" s="504">
        <f t="shared" si="281"/>
        <v>0</v>
      </c>
      <c r="S408" s="504">
        <v>8352</v>
      </c>
      <c r="T408" s="504">
        <f>R408+S408</f>
        <v>8352</v>
      </c>
      <c r="U408" s="504">
        <v>830</v>
      </c>
      <c r="V408" s="504">
        <f>T408+U408</f>
        <v>9182</v>
      </c>
      <c r="W408" s="504">
        <v>0</v>
      </c>
      <c r="X408" s="504">
        <f t="shared" ref="X408" si="310">V408+W408</f>
        <v>9182</v>
      </c>
    </row>
    <row r="409" spans="1:54" ht="18" hidden="1" customHeight="1" x14ac:dyDescent="0.2">
      <c r="A409" s="529" t="s">
        <v>890</v>
      </c>
      <c r="B409" s="493" t="s">
        <v>343</v>
      </c>
      <c r="C409" s="531" t="s">
        <v>208</v>
      </c>
      <c r="D409" s="531" t="s">
        <v>194</v>
      </c>
      <c r="E409" s="531" t="s">
        <v>891</v>
      </c>
      <c r="F409" s="531"/>
      <c r="G409" s="504"/>
      <c r="H409" s="504">
        <f>H410</f>
        <v>500</v>
      </c>
      <c r="I409" s="504">
        <f>I410</f>
        <v>845.40000000000009</v>
      </c>
      <c r="J409" s="504">
        <f t="shared" si="306"/>
        <v>1345.4</v>
      </c>
      <c r="K409" s="504">
        <f>K410</f>
        <v>264.01499999999999</v>
      </c>
      <c r="L409" s="504">
        <f>L410</f>
        <v>0</v>
      </c>
      <c r="M409" s="504">
        <f>M410</f>
        <v>0</v>
      </c>
      <c r="N409" s="504">
        <f t="shared" ref="N409:Q409" si="311">N410</f>
        <v>0</v>
      </c>
      <c r="O409" s="504">
        <f t="shared" si="311"/>
        <v>0</v>
      </c>
      <c r="P409" s="504">
        <f t="shared" si="311"/>
        <v>0</v>
      </c>
      <c r="Q409" s="504">
        <f t="shared" si="311"/>
        <v>0</v>
      </c>
      <c r="R409" s="504">
        <f>R410</f>
        <v>0</v>
      </c>
      <c r="S409" s="504">
        <f t="shared" ref="S409:X409" si="312">S410</f>
        <v>0</v>
      </c>
      <c r="T409" s="504">
        <f t="shared" si="312"/>
        <v>0</v>
      </c>
      <c r="U409" s="504">
        <f t="shared" si="312"/>
        <v>0</v>
      </c>
      <c r="V409" s="504">
        <f t="shared" si="312"/>
        <v>0</v>
      </c>
      <c r="W409" s="504">
        <f t="shared" si="312"/>
        <v>0</v>
      </c>
      <c r="X409" s="504">
        <f t="shared" si="312"/>
        <v>0</v>
      </c>
    </row>
    <row r="410" spans="1:54" ht="15.75" hidden="1" customHeight="1" x14ac:dyDescent="0.2">
      <c r="A410" s="529" t="s">
        <v>770</v>
      </c>
      <c r="B410" s="493" t="s">
        <v>343</v>
      </c>
      <c r="C410" s="531" t="s">
        <v>208</v>
      </c>
      <c r="D410" s="531" t="s">
        <v>194</v>
      </c>
      <c r="E410" s="531" t="s">
        <v>891</v>
      </c>
      <c r="F410" s="531" t="s">
        <v>771</v>
      </c>
      <c r="G410" s="504"/>
      <c r="H410" s="504">
        <v>500</v>
      </c>
      <c r="I410" s="504">
        <f>535.61+309.79</f>
        <v>845.40000000000009</v>
      </c>
      <c r="J410" s="504">
        <f t="shared" si="306"/>
        <v>1345.4</v>
      </c>
      <c r="K410" s="504">
        <v>264.01499999999999</v>
      </c>
      <c r="L410" s="504">
        <v>0</v>
      </c>
      <c r="M410" s="504">
        <v>0</v>
      </c>
      <c r="N410" s="504">
        <v>0</v>
      </c>
      <c r="O410" s="504">
        <f>M410+N410</f>
        <v>0</v>
      </c>
      <c r="P410" s="504">
        <v>0</v>
      </c>
      <c r="Q410" s="504">
        <v>0</v>
      </c>
      <c r="R410" s="504">
        <f t="shared" si="281"/>
        <v>0</v>
      </c>
      <c r="S410" s="504">
        <f>Q410+R410</f>
        <v>0</v>
      </c>
      <c r="T410" s="504">
        <f>R410+S410</f>
        <v>0</v>
      </c>
      <c r="U410" s="504">
        <f>S410+T410</f>
        <v>0</v>
      </c>
      <c r="V410" s="504">
        <f>T410+U410</f>
        <v>0</v>
      </c>
      <c r="W410" s="504">
        <f t="shared" si="281"/>
        <v>0</v>
      </c>
      <c r="X410" s="504">
        <f t="shared" si="281"/>
        <v>0</v>
      </c>
    </row>
    <row r="411" spans="1:54" ht="20.25" customHeight="1" x14ac:dyDescent="0.2">
      <c r="A411" s="529" t="s">
        <v>890</v>
      </c>
      <c r="B411" s="493" t="s">
        <v>343</v>
      </c>
      <c r="C411" s="531" t="s">
        <v>208</v>
      </c>
      <c r="D411" s="531" t="s">
        <v>194</v>
      </c>
      <c r="E411" s="531" t="s">
        <v>891</v>
      </c>
      <c r="F411" s="531"/>
      <c r="G411" s="504"/>
      <c r="H411" s="504">
        <f>H412</f>
        <v>500</v>
      </c>
      <c r="I411" s="504">
        <f>I412</f>
        <v>845.40000000000009</v>
      </c>
      <c r="J411" s="504">
        <f t="shared" si="306"/>
        <v>1345.4</v>
      </c>
      <c r="K411" s="504">
        <f>K412</f>
        <v>264.01499999999999</v>
      </c>
      <c r="L411" s="504">
        <f>L412</f>
        <v>0</v>
      </c>
      <c r="M411" s="504">
        <f>M412</f>
        <v>0</v>
      </c>
      <c r="N411" s="504">
        <f t="shared" ref="N411:X411" si="313">N412</f>
        <v>0</v>
      </c>
      <c r="O411" s="504">
        <f t="shared" si="313"/>
        <v>0</v>
      </c>
      <c r="P411" s="504">
        <f t="shared" si="313"/>
        <v>1350</v>
      </c>
      <c r="Q411" s="504">
        <f t="shared" si="313"/>
        <v>1350</v>
      </c>
      <c r="R411" s="504">
        <f t="shared" si="313"/>
        <v>0</v>
      </c>
      <c r="S411" s="504">
        <f t="shared" si="313"/>
        <v>1350</v>
      </c>
      <c r="T411" s="504">
        <f t="shared" si="313"/>
        <v>0</v>
      </c>
      <c r="U411" s="504">
        <f t="shared" si="313"/>
        <v>700</v>
      </c>
      <c r="V411" s="504">
        <f t="shared" si="313"/>
        <v>700</v>
      </c>
      <c r="W411" s="504">
        <f t="shared" si="313"/>
        <v>2827.7750000000001</v>
      </c>
      <c r="X411" s="504">
        <f t="shared" si="313"/>
        <v>3527.7750000000001</v>
      </c>
    </row>
    <row r="412" spans="1:54" ht="20.25" customHeight="1" x14ac:dyDescent="0.2">
      <c r="A412" s="529" t="s">
        <v>770</v>
      </c>
      <c r="B412" s="493" t="s">
        <v>343</v>
      </c>
      <c r="C412" s="531" t="s">
        <v>208</v>
      </c>
      <c r="D412" s="531" t="s">
        <v>194</v>
      </c>
      <c r="E412" s="531" t="s">
        <v>891</v>
      </c>
      <c r="F412" s="531" t="s">
        <v>771</v>
      </c>
      <c r="G412" s="504"/>
      <c r="H412" s="504">
        <v>500</v>
      </c>
      <c r="I412" s="504">
        <f>535.61+309.79</f>
        <v>845.40000000000009</v>
      </c>
      <c r="J412" s="504">
        <f t="shared" si="306"/>
        <v>1345.4</v>
      </c>
      <c r="K412" s="504">
        <v>264.01499999999999</v>
      </c>
      <c r="L412" s="504">
        <v>0</v>
      </c>
      <c r="M412" s="504">
        <v>0</v>
      </c>
      <c r="N412" s="504">
        <v>0</v>
      </c>
      <c r="O412" s="504">
        <f>M412+N412</f>
        <v>0</v>
      </c>
      <c r="P412" s="504">
        <f>650+700</f>
        <v>1350</v>
      </c>
      <c r="Q412" s="504">
        <f>O412+P412</f>
        <v>1350</v>
      </c>
      <c r="R412" s="504">
        <v>0</v>
      </c>
      <c r="S412" s="504">
        <f>Q412+R412</f>
        <v>1350</v>
      </c>
      <c r="T412" s="504">
        <v>0</v>
      </c>
      <c r="U412" s="504">
        <v>700</v>
      </c>
      <c r="V412" s="504">
        <f>T412+U412</f>
        <v>700</v>
      </c>
      <c r="W412" s="504">
        <f>2685.775+100+12+30</f>
        <v>2827.7750000000001</v>
      </c>
      <c r="X412" s="504">
        <f t="shared" ref="X412" si="314">V412+W412</f>
        <v>3527.7750000000001</v>
      </c>
    </row>
    <row r="413" spans="1:54" s="502" customFormat="1" ht="15.75" x14ac:dyDescent="0.2">
      <c r="A413" s="672" t="s">
        <v>308</v>
      </c>
      <c r="B413" s="673"/>
      <c r="C413" s="673"/>
      <c r="D413" s="673"/>
      <c r="E413" s="673"/>
      <c r="F413" s="673"/>
      <c r="G413" s="534"/>
      <c r="H413" s="499">
        <f>H414</f>
        <v>4429.5</v>
      </c>
      <c r="I413" s="499">
        <f>I414</f>
        <v>0</v>
      </c>
      <c r="J413" s="534">
        <f t="shared" si="306"/>
        <v>4429.5</v>
      </c>
      <c r="K413" s="499">
        <f>K414</f>
        <v>0</v>
      </c>
      <c r="L413" s="499">
        <f>L414</f>
        <v>4492</v>
      </c>
      <c r="M413" s="499">
        <f>M414</f>
        <v>4492</v>
      </c>
      <c r="N413" s="499">
        <f>N414</f>
        <v>-46</v>
      </c>
      <c r="O413" s="499">
        <f t="shared" ref="O413:X413" si="315">O414</f>
        <v>4446</v>
      </c>
      <c r="P413" s="499">
        <f t="shared" si="315"/>
        <v>4446</v>
      </c>
      <c r="Q413" s="499">
        <f t="shared" si="315"/>
        <v>0</v>
      </c>
      <c r="R413" s="499">
        <f t="shared" si="315"/>
        <v>4446</v>
      </c>
      <c r="S413" s="499">
        <f t="shared" si="315"/>
        <v>1977.7</v>
      </c>
      <c r="T413" s="499">
        <f t="shared" si="315"/>
        <v>6175</v>
      </c>
      <c r="U413" s="499">
        <f t="shared" si="315"/>
        <v>559</v>
      </c>
      <c r="V413" s="499">
        <f t="shared" si="315"/>
        <v>6734</v>
      </c>
      <c r="W413" s="499">
        <f t="shared" si="315"/>
        <v>558</v>
      </c>
      <c r="X413" s="499">
        <f t="shared" si="315"/>
        <v>7292</v>
      </c>
      <c r="Y413" s="500"/>
      <c r="Z413" s="501"/>
      <c r="AA413" s="501"/>
      <c r="AB413" s="501"/>
      <c r="AC413" s="501"/>
      <c r="AD413" s="501"/>
      <c r="AE413" s="501"/>
      <c r="AF413" s="501"/>
      <c r="AG413" s="501"/>
      <c r="AH413" s="501"/>
      <c r="AI413" s="501"/>
      <c r="AJ413" s="501"/>
      <c r="AK413" s="501"/>
      <c r="AL413" s="501"/>
      <c r="AM413" s="501"/>
      <c r="AN413" s="501"/>
      <c r="AO413" s="501"/>
      <c r="AP413" s="501"/>
      <c r="AQ413" s="501"/>
      <c r="AR413" s="501"/>
      <c r="AS413" s="501"/>
      <c r="AT413" s="501"/>
      <c r="AU413" s="501"/>
      <c r="AV413" s="501"/>
      <c r="AW413" s="501"/>
      <c r="AX413" s="501"/>
      <c r="AY413" s="501"/>
      <c r="AZ413" s="501"/>
      <c r="BA413" s="501"/>
      <c r="BB413" s="501"/>
    </row>
    <row r="414" spans="1:54" s="509" customFormat="1" ht="14.25" x14ac:dyDescent="0.2">
      <c r="A414" s="503" t="s">
        <v>72</v>
      </c>
      <c r="B414" s="490">
        <v>800</v>
      </c>
      <c r="C414" s="491" t="s">
        <v>190</v>
      </c>
      <c r="D414" s="491"/>
      <c r="E414" s="491"/>
      <c r="F414" s="491"/>
      <c r="G414" s="511"/>
      <c r="H414" s="511">
        <f t="shared" ref="H414:X414" si="316">H415+H452</f>
        <v>4429.5</v>
      </c>
      <c r="I414" s="511">
        <f t="shared" si="316"/>
        <v>0</v>
      </c>
      <c r="J414" s="511">
        <f t="shared" si="316"/>
        <v>4429.5</v>
      </c>
      <c r="K414" s="511">
        <f t="shared" si="316"/>
        <v>0</v>
      </c>
      <c r="L414" s="511">
        <f t="shared" si="316"/>
        <v>4492</v>
      </c>
      <c r="M414" s="511">
        <f t="shared" si="316"/>
        <v>4492</v>
      </c>
      <c r="N414" s="511">
        <f t="shared" si="316"/>
        <v>-46</v>
      </c>
      <c r="O414" s="511">
        <f t="shared" si="316"/>
        <v>4446</v>
      </c>
      <c r="P414" s="511">
        <f t="shared" si="316"/>
        <v>4446</v>
      </c>
      <c r="Q414" s="511">
        <f t="shared" si="316"/>
        <v>0</v>
      </c>
      <c r="R414" s="511">
        <f t="shared" si="316"/>
        <v>4446</v>
      </c>
      <c r="S414" s="511">
        <f t="shared" si="316"/>
        <v>1977.7</v>
      </c>
      <c r="T414" s="511">
        <f t="shared" si="316"/>
        <v>6175</v>
      </c>
      <c r="U414" s="511">
        <f t="shared" si="316"/>
        <v>559</v>
      </c>
      <c r="V414" s="511">
        <f t="shared" si="316"/>
        <v>6734</v>
      </c>
      <c r="W414" s="511">
        <f t="shared" si="316"/>
        <v>558</v>
      </c>
      <c r="X414" s="511">
        <f t="shared" si="316"/>
        <v>7292</v>
      </c>
      <c r="Y414" s="508"/>
      <c r="Z414" s="508"/>
      <c r="AA414" s="508"/>
      <c r="AB414" s="508"/>
      <c r="AC414" s="508"/>
      <c r="AD414" s="508"/>
      <c r="AE414" s="508"/>
      <c r="AF414" s="508"/>
      <c r="AG414" s="508"/>
      <c r="AH414" s="508"/>
      <c r="AI414" s="508"/>
      <c r="AJ414" s="508"/>
      <c r="AK414" s="508"/>
      <c r="AL414" s="508"/>
      <c r="AM414" s="508"/>
      <c r="AN414" s="508"/>
      <c r="AO414" s="508"/>
      <c r="AP414" s="508"/>
      <c r="AQ414" s="508"/>
      <c r="AR414" s="508"/>
      <c r="AS414" s="508"/>
      <c r="AT414" s="508"/>
      <c r="AU414" s="508"/>
      <c r="AV414" s="508"/>
      <c r="AW414" s="508"/>
      <c r="AX414" s="508"/>
      <c r="AY414" s="508"/>
      <c r="AZ414" s="508"/>
      <c r="BA414" s="508"/>
      <c r="BB414" s="508"/>
    </row>
    <row r="415" spans="1:54" ht="30" customHeight="1" x14ac:dyDescent="0.2">
      <c r="A415" s="503" t="s">
        <v>193</v>
      </c>
      <c r="B415" s="490">
        <v>800</v>
      </c>
      <c r="C415" s="491" t="s">
        <v>190</v>
      </c>
      <c r="D415" s="491" t="s">
        <v>194</v>
      </c>
      <c r="E415" s="491"/>
      <c r="F415" s="491"/>
      <c r="G415" s="504">
        <f>G429+G438</f>
        <v>0</v>
      </c>
      <c r="H415" s="504">
        <f t="shared" ref="H415:X415" si="317">H438+H442</f>
        <v>3350</v>
      </c>
      <c r="I415" s="504">
        <f t="shared" si="317"/>
        <v>0</v>
      </c>
      <c r="J415" s="504">
        <f t="shared" si="317"/>
        <v>3350</v>
      </c>
      <c r="K415" s="504">
        <f t="shared" si="317"/>
        <v>0</v>
      </c>
      <c r="L415" s="504">
        <f t="shared" si="317"/>
        <v>3426</v>
      </c>
      <c r="M415" s="504">
        <f t="shared" si="317"/>
        <v>3426</v>
      </c>
      <c r="N415" s="504">
        <f t="shared" si="317"/>
        <v>0</v>
      </c>
      <c r="O415" s="504">
        <f t="shared" si="317"/>
        <v>3426</v>
      </c>
      <c r="P415" s="504">
        <f t="shared" si="317"/>
        <v>3426</v>
      </c>
      <c r="Q415" s="504">
        <f t="shared" si="317"/>
        <v>0</v>
      </c>
      <c r="R415" s="504">
        <f t="shared" si="317"/>
        <v>3426</v>
      </c>
      <c r="S415" s="504">
        <f t="shared" si="317"/>
        <v>920.5</v>
      </c>
      <c r="T415" s="504">
        <f t="shared" si="317"/>
        <v>4371</v>
      </c>
      <c r="U415" s="504">
        <f t="shared" si="317"/>
        <v>163</v>
      </c>
      <c r="V415" s="504">
        <f t="shared" si="317"/>
        <v>4534</v>
      </c>
      <c r="W415" s="504">
        <f t="shared" si="317"/>
        <v>558</v>
      </c>
      <c r="X415" s="504">
        <f t="shared" si="317"/>
        <v>5092</v>
      </c>
      <c r="Y415" s="524"/>
    </row>
    <row r="416" spans="1:54" ht="33.75" hidden="1" customHeight="1" x14ac:dyDescent="0.2">
      <c r="A416" s="505" t="s">
        <v>123</v>
      </c>
      <c r="B416" s="526">
        <v>800</v>
      </c>
      <c r="C416" s="493" t="s">
        <v>190</v>
      </c>
      <c r="D416" s="493" t="s">
        <v>194</v>
      </c>
      <c r="E416" s="506" t="s">
        <v>332</v>
      </c>
      <c r="F416" s="493"/>
      <c r="G416" s="504"/>
      <c r="H416" s="504"/>
      <c r="I416" s="504">
        <f>I417</f>
        <v>-1958.2</v>
      </c>
      <c r="J416" s="504">
        <f>J417</f>
        <v>-1958.2</v>
      </c>
      <c r="K416" s="504">
        <f>K417</f>
        <v>-1958.2</v>
      </c>
      <c r="L416" s="504">
        <f>L417</f>
        <v>-1958.2</v>
      </c>
      <c r="M416" s="504">
        <f>M417</f>
        <v>-3916.4</v>
      </c>
      <c r="N416" s="504">
        <f t="shared" ref="N416:X416" si="318">N417</f>
        <v>-3916.4</v>
      </c>
      <c r="O416" s="504">
        <f t="shared" si="318"/>
        <v>-5874.6</v>
      </c>
      <c r="P416" s="504">
        <f t="shared" si="318"/>
        <v>-5874.6</v>
      </c>
      <c r="Q416" s="504">
        <f t="shared" si="318"/>
        <v>-9791</v>
      </c>
      <c r="R416" s="504">
        <f t="shared" si="318"/>
        <v>-9791</v>
      </c>
      <c r="S416" s="504">
        <f t="shared" si="318"/>
        <v>-15665.6</v>
      </c>
      <c r="T416" s="504">
        <f t="shared" si="318"/>
        <v>-15665.6</v>
      </c>
      <c r="U416" s="504">
        <f t="shared" si="318"/>
        <v>-25456.6</v>
      </c>
      <c r="V416" s="504">
        <f t="shared" si="318"/>
        <v>-25456.6</v>
      </c>
      <c r="W416" s="504">
        <f t="shared" si="318"/>
        <v>-41122.199999999997</v>
      </c>
      <c r="X416" s="504">
        <f t="shared" si="318"/>
        <v>-41122.199999999997</v>
      </c>
    </row>
    <row r="417" spans="1:24" hidden="1" x14ac:dyDescent="0.2">
      <c r="A417" s="505" t="s">
        <v>333</v>
      </c>
      <c r="B417" s="526">
        <v>800</v>
      </c>
      <c r="C417" s="493" t="s">
        <v>190</v>
      </c>
      <c r="D417" s="493" t="s">
        <v>194</v>
      </c>
      <c r="E417" s="506" t="s">
        <v>334</v>
      </c>
      <c r="F417" s="493"/>
      <c r="G417" s="504"/>
      <c r="H417" s="504"/>
      <c r="I417" s="504">
        <f>I418+I419+I420+I422+I425</f>
        <v>-1958.2</v>
      </c>
      <c r="J417" s="504">
        <f>J418+J419+J420+J422+J425</f>
        <v>-1958.2</v>
      </c>
      <c r="K417" s="504">
        <f>K418+K419+K420+K422+K425</f>
        <v>-1958.2</v>
      </c>
      <c r="L417" s="504">
        <f>L418+L419+L420+L422+L425</f>
        <v>-1958.2</v>
      </c>
      <c r="M417" s="504">
        <f>M418+M419+M420+M422+M425</f>
        <v>-3916.4</v>
      </c>
      <c r="N417" s="504">
        <f t="shared" ref="N417:X417" si="319">N418+N419+N420+N422+N425</f>
        <v>-3916.4</v>
      </c>
      <c r="O417" s="504">
        <f t="shared" si="319"/>
        <v>-5874.6</v>
      </c>
      <c r="P417" s="504">
        <f t="shared" si="319"/>
        <v>-5874.6</v>
      </c>
      <c r="Q417" s="504">
        <f t="shared" si="319"/>
        <v>-9791</v>
      </c>
      <c r="R417" s="504">
        <f t="shared" si="319"/>
        <v>-9791</v>
      </c>
      <c r="S417" s="504">
        <f t="shared" si="319"/>
        <v>-15665.6</v>
      </c>
      <c r="T417" s="504">
        <f t="shared" si="319"/>
        <v>-15665.6</v>
      </c>
      <c r="U417" s="504">
        <f t="shared" si="319"/>
        <v>-25456.6</v>
      </c>
      <c r="V417" s="504">
        <f t="shared" si="319"/>
        <v>-25456.6</v>
      </c>
      <c r="W417" s="504">
        <f t="shared" si="319"/>
        <v>-41122.199999999997</v>
      </c>
      <c r="X417" s="504">
        <f t="shared" si="319"/>
        <v>-41122.199999999997</v>
      </c>
    </row>
    <row r="418" spans="1:24" hidden="1" x14ac:dyDescent="0.2">
      <c r="A418" s="505" t="s">
        <v>95</v>
      </c>
      <c r="B418" s="526">
        <v>800</v>
      </c>
      <c r="C418" s="493" t="s">
        <v>190</v>
      </c>
      <c r="D418" s="493" t="s">
        <v>194</v>
      </c>
      <c r="E418" s="506" t="s">
        <v>334</v>
      </c>
      <c r="F418" s="493" t="s">
        <v>96</v>
      </c>
      <c r="G418" s="504"/>
      <c r="H418" s="504"/>
      <c r="I418" s="504">
        <v>-1286.2</v>
      </c>
      <c r="J418" s="504">
        <f t="shared" ref="J418:J425" si="320">G418+I418</f>
        <v>-1286.2</v>
      </c>
      <c r="K418" s="504">
        <v>-1286.2</v>
      </c>
      <c r="L418" s="504">
        <f t="shared" ref="L418:N425" si="321">H418+J418</f>
        <v>-1286.2</v>
      </c>
      <c r="M418" s="504">
        <f t="shared" si="321"/>
        <v>-2572.4</v>
      </c>
      <c r="N418" s="504">
        <f t="shared" si="321"/>
        <v>-2572.4</v>
      </c>
      <c r="O418" s="504">
        <f t="shared" ref="O418:X425" si="322">K418+M418</f>
        <v>-3858.6000000000004</v>
      </c>
      <c r="P418" s="504">
        <f t="shared" si="322"/>
        <v>-3858.6000000000004</v>
      </c>
      <c r="Q418" s="504">
        <f t="shared" si="322"/>
        <v>-6431</v>
      </c>
      <c r="R418" s="504">
        <f t="shared" si="322"/>
        <v>-6431</v>
      </c>
      <c r="S418" s="504">
        <f t="shared" si="322"/>
        <v>-10289.6</v>
      </c>
      <c r="T418" s="504">
        <f t="shared" si="322"/>
        <v>-10289.6</v>
      </c>
      <c r="U418" s="504">
        <f t="shared" si="322"/>
        <v>-16720.599999999999</v>
      </c>
      <c r="V418" s="504">
        <f t="shared" si="322"/>
        <v>-16720.599999999999</v>
      </c>
      <c r="W418" s="504">
        <f t="shared" si="322"/>
        <v>-27010.199999999997</v>
      </c>
      <c r="X418" s="504">
        <f t="shared" si="322"/>
        <v>-27010.199999999997</v>
      </c>
    </row>
    <row r="419" spans="1:24" hidden="1" x14ac:dyDescent="0.2">
      <c r="A419" s="505" t="s">
        <v>97</v>
      </c>
      <c r="B419" s="526">
        <v>800</v>
      </c>
      <c r="C419" s="493" t="s">
        <v>190</v>
      </c>
      <c r="D419" s="493" t="s">
        <v>194</v>
      </c>
      <c r="E419" s="506" t="s">
        <v>334</v>
      </c>
      <c r="F419" s="493" t="s">
        <v>98</v>
      </c>
      <c r="G419" s="504"/>
      <c r="H419" s="504"/>
      <c r="I419" s="504">
        <v>-152</v>
      </c>
      <c r="J419" s="504">
        <f t="shared" si="320"/>
        <v>-152</v>
      </c>
      <c r="K419" s="504">
        <v>-152</v>
      </c>
      <c r="L419" s="504">
        <f t="shared" si="321"/>
        <v>-152</v>
      </c>
      <c r="M419" s="504">
        <f t="shared" si="321"/>
        <v>-304</v>
      </c>
      <c r="N419" s="504">
        <f t="shared" si="321"/>
        <v>-304</v>
      </c>
      <c r="O419" s="504">
        <f t="shared" si="322"/>
        <v>-456</v>
      </c>
      <c r="P419" s="504">
        <f t="shared" si="322"/>
        <v>-456</v>
      </c>
      <c r="Q419" s="504">
        <f t="shared" si="322"/>
        <v>-760</v>
      </c>
      <c r="R419" s="504">
        <f t="shared" si="322"/>
        <v>-760</v>
      </c>
      <c r="S419" s="504">
        <f t="shared" si="322"/>
        <v>-1216</v>
      </c>
      <c r="T419" s="504">
        <f t="shared" si="322"/>
        <v>-1216</v>
      </c>
      <c r="U419" s="504">
        <f t="shared" si="322"/>
        <v>-1976</v>
      </c>
      <c r="V419" s="504">
        <f t="shared" si="322"/>
        <v>-1976</v>
      </c>
      <c r="W419" s="504">
        <f t="shared" si="322"/>
        <v>-3192</v>
      </c>
      <c r="X419" s="504">
        <f t="shared" si="322"/>
        <v>-3192</v>
      </c>
    </row>
    <row r="420" spans="1:24" ht="17.25" hidden="1" customHeight="1" x14ac:dyDescent="0.2">
      <c r="A420" s="505" t="s">
        <v>99</v>
      </c>
      <c r="B420" s="526">
        <v>800</v>
      </c>
      <c r="C420" s="493" t="s">
        <v>190</v>
      </c>
      <c r="D420" s="493" t="s">
        <v>194</v>
      </c>
      <c r="E420" s="506" t="s">
        <v>334</v>
      </c>
      <c r="F420" s="493" t="s">
        <v>100</v>
      </c>
      <c r="G420" s="504"/>
      <c r="H420" s="504"/>
      <c r="I420" s="504">
        <v>-53</v>
      </c>
      <c r="J420" s="504">
        <f t="shared" si="320"/>
        <v>-53</v>
      </c>
      <c r="K420" s="504">
        <v>-53</v>
      </c>
      <c r="L420" s="504">
        <f t="shared" si="321"/>
        <v>-53</v>
      </c>
      <c r="M420" s="504">
        <f t="shared" si="321"/>
        <v>-106</v>
      </c>
      <c r="N420" s="504">
        <f t="shared" si="321"/>
        <v>-106</v>
      </c>
      <c r="O420" s="504">
        <f t="shared" si="322"/>
        <v>-159</v>
      </c>
      <c r="P420" s="504">
        <f t="shared" si="322"/>
        <v>-159</v>
      </c>
      <c r="Q420" s="504">
        <f t="shared" si="322"/>
        <v>-265</v>
      </c>
      <c r="R420" s="504">
        <f t="shared" si="322"/>
        <v>-265</v>
      </c>
      <c r="S420" s="504">
        <f t="shared" si="322"/>
        <v>-424</v>
      </c>
      <c r="T420" s="504">
        <f t="shared" si="322"/>
        <v>-424</v>
      </c>
      <c r="U420" s="504">
        <f t="shared" si="322"/>
        <v>-689</v>
      </c>
      <c r="V420" s="504">
        <f t="shared" si="322"/>
        <v>-689</v>
      </c>
      <c r="W420" s="504">
        <f t="shared" si="322"/>
        <v>-1113</v>
      </c>
      <c r="X420" s="504">
        <f t="shared" si="322"/>
        <v>-1113</v>
      </c>
    </row>
    <row r="421" spans="1:24" ht="25.5" hidden="1" customHeight="1" x14ac:dyDescent="0.2">
      <c r="A421" s="505" t="s">
        <v>101</v>
      </c>
      <c r="B421" s="526">
        <v>800</v>
      </c>
      <c r="C421" s="493" t="s">
        <v>190</v>
      </c>
      <c r="D421" s="493" t="s">
        <v>194</v>
      </c>
      <c r="E421" s="506" t="s">
        <v>334</v>
      </c>
      <c r="F421" s="493" t="s">
        <v>102</v>
      </c>
      <c r="G421" s="504"/>
      <c r="H421" s="504"/>
      <c r="I421" s="504" t="e">
        <f>#REF!+G421</f>
        <v>#REF!</v>
      </c>
      <c r="J421" s="504" t="e">
        <f t="shared" si="320"/>
        <v>#REF!</v>
      </c>
      <c r="K421" s="504" t="e">
        <f>H421+I421</f>
        <v>#REF!</v>
      </c>
      <c r="L421" s="504" t="e">
        <f t="shared" si="321"/>
        <v>#REF!</v>
      </c>
      <c r="M421" s="504" t="e">
        <f t="shared" si="321"/>
        <v>#REF!</v>
      </c>
      <c r="N421" s="504" t="e">
        <f t="shared" si="321"/>
        <v>#REF!</v>
      </c>
      <c r="O421" s="504" t="e">
        <f t="shared" si="322"/>
        <v>#REF!</v>
      </c>
      <c r="P421" s="504" t="e">
        <f t="shared" si="322"/>
        <v>#REF!</v>
      </c>
      <c r="Q421" s="504" t="e">
        <f t="shared" si="322"/>
        <v>#REF!</v>
      </c>
      <c r="R421" s="504" t="e">
        <f t="shared" si="322"/>
        <v>#REF!</v>
      </c>
      <c r="S421" s="504" t="e">
        <f t="shared" si="322"/>
        <v>#REF!</v>
      </c>
      <c r="T421" s="504" t="e">
        <f t="shared" si="322"/>
        <v>#REF!</v>
      </c>
      <c r="U421" s="504" t="e">
        <f t="shared" si="322"/>
        <v>#REF!</v>
      </c>
      <c r="V421" s="504" t="e">
        <f t="shared" si="322"/>
        <v>#REF!</v>
      </c>
      <c r="W421" s="504" t="e">
        <f t="shared" si="322"/>
        <v>#REF!</v>
      </c>
      <c r="X421" s="504" t="e">
        <f t="shared" si="322"/>
        <v>#REF!</v>
      </c>
    </row>
    <row r="422" spans="1:24" ht="15" hidden="1" customHeight="1" x14ac:dyDescent="0.2">
      <c r="A422" s="505" t="s">
        <v>93</v>
      </c>
      <c r="B422" s="526">
        <v>800</v>
      </c>
      <c r="C422" s="493" t="s">
        <v>190</v>
      </c>
      <c r="D422" s="493" t="s">
        <v>194</v>
      </c>
      <c r="E422" s="506" t="s">
        <v>334</v>
      </c>
      <c r="F422" s="493" t="s">
        <v>94</v>
      </c>
      <c r="G422" s="504"/>
      <c r="H422" s="504"/>
      <c r="I422" s="504">
        <v>-450</v>
      </c>
      <c r="J422" s="504">
        <f t="shared" si="320"/>
        <v>-450</v>
      </c>
      <c r="K422" s="504">
        <v>-450</v>
      </c>
      <c r="L422" s="504">
        <f t="shared" si="321"/>
        <v>-450</v>
      </c>
      <c r="M422" s="504">
        <f t="shared" si="321"/>
        <v>-900</v>
      </c>
      <c r="N422" s="504">
        <f t="shared" si="321"/>
        <v>-900</v>
      </c>
      <c r="O422" s="504">
        <f t="shared" si="322"/>
        <v>-1350</v>
      </c>
      <c r="P422" s="504">
        <f t="shared" si="322"/>
        <v>-1350</v>
      </c>
      <c r="Q422" s="504">
        <f t="shared" si="322"/>
        <v>-2250</v>
      </c>
      <c r="R422" s="504">
        <f t="shared" si="322"/>
        <v>-2250</v>
      </c>
      <c r="S422" s="504">
        <f t="shared" si="322"/>
        <v>-3600</v>
      </c>
      <c r="T422" s="504">
        <f t="shared" si="322"/>
        <v>-3600</v>
      </c>
      <c r="U422" s="504">
        <f t="shared" si="322"/>
        <v>-5850</v>
      </c>
      <c r="V422" s="504">
        <f t="shared" si="322"/>
        <v>-5850</v>
      </c>
      <c r="W422" s="504">
        <f t="shared" si="322"/>
        <v>-9450</v>
      </c>
      <c r="X422" s="504">
        <f t="shared" si="322"/>
        <v>-9450</v>
      </c>
    </row>
    <row r="423" spans="1:24" ht="12.75" hidden="1" customHeight="1" x14ac:dyDescent="0.2">
      <c r="A423" s="505" t="s">
        <v>302</v>
      </c>
      <c r="B423" s="526">
        <v>800</v>
      </c>
      <c r="C423" s="493" t="s">
        <v>202</v>
      </c>
      <c r="D423" s="493" t="s">
        <v>212</v>
      </c>
      <c r="E423" s="506" t="s">
        <v>334</v>
      </c>
      <c r="F423" s="493" t="s">
        <v>303</v>
      </c>
      <c r="G423" s="504"/>
      <c r="H423" s="504"/>
      <c r="I423" s="504" t="e">
        <f>#REF!+G423</f>
        <v>#REF!</v>
      </c>
      <c r="J423" s="504" t="e">
        <f t="shared" si="320"/>
        <v>#REF!</v>
      </c>
      <c r="K423" s="504" t="e">
        <f>H423+I423</f>
        <v>#REF!</v>
      </c>
      <c r="L423" s="504" t="e">
        <f t="shared" si="321"/>
        <v>#REF!</v>
      </c>
      <c r="M423" s="504" t="e">
        <f t="shared" si="321"/>
        <v>#REF!</v>
      </c>
      <c r="N423" s="504" t="e">
        <f t="shared" si="321"/>
        <v>#REF!</v>
      </c>
      <c r="O423" s="504" t="e">
        <f t="shared" si="322"/>
        <v>#REF!</v>
      </c>
      <c r="P423" s="504" t="e">
        <f t="shared" si="322"/>
        <v>#REF!</v>
      </c>
      <c r="Q423" s="504" t="e">
        <f t="shared" si="322"/>
        <v>#REF!</v>
      </c>
      <c r="R423" s="504" t="e">
        <f t="shared" si="322"/>
        <v>#REF!</v>
      </c>
      <c r="S423" s="504" t="e">
        <f t="shared" si="322"/>
        <v>#REF!</v>
      </c>
      <c r="T423" s="504" t="e">
        <f t="shared" si="322"/>
        <v>#REF!</v>
      </c>
      <c r="U423" s="504" t="e">
        <f t="shared" si="322"/>
        <v>#REF!</v>
      </c>
      <c r="V423" s="504" t="e">
        <f t="shared" si="322"/>
        <v>#REF!</v>
      </c>
      <c r="W423" s="504" t="e">
        <f t="shared" si="322"/>
        <v>#REF!</v>
      </c>
      <c r="X423" s="504" t="e">
        <f t="shared" si="322"/>
        <v>#REF!</v>
      </c>
    </row>
    <row r="424" spans="1:24" ht="12.75" hidden="1" customHeight="1" x14ac:dyDescent="0.2">
      <c r="A424" s="505" t="s">
        <v>63</v>
      </c>
      <c r="B424" s="526">
        <v>800</v>
      </c>
      <c r="C424" s="493" t="s">
        <v>190</v>
      </c>
      <c r="D424" s="493" t="s">
        <v>194</v>
      </c>
      <c r="E424" s="506" t="s">
        <v>334</v>
      </c>
      <c r="F424" s="493" t="s">
        <v>64</v>
      </c>
      <c r="G424" s="504"/>
      <c r="H424" s="504"/>
      <c r="I424" s="504" t="e">
        <f>#REF!+G424</f>
        <v>#REF!</v>
      </c>
      <c r="J424" s="504" t="e">
        <f t="shared" si="320"/>
        <v>#REF!</v>
      </c>
      <c r="K424" s="504" t="e">
        <f>H424+I424</f>
        <v>#REF!</v>
      </c>
      <c r="L424" s="504" t="e">
        <f t="shared" si="321"/>
        <v>#REF!</v>
      </c>
      <c r="M424" s="504" t="e">
        <f t="shared" si="321"/>
        <v>#REF!</v>
      </c>
      <c r="N424" s="504" t="e">
        <f t="shared" si="321"/>
        <v>#REF!</v>
      </c>
      <c r="O424" s="504" t="e">
        <f t="shared" si="322"/>
        <v>#REF!</v>
      </c>
      <c r="P424" s="504" t="e">
        <f t="shared" si="322"/>
        <v>#REF!</v>
      </c>
      <c r="Q424" s="504" t="e">
        <f t="shared" si="322"/>
        <v>#REF!</v>
      </c>
      <c r="R424" s="504" t="e">
        <f t="shared" si="322"/>
        <v>#REF!</v>
      </c>
      <c r="S424" s="504" t="e">
        <f t="shared" si="322"/>
        <v>#REF!</v>
      </c>
      <c r="T424" s="504" t="e">
        <f t="shared" si="322"/>
        <v>#REF!</v>
      </c>
      <c r="U424" s="504" t="e">
        <f t="shared" si="322"/>
        <v>#REF!</v>
      </c>
      <c r="V424" s="504" t="e">
        <f t="shared" si="322"/>
        <v>#REF!</v>
      </c>
      <c r="W424" s="504" t="e">
        <f t="shared" si="322"/>
        <v>#REF!</v>
      </c>
      <c r="X424" s="504" t="e">
        <f t="shared" si="322"/>
        <v>#REF!</v>
      </c>
    </row>
    <row r="425" spans="1:24" hidden="1" x14ac:dyDescent="0.2">
      <c r="A425" s="505" t="s">
        <v>103</v>
      </c>
      <c r="B425" s="526">
        <v>800</v>
      </c>
      <c r="C425" s="493" t="s">
        <v>190</v>
      </c>
      <c r="D425" s="493" t="s">
        <v>194</v>
      </c>
      <c r="E425" s="506" t="s">
        <v>334</v>
      </c>
      <c r="F425" s="493" t="s">
        <v>104</v>
      </c>
      <c r="G425" s="504"/>
      <c r="H425" s="504"/>
      <c r="I425" s="504">
        <v>-17</v>
      </c>
      <c r="J425" s="504">
        <f t="shared" si="320"/>
        <v>-17</v>
      </c>
      <c r="K425" s="504">
        <v>-17</v>
      </c>
      <c r="L425" s="504">
        <f t="shared" si="321"/>
        <v>-17</v>
      </c>
      <c r="M425" s="504">
        <f t="shared" si="321"/>
        <v>-34</v>
      </c>
      <c r="N425" s="504">
        <f t="shared" si="321"/>
        <v>-34</v>
      </c>
      <c r="O425" s="504">
        <f t="shared" si="322"/>
        <v>-51</v>
      </c>
      <c r="P425" s="504">
        <f t="shared" si="322"/>
        <v>-51</v>
      </c>
      <c r="Q425" s="504">
        <f t="shared" si="322"/>
        <v>-85</v>
      </c>
      <c r="R425" s="504">
        <f t="shared" si="322"/>
        <v>-85</v>
      </c>
      <c r="S425" s="504">
        <f t="shared" si="322"/>
        <v>-136</v>
      </c>
      <c r="T425" s="504">
        <f t="shared" si="322"/>
        <v>-136</v>
      </c>
      <c r="U425" s="504">
        <f t="shared" si="322"/>
        <v>-221</v>
      </c>
      <c r="V425" s="504">
        <f t="shared" si="322"/>
        <v>-221</v>
      </c>
      <c r="W425" s="504">
        <f t="shared" si="322"/>
        <v>-357</v>
      </c>
      <c r="X425" s="504">
        <f t="shared" si="322"/>
        <v>-357</v>
      </c>
    </row>
    <row r="426" spans="1:24" ht="12.75" hidden="1" customHeight="1" x14ac:dyDescent="0.2">
      <c r="A426" s="505" t="s">
        <v>105</v>
      </c>
      <c r="B426" s="526">
        <v>800</v>
      </c>
      <c r="C426" s="493" t="s">
        <v>190</v>
      </c>
      <c r="D426" s="493" t="s">
        <v>194</v>
      </c>
      <c r="E426" s="506" t="s">
        <v>334</v>
      </c>
      <c r="F426" s="493" t="s">
        <v>106</v>
      </c>
      <c r="G426" s="504"/>
      <c r="H426" s="504"/>
      <c r="I426" s="504" t="e">
        <f>#REF!+G426</f>
        <v>#REF!</v>
      </c>
      <c r="J426" s="504" t="e">
        <f>#REF!+I426</f>
        <v>#REF!</v>
      </c>
      <c r="K426" s="504" t="e">
        <f>#REF!+I426</f>
        <v>#REF!</v>
      </c>
      <c r="L426" s="504" t="e">
        <f>F426+J426</f>
        <v>#REF!</v>
      </c>
      <c r="M426" s="504" t="e">
        <f>G426+K426</f>
        <v>#REF!</v>
      </c>
      <c r="N426" s="504" t="e">
        <f t="shared" ref="N426" si="323">H426+L426</f>
        <v>#REF!</v>
      </c>
      <c r="O426" s="504" t="e">
        <f t="shared" ref="O426:X426" si="324">I426+M426</f>
        <v>#REF!</v>
      </c>
      <c r="P426" s="504" t="e">
        <f t="shared" si="324"/>
        <v>#REF!</v>
      </c>
      <c r="Q426" s="504" t="e">
        <f t="shared" si="324"/>
        <v>#REF!</v>
      </c>
      <c r="R426" s="504" t="e">
        <f t="shared" si="324"/>
        <v>#REF!</v>
      </c>
      <c r="S426" s="504" t="e">
        <f t="shared" si="324"/>
        <v>#REF!</v>
      </c>
      <c r="T426" s="504" t="e">
        <f t="shared" si="324"/>
        <v>#REF!</v>
      </c>
      <c r="U426" s="504" t="e">
        <f t="shared" si="324"/>
        <v>#REF!</v>
      </c>
      <c r="V426" s="504" t="e">
        <f t="shared" si="324"/>
        <v>#REF!</v>
      </c>
      <c r="W426" s="504" t="e">
        <f t="shared" si="324"/>
        <v>#REF!</v>
      </c>
      <c r="X426" s="504" t="e">
        <f t="shared" si="324"/>
        <v>#REF!</v>
      </c>
    </row>
    <row r="427" spans="1:24" hidden="1" x14ac:dyDescent="0.2">
      <c r="A427" s="505" t="s">
        <v>309</v>
      </c>
      <c r="B427" s="526">
        <v>800</v>
      </c>
      <c r="C427" s="493" t="s">
        <v>190</v>
      </c>
      <c r="D427" s="493" t="s">
        <v>194</v>
      </c>
      <c r="E427" s="506" t="s">
        <v>310</v>
      </c>
      <c r="F427" s="493"/>
      <c r="G427" s="504"/>
      <c r="H427" s="504"/>
      <c r="I427" s="504">
        <f>I428</f>
        <v>-1321.6</v>
      </c>
      <c r="J427" s="504">
        <f>J428</f>
        <v>-1321.6</v>
      </c>
      <c r="K427" s="504">
        <f>K428</f>
        <v>-1321.6</v>
      </c>
      <c r="L427" s="504">
        <f>L428</f>
        <v>-1321.6</v>
      </c>
      <c r="M427" s="504">
        <f>M428</f>
        <v>-2643.2</v>
      </c>
      <c r="N427" s="504">
        <f t="shared" ref="N427:X427" si="325">N428</f>
        <v>-2643.2</v>
      </c>
      <c r="O427" s="504">
        <f t="shared" si="325"/>
        <v>-3964.7999999999997</v>
      </c>
      <c r="P427" s="504">
        <f t="shared" si="325"/>
        <v>-3964.7999999999997</v>
      </c>
      <c r="Q427" s="504">
        <f t="shared" si="325"/>
        <v>-6608</v>
      </c>
      <c r="R427" s="504">
        <f t="shared" si="325"/>
        <v>-6608</v>
      </c>
      <c r="S427" s="504">
        <f t="shared" si="325"/>
        <v>-10572.8</v>
      </c>
      <c r="T427" s="504">
        <f t="shared" si="325"/>
        <v>-10572.8</v>
      </c>
      <c r="U427" s="504">
        <f t="shared" si="325"/>
        <v>-17180.8</v>
      </c>
      <c r="V427" s="504">
        <f t="shared" si="325"/>
        <v>-17180.8</v>
      </c>
      <c r="W427" s="504">
        <f t="shared" si="325"/>
        <v>-27753.599999999999</v>
      </c>
      <c r="X427" s="504">
        <f t="shared" si="325"/>
        <v>-27753.599999999999</v>
      </c>
    </row>
    <row r="428" spans="1:24" hidden="1" x14ac:dyDescent="0.2">
      <c r="A428" s="505" t="s">
        <v>95</v>
      </c>
      <c r="B428" s="526">
        <v>800</v>
      </c>
      <c r="C428" s="493" t="s">
        <v>190</v>
      </c>
      <c r="D428" s="493" t="s">
        <v>194</v>
      </c>
      <c r="E428" s="506" t="s">
        <v>310</v>
      </c>
      <c r="F428" s="493" t="s">
        <v>96</v>
      </c>
      <c r="G428" s="504"/>
      <c r="H428" s="504"/>
      <c r="I428" s="504">
        <v>-1321.6</v>
      </c>
      <c r="J428" s="504">
        <f>G428+I428</f>
        <v>-1321.6</v>
      </c>
      <c r="K428" s="504">
        <v>-1321.6</v>
      </c>
      <c r="L428" s="504">
        <f>H428+J428</f>
        <v>-1321.6</v>
      </c>
      <c r="M428" s="504">
        <f>I428+K428</f>
        <v>-2643.2</v>
      </c>
      <c r="N428" s="504">
        <f t="shared" ref="N428" si="326">J428+L428</f>
        <v>-2643.2</v>
      </c>
      <c r="O428" s="504">
        <f t="shared" ref="O428:X428" si="327">K428+M428</f>
        <v>-3964.7999999999997</v>
      </c>
      <c r="P428" s="504">
        <f t="shared" si="327"/>
        <v>-3964.7999999999997</v>
      </c>
      <c r="Q428" s="504">
        <f t="shared" si="327"/>
        <v>-6608</v>
      </c>
      <c r="R428" s="504">
        <f t="shared" si="327"/>
        <v>-6608</v>
      </c>
      <c r="S428" s="504">
        <f t="shared" si="327"/>
        <v>-10572.8</v>
      </c>
      <c r="T428" s="504">
        <f t="shared" si="327"/>
        <v>-10572.8</v>
      </c>
      <c r="U428" s="504">
        <f t="shared" si="327"/>
        <v>-17180.8</v>
      </c>
      <c r="V428" s="504">
        <f t="shared" si="327"/>
        <v>-17180.8</v>
      </c>
      <c r="W428" s="504">
        <f t="shared" si="327"/>
        <v>-27753.599999999999</v>
      </c>
      <c r="X428" s="504">
        <f t="shared" si="327"/>
        <v>-27753.599999999999</v>
      </c>
    </row>
    <row r="429" spans="1:24" ht="29.25" hidden="1" customHeight="1" x14ac:dyDescent="0.2">
      <c r="A429" s="505" t="s">
        <v>452</v>
      </c>
      <c r="B429" s="526">
        <v>800</v>
      </c>
      <c r="C429" s="493" t="s">
        <v>190</v>
      </c>
      <c r="D429" s="493" t="s">
        <v>194</v>
      </c>
      <c r="E429" s="506" t="s">
        <v>450</v>
      </c>
      <c r="F429" s="493"/>
      <c r="G429" s="504">
        <f t="shared" ref="G429:X429" si="328">G430+G432</f>
        <v>0</v>
      </c>
      <c r="H429" s="504"/>
      <c r="I429" s="504">
        <f t="shared" si="328"/>
        <v>-3138.3999999999996</v>
      </c>
      <c r="J429" s="504" t="e">
        <f t="shared" si="328"/>
        <v>#REF!</v>
      </c>
      <c r="K429" s="504">
        <f t="shared" si="328"/>
        <v>-3138.3999999999996</v>
      </c>
      <c r="L429" s="504" t="e">
        <f>L430+L432</f>
        <v>#REF!</v>
      </c>
      <c r="M429" s="504" t="e">
        <f t="shared" si="328"/>
        <v>#REF!</v>
      </c>
      <c r="N429" s="504" t="e">
        <f t="shared" si="328"/>
        <v>#REF!</v>
      </c>
      <c r="O429" s="504" t="e">
        <f t="shared" si="328"/>
        <v>#REF!</v>
      </c>
      <c r="P429" s="504" t="e">
        <f t="shared" si="328"/>
        <v>#REF!</v>
      </c>
      <c r="Q429" s="504" t="e">
        <f t="shared" si="328"/>
        <v>#REF!</v>
      </c>
      <c r="R429" s="504" t="e">
        <f t="shared" si="328"/>
        <v>#REF!</v>
      </c>
      <c r="S429" s="504" t="e">
        <f t="shared" si="328"/>
        <v>#REF!</v>
      </c>
      <c r="T429" s="504" t="e">
        <f t="shared" si="328"/>
        <v>#REF!</v>
      </c>
      <c r="U429" s="504" t="e">
        <f t="shared" si="328"/>
        <v>#REF!</v>
      </c>
      <c r="V429" s="504" t="e">
        <f t="shared" si="328"/>
        <v>#REF!</v>
      </c>
      <c r="W429" s="504" t="e">
        <f t="shared" si="328"/>
        <v>#REF!</v>
      </c>
      <c r="X429" s="504" t="e">
        <f t="shared" si="328"/>
        <v>#REF!</v>
      </c>
    </row>
    <row r="430" spans="1:24" ht="18.75" hidden="1" customHeight="1" x14ac:dyDescent="0.2">
      <c r="A430" s="505" t="s">
        <v>451</v>
      </c>
      <c r="B430" s="526">
        <v>800</v>
      </c>
      <c r="C430" s="493" t="s">
        <v>190</v>
      </c>
      <c r="D430" s="493" t="s">
        <v>194</v>
      </c>
      <c r="E430" s="506" t="s">
        <v>485</v>
      </c>
      <c r="F430" s="493"/>
      <c r="G430" s="504"/>
      <c r="H430" s="504"/>
      <c r="I430" s="504">
        <f>I431</f>
        <v>-1512.8</v>
      </c>
      <c r="J430" s="504" t="e">
        <f>J431</f>
        <v>#REF!</v>
      </c>
      <c r="K430" s="504">
        <f>K431</f>
        <v>-1512.8</v>
      </c>
      <c r="L430" s="504" t="e">
        <f>L431</f>
        <v>#REF!</v>
      </c>
      <c r="M430" s="504" t="e">
        <f>M431</f>
        <v>#REF!</v>
      </c>
      <c r="N430" s="504" t="e">
        <f t="shared" ref="N430:X430" si="329">N431</f>
        <v>#REF!</v>
      </c>
      <c r="O430" s="504" t="e">
        <f t="shared" si="329"/>
        <v>#REF!</v>
      </c>
      <c r="P430" s="504" t="e">
        <f t="shared" si="329"/>
        <v>#REF!</v>
      </c>
      <c r="Q430" s="504" t="e">
        <f t="shared" si="329"/>
        <v>#REF!</v>
      </c>
      <c r="R430" s="504" t="e">
        <f t="shared" si="329"/>
        <v>#REF!</v>
      </c>
      <c r="S430" s="504" t="e">
        <f t="shared" si="329"/>
        <v>#REF!</v>
      </c>
      <c r="T430" s="504" t="e">
        <f t="shared" si="329"/>
        <v>#REF!</v>
      </c>
      <c r="U430" s="504" t="e">
        <f t="shared" si="329"/>
        <v>#REF!</v>
      </c>
      <c r="V430" s="504" t="e">
        <f t="shared" si="329"/>
        <v>#REF!</v>
      </c>
      <c r="W430" s="504" t="e">
        <f t="shared" si="329"/>
        <v>#REF!</v>
      </c>
      <c r="X430" s="504" t="e">
        <f t="shared" si="329"/>
        <v>#REF!</v>
      </c>
    </row>
    <row r="431" spans="1:24" ht="15.75" hidden="1" customHeight="1" x14ac:dyDescent="0.2">
      <c r="A431" s="505" t="s">
        <v>95</v>
      </c>
      <c r="B431" s="526">
        <v>800</v>
      </c>
      <c r="C431" s="493" t="s">
        <v>190</v>
      </c>
      <c r="D431" s="493" t="s">
        <v>194</v>
      </c>
      <c r="E431" s="506" t="s">
        <v>485</v>
      </c>
      <c r="F431" s="493" t="s">
        <v>96</v>
      </c>
      <c r="G431" s="504"/>
      <c r="H431" s="504"/>
      <c r="I431" s="504">
        <v>-1512.8</v>
      </c>
      <c r="J431" s="504" t="e">
        <f>#REF!+I431</f>
        <v>#REF!</v>
      </c>
      <c r="K431" s="504">
        <v>-1512.8</v>
      </c>
      <c r="L431" s="504" t="e">
        <f>#REF!+J431</f>
        <v>#REF!</v>
      </c>
      <c r="M431" s="504" t="e">
        <f>#REF!+K431</f>
        <v>#REF!</v>
      </c>
      <c r="N431" s="504" t="e">
        <f>#REF!+L431</f>
        <v>#REF!</v>
      </c>
      <c r="O431" s="504" t="e">
        <f>#REF!+M431</f>
        <v>#REF!</v>
      </c>
      <c r="P431" s="504" t="e">
        <f>#REF!+N431</f>
        <v>#REF!</v>
      </c>
      <c r="Q431" s="504" t="e">
        <f>#REF!+O431</f>
        <v>#REF!</v>
      </c>
      <c r="R431" s="504" t="e">
        <f>#REF!+P431</f>
        <v>#REF!</v>
      </c>
      <c r="S431" s="504" t="e">
        <f>#REF!+Q431</f>
        <v>#REF!</v>
      </c>
      <c r="T431" s="504" t="e">
        <f>#REF!+R431</f>
        <v>#REF!</v>
      </c>
      <c r="U431" s="504" t="e">
        <f>#REF!+S431</f>
        <v>#REF!</v>
      </c>
      <c r="V431" s="504" t="e">
        <f>#REF!+T431</f>
        <v>#REF!</v>
      </c>
      <c r="W431" s="504" t="e">
        <f>#REF!+U431</f>
        <v>#REF!</v>
      </c>
      <c r="X431" s="504" t="e">
        <f>#REF!+V431</f>
        <v>#REF!</v>
      </c>
    </row>
    <row r="432" spans="1:24" ht="27.75" hidden="1" customHeight="1" x14ac:dyDescent="0.2">
      <c r="A432" s="505" t="s">
        <v>738</v>
      </c>
      <c r="B432" s="526">
        <v>800</v>
      </c>
      <c r="C432" s="493" t="s">
        <v>190</v>
      </c>
      <c r="D432" s="493" t="s">
        <v>194</v>
      </c>
      <c r="E432" s="506" t="s">
        <v>486</v>
      </c>
      <c r="F432" s="493"/>
      <c r="G432" s="504"/>
      <c r="H432" s="504"/>
      <c r="I432" s="504">
        <f>I433+I434+I435+I436+I437</f>
        <v>-1625.6</v>
      </c>
      <c r="J432" s="504" t="e">
        <f>J433+J434+J435+J436+J437</f>
        <v>#REF!</v>
      </c>
      <c r="K432" s="504">
        <f>K433+K434+K435+K436+K437</f>
        <v>-1625.6</v>
      </c>
      <c r="L432" s="504" t="e">
        <f>L433+L434+L435+L436+L437</f>
        <v>#REF!</v>
      </c>
      <c r="M432" s="504" t="e">
        <f>M433+M434+M435+M436+M437</f>
        <v>#REF!</v>
      </c>
      <c r="N432" s="504" t="e">
        <f t="shared" ref="N432:X432" si="330">N433+N434+N435+N436+N437</f>
        <v>#REF!</v>
      </c>
      <c r="O432" s="504" t="e">
        <f t="shared" si="330"/>
        <v>#REF!</v>
      </c>
      <c r="P432" s="504" t="e">
        <f t="shared" si="330"/>
        <v>#REF!</v>
      </c>
      <c r="Q432" s="504" t="e">
        <f t="shared" si="330"/>
        <v>#REF!</v>
      </c>
      <c r="R432" s="504" t="e">
        <f t="shared" si="330"/>
        <v>#REF!</v>
      </c>
      <c r="S432" s="504" t="e">
        <f t="shared" si="330"/>
        <v>#REF!</v>
      </c>
      <c r="T432" s="504" t="e">
        <f t="shared" si="330"/>
        <v>#REF!</v>
      </c>
      <c r="U432" s="504" t="e">
        <f t="shared" si="330"/>
        <v>#REF!</v>
      </c>
      <c r="V432" s="504" t="e">
        <f t="shared" si="330"/>
        <v>#REF!</v>
      </c>
      <c r="W432" s="504" t="e">
        <f t="shared" si="330"/>
        <v>#REF!</v>
      </c>
      <c r="X432" s="504" t="e">
        <f t="shared" si="330"/>
        <v>#REF!</v>
      </c>
    </row>
    <row r="433" spans="1:25" ht="13.5" hidden="1" customHeight="1" x14ac:dyDescent="0.2">
      <c r="A433" s="505" t="s">
        <v>95</v>
      </c>
      <c r="B433" s="526">
        <v>800</v>
      </c>
      <c r="C433" s="493" t="s">
        <v>190</v>
      </c>
      <c r="D433" s="493" t="s">
        <v>194</v>
      </c>
      <c r="E433" s="506" t="s">
        <v>486</v>
      </c>
      <c r="F433" s="493" t="s">
        <v>96</v>
      </c>
      <c r="G433" s="504"/>
      <c r="H433" s="504"/>
      <c r="I433" s="504">
        <v>-1288.5999999999999</v>
      </c>
      <c r="J433" s="504" t="e">
        <f>#REF!+I433</f>
        <v>#REF!</v>
      </c>
      <c r="K433" s="504">
        <v>-1288.5999999999999</v>
      </c>
      <c r="L433" s="504" t="e">
        <f>#REF!+J433</f>
        <v>#REF!</v>
      </c>
      <c r="M433" s="504" t="e">
        <f>#REF!+K433</f>
        <v>#REF!</v>
      </c>
      <c r="N433" s="504" t="e">
        <f>#REF!+L433</f>
        <v>#REF!</v>
      </c>
      <c r="O433" s="504" t="e">
        <f>#REF!+M433</f>
        <v>#REF!</v>
      </c>
      <c r="P433" s="504" t="e">
        <f>#REF!+N433</f>
        <v>#REF!</v>
      </c>
      <c r="Q433" s="504" t="e">
        <f>#REF!+O433</f>
        <v>#REF!</v>
      </c>
      <c r="R433" s="504" t="e">
        <f>#REF!+P433</f>
        <v>#REF!</v>
      </c>
      <c r="S433" s="504" t="e">
        <f>#REF!+Q433</f>
        <v>#REF!</v>
      </c>
      <c r="T433" s="504" t="e">
        <f>#REF!+R433</f>
        <v>#REF!</v>
      </c>
      <c r="U433" s="504" t="e">
        <f>#REF!+S433</f>
        <v>#REF!</v>
      </c>
      <c r="V433" s="504" t="e">
        <f>#REF!+T433</f>
        <v>#REF!</v>
      </c>
      <c r="W433" s="504" t="e">
        <f>#REF!+U433</f>
        <v>#REF!</v>
      </c>
      <c r="X433" s="504" t="e">
        <f>#REF!+V433</f>
        <v>#REF!</v>
      </c>
    </row>
    <row r="434" spans="1:25" ht="13.5" hidden="1" customHeight="1" x14ac:dyDescent="0.2">
      <c r="A434" s="505" t="s">
        <v>97</v>
      </c>
      <c r="B434" s="526">
        <v>800</v>
      </c>
      <c r="C434" s="493" t="s">
        <v>190</v>
      </c>
      <c r="D434" s="493" t="s">
        <v>194</v>
      </c>
      <c r="E434" s="506" t="s">
        <v>486</v>
      </c>
      <c r="F434" s="526" t="s">
        <v>98</v>
      </c>
      <c r="G434" s="504"/>
      <c r="H434" s="504"/>
      <c r="I434" s="504">
        <v>-35</v>
      </c>
      <c r="J434" s="504" t="e">
        <f>#REF!+I434</f>
        <v>#REF!</v>
      </c>
      <c r="K434" s="504">
        <v>-35</v>
      </c>
      <c r="L434" s="504" t="e">
        <f>#REF!+J434</f>
        <v>#REF!</v>
      </c>
      <c r="M434" s="504" t="e">
        <f>#REF!+K434</f>
        <v>#REF!</v>
      </c>
      <c r="N434" s="504" t="e">
        <f>#REF!+L434</f>
        <v>#REF!</v>
      </c>
      <c r="O434" s="504" t="e">
        <f>#REF!+M434</f>
        <v>#REF!</v>
      </c>
      <c r="P434" s="504" t="e">
        <f>#REF!+N434</f>
        <v>#REF!</v>
      </c>
      <c r="Q434" s="504" t="e">
        <f>#REF!+O434</f>
        <v>#REF!</v>
      </c>
      <c r="R434" s="504" t="e">
        <f>#REF!+P434</f>
        <v>#REF!</v>
      </c>
      <c r="S434" s="504" t="e">
        <f>#REF!+Q434</f>
        <v>#REF!</v>
      </c>
      <c r="T434" s="504" t="e">
        <f>#REF!+R434</f>
        <v>#REF!</v>
      </c>
      <c r="U434" s="504" t="e">
        <f>#REF!+S434</f>
        <v>#REF!</v>
      </c>
      <c r="V434" s="504" t="e">
        <f>#REF!+T434</f>
        <v>#REF!</v>
      </c>
      <c r="W434" s="504" t="e">
        <f>#REF!+U434</f>
        <v>#REF!</v>
      </c>
      <c r="X434" s="504" t="e">
        <f>#REF!+V434</f>
        <v>#REF!</v>
      </c>
    </row>
    <row r="435" spans="1:25" ht="28.5" hidden="1" customHeight="1" x14ac:dyDescent="0.2">
      <c r="A435" s="505" t="s">
        <v>99</v>
      </c>
      <c r="B435" s="526">
        <v>800</v>
      </c>
      <c r="C435" s="493" t="s">
        <v>190</v>
      </c>
      <c r="D435" s="493" t="s">
        <v>194</v>
      </c>
      <c r="E435" s="506" t="s">
        <v>486</v>
      </c>
      <c r="F435" s="493" t="s">
        <v>100</v>
      </c>
      <c r="G435" s="504"/>
      <c r="H435" s="504"/>
      <c r="I435" s="504">
        <v>-85</v>
      </c>
      <c r="J435" s="504" t="e">
        <f>#REF!+I435</f>
        <v>#REF!</v>
      </c>
      <c r="K435" s="504">
        <v>-85</v>
      </c>
      <c r="L435" s="504" t="e">
        <f>#REF!+J435</f>
        <v>#REF!</v>
      </c>
      <c r="M435" s="504" t="e">
        <f>#REF!+K435</f>
        <v>#REF!</v>
      </c>
      <c r="N435" s="504" t="e">
        <f>#REF!+L435</f>
        <v>#REF!</v>
      </c>
      <c r="O435" s="504" t="e">
        <f>#REF!+M435</f>
        <v>#REF!</v>
      </c>
      <c r="P435" s="504" t="e">
        <f>#REF!+N435</f>
        <v>#REF!</v>
      </c>
      <c r="Q435" s="504" t="e">
        <f>#REF!+O435</f>
        <v>#REF!</v>
      </c>
      <c r="R435" s="504" t="e">
        <f>#REF!+P435</f>
        <v>#REF!</v>
      </c>
      <c r="S435" s="504" t="e">
        <f>#REF!+Q435</f>
        <v>#REF!</v>
      </c>
      <c r="T435" s="504" t="e">
        <f>#REF!+R435</f>
        <v>#REF!</v>
      </c>
      <c r="U435" s="504" t="e">
        <f>#REF!+S435</f>
        <v>#REF!</v>
      </c>
      <c r="V435" s="504" t="e">
        <f>#REF!+T435</f>
        <v>#REF!</v>
      </c>
      <c r="W435" s="504" t="e">
        <f>#REF!+U435</f>
        <v>#REF!</v>
      </c>
      <c r="X435" s="504" t="e">
        <f>#REF!+V435</f>
        <v>#REF!</v>
      </c>
    </row>
    <row r="436" spans="1:25" ht="23.25" hidden="1" customHeight="1" x14ac:dyDescent="0.2">
      <c r="A436" s="505" t="s">
        <v>93</v>
      </c>
      <c r="B436" s="526">
        <v>800</v>
      </c>
      <c r="C436" s="493" t="s">
        <v>190</v>
      </c>
      <c r="D436" s="493" t="s">
        <v>194</v>
      </c>
      <c r="E436" s="506" t="s">
        <v>486</v>
      </c>
      <c r="F436" s="493" t="s">
        <v>94</v>
      </c>
      <c r="G436" s="504"/>
      <c r="H436" s="504"/>
      <c r="I436" s="504">
        <v>-200</v>
      </c>
      <c r="J436" s="504" t="e">
        <f>#REF!+I436</f>
        <v>#REF!</v>
      </c>
      <c r="K436" s="504">
        <v>-200</v>
      </c>
      <c r="L436" s="504" t="e">
        <f>#REF!+J436</f>
        <v>#REF!</v>
      </c>
      <c r="M436" s="504" t="e">
        <f>#REF!+K436</f>
        <v>#REF!</v>
      </c>
      <c r="N436" s="504" t="e">
        <f>#REF!+L436</f>
        <v>#REF!</v>
      </c>
      <c r="O436" s="504" t="e">
        <f>#REF!+M436</f>
        <v>#REF!</v>
      </c>
      <c r="P436" s="504" t="e">
        <f>#REF!+N436</f>
        <v>#REF!</v>
      </c>
      <c r="Q436" s="504" t="e">
        <f>#REF!+O436</f>
        <v>#REF!</v>
      </c>
      <c r="R436" s="504" t="e">
        <f>#REF!+P436</f>
        <v>#REF!</v>
      </c>
      <c r="S436" s="504" t="e">
        <f>#REF!+Q436</f>
        <v>#REF!</v>
      </c>
      <c r="T436" s="504" t="e">
        <f>#REF!+R436</f>
        <v>#REF!</v>
      </c>
      <c r="U436" s="504" t="e">
        <f>#REF!+S436</f>
        <v>#REF!</v>
      </c>
      <c r="V436" s="504" t="e">
        <f>#REF!+T436</f>
        <v>#REF!</v>
      </c>
      <c r="W436" s="504" t="e">
        <f>#REF!+U436</f>
        <v>#REF!</v>
      </c>
      <c r="X436" s="504" t="e">
        <f>#REF!+V436</f>
        <v>#REF!</v>
      </c>
    </row>
    <row r="437" spans="1:25" ht="18.75" hidden="1" customHeight="1" x14ac:dyDescent="0.2">
      <c r="A437" s="505" t="s">
        <v>103</v>
      </c>
      <c r="B437" s="493">
        <v>800</v>
      </c>
      <c r="C437" s="493" t="s">
        <v>190</v>
      </c>
      <c r="D437" s="493" t="s">
        <v>194</v>
      </c>
      <c r="E437" s="493" t="s">
        <v>486</v>
      </c>
      <c r="F437" s="493" t="s">
        <v>104</v>
      </c>
      <c r="G437" s="504"/>
      <c r="H437" s="504"/>
      <c r="I437" s="504">
        <v>-17</v>
      </c>
      <c r="J437" s="504" t="e">
        <f>#REF!+I437</f>
        <v>#REF!</v>
      </c>
      <c r="K437" s="504">
        <v>-17</v>
      </c>
      <c r="L437" s="504" t="e">
        <f>#REF!+J437</f>
        <v>#REF!</v>
      </c>
      <c r="M437" s="504" t="e">
        <f>#REF!+K437</f>
        <v>#REF!</v>
      </c>
      <c r="N437" s="504" t="e">
        <f>#REF!+L437</f>
        <v>#REF!</v>
      </c>
      <c r="O437" s="504" t="e">
        <f>#REF!+M437</f>
        <v>#REF!</v>
      </c>
      <c r="P437" s="504" t="e">
        <f>#REF!+N437</f>
        <v>#REF!</v>
      </c>
      <c r="Q437" s="504" t="e">
        <f>#REF!+O437</f>
        <v>#REF!</v>
      </c>
      <c r="R437" s="504" t="e">
        <f>#REF!+P437</f>
        <v>#REF!</v>
      </c>
      <c r="S437" s="504" t="e">
        <f>#REF!+Q437</f>
        <v>#REF!</v>
      </c>
      <c r="T437" s="504" t="e">
        <f>#REF!+R437</f>
        <v>#REF!</v>
      </c>
      <c r="U437" s="504" t="e">
        <f>#REF!+S437</f>
        <v>#REF!</v>
      </c>
      <c r="V437" s="504" t="e">
        <f>#REF!+T437</f>
        <v>#REF!</v>
      </c>
      <c r="W437" s="504" t="e">
        <f>#REF!+U437</f>
        <v>#REF!</v>
      </c>
      <c r="X437" s="504" t="e">
        <f>#REF!+V437</f>
        <v>#REF!</v>
      </c>
    </row>
    <row r="438" spans="1:25" ht="15.75" customHeight="1" x14ac:dyDescent="0.2">
      <c r="A438" s="505" t="s">
        <v>452</v>
      </c>
      <c r="B438" s="493">
        <v>800</v>
      </c>
      <c r="C438" s="493" t="s">
        <v>190</v>
      </c>
      <c r="D438" s="493" t="s">
        <v>194</v>
      </c>
      <c r="E438" s="493" t="s">
        <v>868</v>
      </c>
      <c r="F438" s="493"/>
      <c r="G438" s="510">
        <f>G439+G442</f>
        <v>0</v>
      </c>
      <c r="H438" s="510">
        <f t="shared" ref="H438:X438" si="331">H439</f>
        <v>1495</v>
      </c>
      <c r="I438" s="510">
        <f t="shared" si="331"/>
        <v>0</v>
      </c>
      <c r="J438" s="510">
        <f t="shared" si="331"/>
        <v>1495</v>
      </c>
      <c r="K438" s="510">
        <f t="shared" si="331"/>
        <v>0</v>
      </c>
      <c r="L438" s="510">
        <f t="shared" si="331"/>
        <v>1502</v>
      </c>
      <c r="M438" s="510">
        <f t="shared" si="331"/>
        <v>1502</v>
      </c>
      <c r="N438" s="510">
        <f t="shared" si="331"/>
        <v>0</v>
      </c>
      <c r="O438" s="510">
        <f t="shared" si="331"/>
        <v>1502</v>
      </c>
      <c r="P438" s="510">
        <f t="shared" si="331"/>
        <v>1502</v>
      </c>
      <c r="Q438" s="510">
        <f t="shared" si="331"/>
        <v>0</v>
      </c>
      <c r="R438" s="510">
        <f t="shared" si="331"/>
        <v>1502</v>
      </c>
      <c r="S438" s="510">
        <f t="shared" si="331"/>
        <v>407.5</v>
      </c>
      <c r="T438" s="510">
        <f t="shared" si="331"/>
        <v>1934</v>
      </c>
      <c r="U438" s="510">
        <f t="shared" si="331"/>
        <v>50</v>
      </c>
      <c r="V438" s="510">
        <f t="shared" si="331"/>
        <v>1984</v>
      </c>
      <c r="W438" s="510">
        <f t="shared" si="331"/>
        <v>0</v>
      </c>
      <c r="X438" s="510">
        <f t="shared" si="331"/>
        <v>1984</v>
      </c>
    </row>
    <row r="439" spans="1:25" ht="18.75" customHeight="1" x14ac:dyDescent="0.2">
      <c r="A439" s="505" t="s">
        <v>451</v>
      </c>
      <c r="B439" s="493">
        <v>800</v>
      </c>
      <c r="C439" s="493" t="s">
        <v>190</v>
      </c>
      <c r="D439" s="493" t="s">
        <v>194</v>
      </c>
      <c r="E439" s="493" t="s">
        <v>899</v>
      </c>
      <c r="F439" s="493"/>
      <c r="G439" s="504"/>
      <c r="H439" s="504">
        <f>H440+H441</f>
        <v>1495</v>
      </c>
      <c r="I439" s="504">
        <f>I440+I441</f>
        <v>0</v>
      </c>
      <c r="J439" s="504">
        <f>H439+I439</f>
        <v>1495</v>
      </c>
      <c r="K439" s="504">
        <f>K440+K441</f>
        <v>0</v>
      </c>
      <c r="L439" s="504">
        <f>L440+L441</f>
        <v>1502</v>
      </c>
      <c r="M439" s="504">
        <f>M440+M441</f>
        <v>1502</v>
      </c>
      <c r="N439" s="504">
        <f t="shared" ref="N439:X439" si="332">N440+N441</f>
        <v>0</v>
      </c>
      <c r="O439" s="504">
        <f t="shared" si="332"/>
        <v>1502</v>
      </c>
      <c r="P439" s="504">
        <f t="shared" si="332"/>
        <v>1502</v>
      </c>
      <c r="Q439" s="504">
        <f t="shared" si="332"/>
        <v>0</v>
      </c>
      <c r="R439" s="504">
        <f t="shared" si="332"/>
        <v>1502</v>
      </c>
      <c r="S439" s="504">
        <f t="shared" si="332"/>
        <v>407.5</v>
      </c>
      <c r="T439" s="504">
        <f t="shared" si="332"/>
        <v>1934</v>
      </c>
      <c r="U439" s="504">
        <f t="shared" si="332"/>
        <v>50</v>
      </c>
      <c r="V439" s="504">
        <f t="shared" si="332"/>
        <v>1984</v>
      </c>
      <c r="W439" s="504">
        <f t="shared" si="332"/>
        <v>0</v>
      </c>
      <c r="X439" s="504">
        <f t="shared" si="332"/>
        <v>1984</v>
      </c>
    </row>
    <row r="440" spans="1:25" ht="18.75" customHeight="1" x14ac:dyDescent="0.2">
      <c r="A440" s="505" t="s">
        <v>95</v>
      </c>
      <c r="B440" s="493">
        <v>800</v>
      </c>
      <c r="C440" s="493" t="s">
        <v>190</v>
      </c>
      <c r="D440" s="493" t="s">
        <v>194</v>
      </c>
      <c r="E440" s="493" t="s">
        <v>899</v>
      </c>
      <c r="F440" s="493" t="s">
        <v>96</v>
      </c>
      <c r="G440" s="504"/>
      <c r="H440" s="504">
        <v>1495</v>
      </c>
      <c r="I440" s="504">
        <v>-347</v>
      </c>
      <c r="J440" s="504">
        <f>H440+I440</f>
        <v>1148</v>
      </c>
      <c r="K440" s="504">
        <v>0</v>
      </c>
      <c r="L440" s="504">
        <v>1154</v>
      </c>
      <c r="M440" s="504">
        <v>1154</v>
      </c>
      <c r="N440" s="504">
        <v>0</v>
      </c>
      <c r="O440" s="504">
        <f>M440+N440</f>
        <v>1154</v>
      </c>
      <c r="P440" s="504">
        <v>1154</v>
      </c>
      <c r="Q440" s="504">
        <v>0</v>
      </c>
      <c r="R440" s="504">
        <f>P440+Q440</f>
        <v>1154</v>
      </c>
      <c r="S440" s="504">
        <v>312.60000000000002</v>
      </c>
      <c r="T440" s="504">
        <v>1485</v>
      </c>
      <c r="U440" s="504">
        <v>39</v>
      </c>
      <c r="V440" s="504">
        <f>T440+U440</f>
        <v>1524</v>
      </c>
      <c r="W440" s="504">
        <v>0</v>
      </c>
      <c r="X440" s="504">
        <f t="shared" ref="X440:X441" si="333">V440+W440</f>
        <v>1524</v>
      </c>
      <c r="Y440" s="524"/>
    </row>
    <row r="441" spans="1:25" ht="32.25" customHeight="1" x14ac:dyDescent="0.2">
      <c r="A441" s="518" t="s">
        <v>902</v>
      </c>
      <c r="B441" s="493">
        <v>800</v>
      </c>
      <c r="C441" s="493" t="s">
        <v>190</v>
      </c>
      <c r="D441" s="493" t="s">
        <v>194</v>
      </c>
      <c r="E441" s="493" t="s">
        <v>899</v>
      </c>
      <c r="F441" s="493" t="s">
        <v>900</v>
      </c>
      <c r="G441" s="504"/>
      <c r="H441" s="504">
        <v>0</v>
      </c>
      <c r="I441" s="504">
        <v>347</v>
      </c>
      <c r="J441" s="504">
        <f>H441+I441</f>
        <v>347</v>
      </c>
      <c r="K441" s="504">
        <v>0</v>
      </c>
      <c r="L441" s="504">
        <v>348</v>
      </c>
      <c r="M441" s="504">
        <v>348</v>
      </c>
      <c r="N441" s="504">
        <v>0</v>
      </c>
      <c r="O441" s="504">
        <f>M441+N441</f>
        <v>348</v>
      </c>
      <c r="P441" s="504">
        <v>348</v>
      </c>
      <c r="Q441" s="504">
        <v>0</v>
      </c>
      <c r="R441" s="504">
        <f t="shared" ref="R441:R464" si="334">P441+Q441</f>
        <v>348</v>
      </c>
      <c r="S441" s="504">
        <v>94.9</v>
      </c>
      <c r="T441" s="504">
        <v>449</v>
      </c>
      <c r="U441" s="504">
        <v>11</v>
      </c>
      <c r="V441" s="504">
        <f>T441+U441</f>
        <v>460</v>
      </c>
      <c r="W441" s="504">
        <v>0</v>
      </c>
      <c r="X441" s="504">
        <f t="shared" si="333"/>
        <v>460</v>
      </c>
    </row>
    <row r="442" spans="1:25" ht="18.75" customHeight="1" x14ac:dyDescent="0.2">
      <c r="A442" s="505" t="s">
        <v>738</v>
      </c>
      <c r="B442" s="493">
        <v>800</v>
      </c>
      <c r="C442" s="493" t="s">
        <v>190</v>
      </c>
      <c r="D442" s="493" t="s">
        <v>194</v>
      </c>
      <c r="E442" s="493" t="s">
        <v>868</v>
      </c>
      <c r="F442" s="493"/>
      <c r="G442" s="510">
        <f>G443+G446+G447+G448+G449</f>
        <v>0</v>
      </c>
      <c r="H442" s="510">
        <f>H443+H444+H445+H446+H447+H448+H449+H450</f>
        <v>1855</v>
      </c>
      <c r="I442" s="510">
        <f>I443+I444+I445+I446+I447+I448+I449+I450</f>
        <v>0</v>
      </c>
      <c r="J442" s="510">
        <f>J443+J444+J445+J446+J447+J448+J449+J450</f>
        <v>1855</v>
      </c>
      <c r="K442" s="510">
        <f>K443+K444+K445+K446+K447+K448+K449+K450+K451</f>
        <v>0</v>
      </c>
      <c r="L442" s="510">
        <f>L443+L444+L445+L446+L447+L448+L449</f>
        <v>1924</v>
      </c>
      <c r="M442" s="510">
        <f>M443+M444+M445+M446+M447+M448+M449</f>
        <v>1924</v>
      </c>
      <c r="N442" s="510">
        <f t="shared" ref="N442:Q442" si="335">N443+N444+N445+N446+N447+N448+N449</f>
        <v>0</v>
      </c>
      <c r="O442" s="510">
        <f t="shared" si="335"/>
        <v>1924</v>
      </c>
      <c r="P442" s="510">
        <f t="shared" si="335"/>
        <v>1924</v>
      </c>
      <c r="Q442" s="510">
        <f t="shared" si="335"/>
        <v>0</v>
      </c>
      <c r="R442" s="510">
        <f>R443+R444+R445+R446+R447+R448+R449+R450</f>
        <v>1924</v>
      </c>
      <c r="S442" s="510">
        <f t="shared" ref="S442:X442" si="336">S443+S444+S445+S446+S447+S448+S449+S450</f>
        <v>513</v>
      </c>
      <c r="T442" s="510">
        <f t="shared" si="336"/>
        <v>2437</v>
      </c>
      <c r="U442" s="510">
        <f t="shared" si="336"/>
        <v>113</v>
      </c>
      <c r="V442" s="510">
        <f t="shared" si="336"/>
        <v>2550</v>
      </c>
      <c r="W442" s="510">
        <f t="shared" si="336"/>
        <v>558</v>
      </c>
      <c r="X442" s="510">
        <f t="shared" si="336"/>
        <v>3108</v>
      </c>
    </row>
    <row r="443" spans="1:25" ht="18.75" customHeight="1" x14ac:dyDescent="0.2">
      <c r="A443" s="505" t="s">
        <v>95</v>
      </c>
      <c r="B443" s="493">
        <v>800</v>
      </c>
      <c r="C443" s="493" t="s">
        <v>190</v>
      </c>
      <c r="D443" s="493" t="s">
        <v>194</v>
      </c>
      <c r="E443" s="493" t="s">
        <v>868</v>
      </c>
      <c r="F443" s="493" t="s">
        <v>96</v>
      </c>
      <c r="G443" s="504"/>
      <c r="H443" s="504">
        <v>1384</v>
      </c>
      <c r="I443" s="504">
        <v>-321</v>
      </c>
      <c r="J443" s="504">
        <f>H443+I443</f>
        <v>1063</v>
      </c>
      <c r="K443" s="504">
        <v>0</v>
      </c>
      <c r="L443" s="504">
        <v>1081</v>
      </c>
      <c r="M443" s="504">
        <v>1081</v>
      </c>
      <c r="N443" s="504">
        <v>0</v>
      </c>
      <c r="O443" s="504">
        <f t="shared" ref="O443:O449" si="337">M443+N443</f>
        <v>1081</v>
      </c>
      <c r="P443" s="504">
        <v>1081</v>
      </c>
      <c r="Q443" s="504">
        <v>0</v>
      </c>
      <c r="R443" s="504">
        <f t="shared" si="334"/>
        <v>1081</v>
      </c>
      <c r="S443" s="504">
        <v>238</v>
      </c>
      <c r="T443" s="504">
        <f t="shared" ref="T443:T451" si="338">R443+S443</f>
        <v>1319</v>
      </c>
      <c r="U443" s="504">
        <v>87</v>
      </c>
      <c r="V443" s="504">
        <f t="shared" ref="V443:V451" si="339">T443+U443</f>
        <v>1406</v>
      </c>
      <c r="W443" s="504">
        <v>0</v>
      </c>
      <c r="X443" s="504">
        <f t="shared" ref="X443:X451" si="340">V443+W443</f>
        <v>1406</v>
      </c>
    </row>
    <row r="444" spans="1:25" ht="18.75" customHeight="1" x14ac:dyDescent="0.2">
      <c r="A444" s="505" t="s">
        <v>97</v>
      </c>
      <c r="B444" s="493">
        <v>800</v>
      </c>
      <c r="C444" s="493" t="s">
        <v>190</v>
      </c>
      <c r="D444" s="493" t="s">
        <v>194</v>
      </c>
      <c r="E444" s="493" t="s">
        <v>868</v>
      </c>
      <c r="F444" s="493" t="s">
        <v>98</v>
      </c>
      <c r="G444" s="504"/>
      <c r="H444" s="504">
        <v>230</v>
      </c>
      <c r="I444" s="504">
        <v>-200</v>
      </c>
      <c r="J444" s="504">
        <f t="shared" ref="J444:J450" si="341">H444+I444</f>
        <v>30</v>
      </c>
      <c r="K444" s="504">
        <v>0</v>
      </c>
      <c r="L444" s="504">
        <v>20</v>
      </c>
      <c r="M444" s="504">
        <v>20</v>
      </c>
      <c r="N444" s="504">
        <v>0</v>
      </c>
      <c r="O444" s="504">
        <f t="shared" si="337"/>
        <v>20</v>
      </c>
      <c r="P444" s="504">
        <v>20</v>
      </c>
      <c r="Q444" s="504">
        <v>0</v>
      </c>
      <c r="R444" s="504">
        <f t="shared" si="334"/>
        <v>20</v>
      </c>
      <c r="S444" s="504">
        <v>10</v>
      </c>
      <c r="T444" s="504">
        <f t="shared" si="338"/>
        <v>30</v>
      </c>
      <c r="U444" s="504">
        <v>0</v>
      </c>
      <c r="V444" s="504">
        <f t="shared" si="339"/>
        <v>30</v>
      </c>
      <c r="W444" s="504">
        <v>-4.5</v>
      </c>
      <c r="X444" s="504">
        <f t="shared" si="340"/>
        <v>25.5</v>
      </c>
    </row>
    <row r="445" spans="1:25" ht="35.25" customHeight="1" x14ac:dyDescent="0.2">
      <c r="A445" s="518" t="s">
        <v>908</v>
      </c>
      <c r="B445" s="493">
        <v>800</v>
      </c>
      <c r="C445" s="493" t="s">
        <v>190</v>
      </c>
      <c r="D445" s="493" t="s">
        <v>194</v>
      </c>
      <c r="E445" s="493" t="s">
        <v>868</v>
      </c>
      <c r="F445" s="493" t="s">
        <v>907</v>
      </c>
      <c r="G445" s="504"/>
      <c r="H445" s="504">
        <v>0</v>
      </c>
      <c r="I445" s="504">
        <v>200</v>
      </c>
      <c r="J445" s="504">
        <f t="shared" si="341"/>
        <v>200</v>
      </c>
      <c r="K445" s="504">
        <v>0</v>
      </c>
      <c r="L445" s="504">
        <v>200</v>
      </c>
      <c r="M445" s="504">
        <v>200</v>
      </c>
      <c r="N445" s="504">
        <v>0</v>
      </c>
      <c r="O445" s="504">
        <f t="shared" si="337"/>
        <v>200</v>
      </c>
      <c r="P445" s="504">
        <v>200</v>
      </c>
      <c r="Q445" s="504">
        <v>0</v>
      </c>
      <c r="R445" s="504">
        <f t="shared" si="334"/>
        <v>200</v>
      </c>
      <c r="S445" s="504">
        <v>232</v>
      </c>
      <c r="T445" s="504">
        <f t="shared" si="338"/>
        <v>432</v>
      </c>
      <c r="U445" s="504">
        <v>0</v>
      </c>
      <c r="V445" s="504">
        <f t="shared" si="339"/>
        <v>432</v>
      </c>
      <c r="W445" s="504">
        <f>108+450</f>
        <v>558</v>
      </c>
      <c r="X445" s="504">
        <f t="shared" si="340"/>
        <v>990</v>
      </c>
    </row>
    <row r="446" spans="1:25" ht="35.25" customHeight="1" x14ac:dyDescent="0.2">
      <c r="A446" s="518" t="s">
        <v>902</v>
      </c>
      <c r="B446" s="493">
        <v>800</v>
      </c>
      <c r="C446" s="493" t="s">
        <v>190</v>
      </c>
      <c r="D446" s="493" t="s">
        <v>194</v>
      </c>
      <c r="E446" s="493" t="s">
        <v>868</v>
      </c>
      <c r="F446" s="493" t="s">
        <v>900</v>
      </c>
      <c r="G446" s="504"/>
      <c r="H446" s="504">
        <v>0</v>
      </c>
      <c r="I446" s="504">
        <v>321</v>
      </c>
      <c r="J446" s="504">
        <f t="shared" si="341"/>
        <v>321</v>
      </c>
      <c r="K446" s="504">
        <v>0</v>
      </c>
      <c r="L446" s="504">
        <v>327</v>
      </c>
      <c r="M446" s="504">
        <v>327</v>
      </c>
      <c r="N446" s="504">
        <v>0</v>
      </c>
      <c r="O446" s="504">
        <f t="shared" si="337"/>
        <v>327</v>
      </c>
      <c r="P446" s="504">
        <v>327</v>
      </c>
      <c r="Q446" s="504">
        <v>0</v>
      </c>
      <c r="R446" s="504">
        <f t="shared" si="334"/>
        <v>327</v>
      </c>
      <c r="S446" s="504">
        <v>72</v>
      </c>
      <c r="T446" s="504">
        <f t="shared" si="338"/>
        <v>399</v>
      </c>
      <c r="U446" s="504">
        <v>26</v>
      </c>
      <c r="V446" s="504">
        <f t="shared" si="339"/>
        <v>425</v>
      </c>
      <c r="W446" s="504">
        <v>0</v>
      </c>
      <c r="X446" s="504">
        <f t="shared" si="340"/>
        <v>425</v>
      </c>
    </row>
    <row r="447" spans="1:25" ht="18.75" customHeight="1" x14ac:dyDescent="0.2">
      <c r="A447" s="505" t="s">
        <v>99</v>
      </c>
      <c r="B447" s="493">
        <v>800</v>
      </c>
      <c r="C447" s="493" t="s">
        <v>190</v>
      </c>
      <c r="D447" s="493" t="s">
        <v>194</v>
      </c>
      <c r="E447" s="493" t="s">
        <v>868</v>
      </c>
      <c r="F447" s="493" t="s">
        <v>100</v>
      </c>
      <c r="G447" s="504"/>
      <c r="H447" s="504">
        <v>31</v>
      </c>
      <c r="I447" s="504">
        <v>0</v>
      </c>
      <c r="J447" s="504">
        <f t="shared" si="341"/>
        <v>31</v>
      </c>
      <c r="K447" s="504">
        <v>0</v>
      </c>
      <c r="L447" s="504">
        <v>63</v>
      </c>
      <c r="M447" s="504">
        <v>63</v>
      </c>
      <c r="N447" s="504">
        <v>0</v>
      </c>
      <c r="O447" s="504">
        <f t="shared" si="337"/>
        <v>63</v>
      </c>
      <c r="P447" s="504">
        <v>63</v>
      </c>
      <c r="Q447" s="504">
        <v>0</v>
      </c>
      <c r="R447" s="504">
        <f t="shared" si="334"/>
        <v>63</v>
      </c>
      <c r="S447" s="504">
        <v>-36</v>
      </c>
      <c r="T447" s="504">
        <f t="shared" si="338"/>
        <v>27</v>
      </c>
      <c r="U447" s="504">
        <v>0</v>
      </c>
      <c r="V447" s="504">
        <f t="shared" si="339"/>
        <v>27</v>
      </c>
      <c r="W447" s="504">
        <v>0</v>
      </c>
      <c r="X447" s="504">
        <f t="shared" si="340"/>
        <v>27</v>
      </c>
    </row>
    <row r="448" spans="1:25" ht="18.75" customHeight="1" x14ac:dyDescent="0.2">
      <c r="A448" s="505" t="s">
        <v>93</v>
      </c>
      <c r="B448" s="493">
        <v>800</v>
      </c>
      <c r="C448" s="493" t="s">
        <v>190</v>
      </c>
      <c r="D448" s="493" t="s">
        <v>194</v>
      </c>
      <c r="E448" s="493" t="s">
        <v>868</v>
      </c>
      <c r="F448" s="493" t="s">
        <v>94</v>
      </c>
      <c r="G448" s="504"/>
      <c r="H448" s="504">
        <v>200</v>
      </c>
      <c r="I448" s="504">
        <v>0</v>
      </c>
      <c r="J448" s="504">
        <f t="shared" si="341"/>
        <v>200</v>
      </c>
      <c r="K448" s="504">
        <v>0</v>
      </c>
      <c r="L448" s="504">
        <v>230</v>
      </c>
      <c r="M448" s="504">
        <v>230</v>
      </c>
      <c r="N448" s="504">
        <v>0</v>
      </c>
      <c r="O448" s="504">
        <f t="shared" si="337"/>
        <v>230</v>
      </c>
      <c r="P448" s="504">
        <v>230</v>
      </c>
      <c r="Q448" s="504">
        <v>0</v>
      </c>
      <c r="R448" s="504">
        <f t="shared" si="334"/>
        <v>230</v>
      </c>
      <c r="S448" s="504">
        <v>0</v>
      </c>
      <c r="T448" s="504">
        <f t="shared" si="338"/>
        <v>230</v>
      </c>
      <c r="U448" s="504">
        <v>0</v>
      </c>
      <c r="V448" s="504">
        <f t="shared" si="339"/>
        <v>230</v>
      </c>
      <c r="W448" s="504">
        <v>0</v>
      </c>
      <c r="X448" s="504">
        <f t="shared" si="340"/>
        <v>230</v>
      </c>
    </row>
    <row r="449" spans="1:54" ht="18.75" hidden="1" customHeight="1" x14ac:dyDescent="0.2">
      <c r="A449" s="505" t="s">
        <v>103</v>
      </c>
      <c r="B449" s="493">
        <v>800</v>
      </c>
      <c r="C449" s="493" t="s">
        <v>190</v>
      </c>
      <c r="D449" s="493" t="s">
        <v>194</v>
      </c>
      <c r="E449" s="493" t="s">
        <v>868</v>
      </c>
      <c r="F449" s="493" t="s">
        <v>104</v>
      </c>
      <c r="G449" s="504"/>
      <c r="H449" s="504">
        <v>10</v>
      </c>
      <c r="I449" s="504">
        <v>-0.62</v>
      </c>
      <c r="J449" s="504">
        <f t="shared" si="341"/>
        <v>9.3800000000000008</v>
      </c>
      <c r="K449" s="504">
        <v>-0.04</v>
      </c>
      <c r="L449" s="504">
        <v>3</v>
      </c>
      <c r="M449" s="504">
        <v>3</v>
      </c>
      <c r="N449" s="504">
        <v>0</v>
      </c>
      <c r="O449" s="504">
        <f t="shared" si="337"/>
        <v>3</v>
      </c>
      <c r="P449" s="504">
        <v>3</v>
      </c>
      <c r="Q449" s="504">
        <v>0</v>
      </c>
      <c r="R449" s="504">
        <f t="shared" si="334"/>
        <v>3</v>
      </c>
      <c r="S449" s="504">
        <v>-3</v>
      </c>
      <c r="T449" s="504">
        <f t="shared" si="338"/>
        <v>0</v>
      </c>
      <c r="U449" s="504">
        <v>0</v>
      </c>
      <c r="V449" s="504">
        <f t="shared" si="339"/>
        <v>0</v>
      </c>
      <c r="W449" s="504">
        <v>0</v>
      </c>
      <c r="X449" s="504">
        <f t="shared" si="340"/>
        <v>0</v>
      </c>
    </row>
    <row r="450" spans="1:54" ht="18.75" customHeight="1" x14ac:dyDescent="0.2">
      <c r="A450" s="505" t="s">
        <v>400</v>
      </c>
      <c r="B450" s="493">
        <v>800</v>
      </c>
      <c r="C450" s="493" t="s">
        <v>190</v>
      </c>
      <c r="D450" s="493" t="s">
        <v>194</v>
      </c>
      <c r="E450" s="493" t="s">
        <v>868</v>
      </c>
      <c r="F450" s="493" t="s">
        <v>106</v>
      </c>
      <c r="G450" s="504"/>
      <c r="H450" s="504">
        <v>0</v>
      </c>
      <c r="I450" s="504">
        <v>0.62</v>
      </c>
      <c r="J450" s="504">
        <f t="shared" si="341"/>
        <v>0.62</v>
      </c>
      <c r="K450" s="504">
        <v>0</v>
      </c>
      <c r="L450" s="504">
        <v>0</v>
      </c>
      <c r="M450" s="504">
        <v>0</v>
      </c>
      <c r="N450" s="504">
        <v>0</v>
      </c>
      <c r="O450" s="504">
        <v>0</v>
      </c>
      <c r="P450" s="504">
        <v>0</v>
      </c>
      <c r="Q450" s="504">
        <v>0</v>
      </c>
      <c r="R450" s="504">
        <f t="shared" si="334"/>
        <v>0</v>
      </c>
      <c r="S450" s="504">
        <f>Q450+R450</f>
        <v>0</v>
      </c>
      <c r="T450" s="504">
        <f t="shared" si="338"/>
        <v>0</v>
      </c>
      <c r="U450" s="504">
        <f>S450+T450</f>
        <v>0</v>
      </c>
      <c r="V450" s="504">
        <f t="shared" si="339"/>
        <v>0</v>
      </c>
      <c r="W450" s="504">
        <v>4.5</v>
      </c>
      <c r="X450" s="504">
        <f t="shared" si="340"/>
        <v>4.5</v>
      </c>
    </row>
    <row r="451" spans="1:54" ht="18.75" hidden="1" customHeight="1" x14ac:dyDescent="0.2">
      <c r="A451" s="505" t="s">
        <v>910</v>
      </c>
      <c r="B451" s="493">
        <v>800</v>
      </c>
      <c r="C451" s="493" t="s">
        <v>190</v>
      </c>
      <c r="D451" s="493" t="s">
        <v>194</v>
      </c>
      <c r="E451" s="493" t="s">
        <v>868</v>
      </c>
      <c r="F451" s="493" t="s">
        <v>909</v>
      </c>
      <c r="G451" s="504"/>
      <c r="H451" s="504"/>
      <c r="I451" s="504"/>
      <c r="J451" s="504"/>
      <c r="K451" s="504">
        <v>0.04</v>
      </c>
      <c r="L451" s="504">
        <v>0</v>
      </c>
      <c r="M451" s="504">
        <v>0</v>
      </c>
      <c r="N451" s="504">
        <v>0</v>
      </c>
      <c r="O451" s="504">
        <v>0</v>
      </c>
      <c r="P451" s="504">
        <v>0</v>
      </c>
      <c r="Q451" s="504">
        <v>0</v>
      </c>
      <c r="R451" s="504">
        <f t="shared" si="334"/>
        <v>0</v>
      </c>
      <c r="S451" s="504">
        <f>Q451+R451</f>
        <v>0</v>
      </c>
      <c r="T451" s="504">
        <f t="shared" si="338"/>
        <v>0</v>
      </c>
      <c r="U451" s="504">
        <f>S451+T451</f>
        <v>0</v>
      </c>
      <c r="V451" s="504">
        <f t="shared" si="339"/>
        <v>0</v>
      </c>
      <c r="W451" s="504">
        <f t="shared" ref="W451" si="342">U451+V451</f>
        <v>0</v>
      </c>
      <c r="X451" s="504">
        <f t="shared" si="340"/>
        <v>0</v>
      </c>
    </row>
    <row r="452" spans="1:54" s="509" customFormat="1" ht="30.75" customHeight="1" x14ac:dyDescent="0.2">
      <c r="A452" s="503" t="s">
        <v>199</v>
      </c>
      <c r="B452" s="491" t="s">
        <v>698</v>
      </c>
      <c r="C452" s="491" t="s">
        <v>190</v>
      </c>
      <c r="D452" s="491" t="s">
        <v>200</v>
      </c>
      <c r="E452" s="491"/>
      <c r="F452" s="491"/>
      <c r="G452" s="511">
        <f>G453+G459</f>
        <v>0</v>
      </c>
      <c r="H452" s="511">
        <f t="shared" ref="H452:X452" si="343">H459</f>
        <v>1079.5</v>
      </c>
      <c r="I452" s="511">
        <f t="shared" si="343"/>
        <v>0</v>
      </c>
      <c r="J452" s="511">
        <f t="shared" si="343"/>
        <v>1079.5</v>
      </c>
      <c r="K452" s="511">
        <f t="shared" si="343"/>
        <v>0</v>
      </c>
      <c r="L452" s="511">
        <f t="shared" si="343"/>
        <v>1066</v>
      </c>
      <c r="M452" s="511">
        <f t="shared" si="343"/>
        <v>1066</v>
      </c>
      <c r="N452" s="511">
        <f t="shared" si="343"/>
        <v>-46</v>
      </c>
      <c r="O452" s="511">
        <f t="shared" si="343"/>
        <v>1020</v>
      </c>
      <c r="P452" s="511">
        <f t="shared" si="343"/>
        <v>1020</v>
      </c>
      <c r="Q452" s="511">
        <f t="shared" si="343"/>
        <v>0</v>
      </c>
      <c r="R452" s="511">
        <f t="shared" si="343"/>
        <v>1020</v>
      </c>
      <c r="S452" s="511">
        <f t="shared" si="343"/>
        <v>1057.2</v>
      </c>
      <c r="T452" s="511">
        <f t="shared" si="343"/>
        <v>1804</v>
      </c>
      <c r="U452" s="511">
        <f t="shared" si="343"/>
        <v>396</v>
      </c>
      <c r="V452" s="511">
        <f t="shared" si="343"/>
        <v>2200</v>
      </c>
      <c r="W452" s="511">
        <f t="shared" si="343"/>
        <v>0</v>
      </c>
      <c r="X452" s="511">
        <f t="shared" si="343"/>
        <v>2200</v>
      </c>
      <c r="Y452" s="522"/>
      <c r="Z452" s="508"/>
      <c r="AA452" s="508"/>
      <c r="AB452" s="508"/>
      <c r="AC452" s="508"/>
      <c r="AD452" s="508"/>
      <c r="AE452" s="508"/>
      <c r="AF452" s="508"/>
      <c r="AG452" s="508"/>
      <c r="AH452" s="508"/>
      <c r="AI452" s="508"/>
      <c r="AJ452" s="508"/>
      <c r="AK452" s="508"/>
      <c r="AL452" s="508"/>
      <c r="AM452" s="508"/>
      <c r="AN452" s="508"/>
      <c r="AO452" s="508"/>
      <c r="AP452" s="508"/>
      <c r="AQ452" s="508"/>
      <c r="AR452" s="508"/>
      <c r="AS452" s="508"/>
      <c r="AT452" s="508"/>
      <c r="AU452" s="508"/>
      <c r="AV452" s="508"/>
      <c r="AW452" s="508"/>
      <c r="AX452" s="508"/>
      <c r="AY452" s="508"/>
      <c r="AZ452" s="508"/>
      <c r="BA452" s="508"/>
      <c r="BB452" s="508"/>
    </row>
    <row r="453" spans="1:54" ht="21" hidden="1" customHeight="1" x14ac:dyDescent="0.2">
      <c r="A453" s="505" t="s">
        <v>451</v>
      </c>
      <c r="B453" s="526">
        <v>800</v>
      </c>
      <c r="C453" s="493" t="s">
        <v>190</v>
      </c>
      <c r="D453" s="493" t="s">
        <v>200</v>
      </c>
      <c r="E453" s="506" t="s">
        <v>485</v>
      </c>
      <c r="F453" s="493"/>
      <c r="G453" s="504"/>
      <c r="H453" s="504"/>
      <c r="I453" s="504">
        <f>I454+I455+I456+I457+I458</f>
        <v>-836</v>
      </c>
      <c r="J453" s="504" t="e">
        <f>J454+J455+J456+J457+J458</f>
        <v>#REF!</v>
      </c>
      <c r="K453" s="504">
        <f>K454+K455+K456+K457+K458</f>
        <v>-836</v>
      </c>
      <c r="L453" s="504" t="e">
        <f>L454+L455+L456+L457+L458</f>
        <v>#REF!</v>
      </c>
      <c r="M453" s="504" t="e">
        <f>M454+M455+M456+M457+M458</f>
        <v>#REF!</v>
      </c>
      <c r="N453" s="504" t="e">
        <f t="shared" ref="N453:X453" si="344">N454+N455+N456+N457+N458</f>
        <v>#REF!</v>
      </c>
      <c r="O453" s="504" t="e">
        <f t="shared" si="344"/>
        <v>#REF!</v>
      </c>
      <c r="P453" s="504" t="e">
        <f t="shared" si="344"/>
        <v>#REF!</v>
      </c>
      <c r="Q453" s="504" t="e">
        <f t="shared" si="344"/>
        <v>#REF!</v>
      </c>
      <c r="R453" s="504" t="e">
        <f t="shared" si="344"/>
        <v>#REF!</v>
      </c>
      <c r="S453" s="504" t="e">
        <f t="shared" si="344"/>
        <v>#REF!</v>
      </c>
      <c r="T453" s="504" t="e">
        <f t="shared" si="344"/>
        <v>#REF!</v>
      </c>
      <c r="U453" s="504" t="e">
        <f t="shared" si="344"/>
        <v>#REF!</v>
      </c>
      <c r="V453" s="504" t="e">
        <f t="shared" si="344"/>
        <v>#REF!</v>
      </c>
      <c r="W453" s="504" t="e">
        <f t="shared" si="344"/>
        <v>#REF!</v>
      </c>
      <c r="X453" s="504" t="e">
        <f t="shared" si="344"/>
        <v>#REF!</v>
      </c>
    </row>
    <row r="454" spans="1:54" ht="13.5" hidden="1" customHeight="1" x14ac:dyDescent="0.2">
      <c r="A454" s="505" t="s">
        <v>95</v>
      </c>
      <c r="B454" s="526">
        <v>800</v>
      </c>
      <c r="C454" s="493" t="s">
        <v>190</v>
      </c>
      <c r="D454" s="493" t="s">
        <v>200</v>
      </c>
      <c r="E454" s="506" t="s">
        <v>485</v>
      </c>
      <c r="F454" s="493" t="s">
        <v>96</v>
      </c>
      <c r="G454" s="504"/>
      <c r="H454" s="504"/>
      <c r="I454" s="504">
        <v>-750</v>
      </c>
      <c r="J454" s="504" t="e">
        <f>#REF!+I454</f>
        <v>#REF!</v>
      </c>
      <c r="K454" s="504">
        <v>-750</v>
      </c>
      <c r="L454" s="504" t="e">
        <f>#REF!+J454</f>
        <v>#REF!</v>
      </c>
      <c r="M454" s="504" t="e">
        <f>#REF!+K454</f>
        <v>#REF!</v>
      </c>
      <c r="N454" s="504" t="e">
        <f>#REF!+L454</f>
        <v>#REF!</v>
      </c>
      <c r="O454" s="504" t="e">
        <f>#REF!+M454</f>
        <v>#REF!</v>
      </c>
      <c r="P454" s="504" t="e">
        <f>#REF!+N454</f>
        <v>#REF!</v>
      </c>
      <c r="Q454" s="504" t="e">
        <f>#REF!+O454</f>
        <v>#REF!</v>
      </c>
      <c r="R454" s="504" t="e">
        <f>#REF!+P454</f>
        <v>#REF!</v>
      </c>
      <c r="S454" s="504" t="e">
        <f>#REF!+Q454</f>
        <v>#REF!</v>
      </c>
      <c r="T454" s="504" t="e">
        <f>#REF!+R454</f>
        <v>#REF!</v>
      </c>
      <c r="U454" s="504" t="e">
        <f>#REF!+S454</f>
        <v>#REF!</v>
      </c>
      <c r="V454" s="504" t="e">
        <f>#REF!+T454</f>
        <v>#REF!</v>
      </c>
      <c r="W454" s="504" t="e">
        <f>#REF!+U454</f>
        <v>#REF!</v>
      </c>
      <c r="X454" s="504" t="e">
        <f>#REF!+V454</f>
        <v>#REF!</v>
      </c>
    </row>
    <row r="455" spans="1:54" ht="13.5" hidden="1" customHeight="1" x14ac:dyDescent="0.2">
      <c r="A455" s="505" t="s">
        <v>97</v>
      </c>
      <c r="B455" s="526">
        <v>800</v>
      </c>
      <c r="C455" s="493" t="s">
        <v>190</v>
      </c>
      <c r="D455" s="493" t="s">
        <v>200</v>
      </c>
      <c r="E455" s="506" t="s">
        <v>485</v>
      </c>
      <c r="F455" s="526" t="s">
        <v>98</v>
      </c>
      <c r="G455" s="504"/>
      <c r="H455" s="504"/>
      <c r="I455" s="504">
        <v>-36</v>
      </c>
      <c r="J455" s="504" t="e">
        <f>#REF!+I455</f>
        <v>#REF!</v>
      </c>
      <c r="K455" s="504">
        <v>-36</v>
      </c>
      <c r="L455" s="504" t="e">
        <f>#REF!+J455</f>
        <v>#REF!</v>
      </c>
      <c r="M455" s="504" t="e">
        <f>#REF!+K455</f>
        <v>#REF!</v>
      </c>
      <c r="N455" s="504" t="e">
        <f>#REF!+L455</f>
        <v>#REF!</v>
      </c>
      <c r="O455" s="504" t="e">
        <f>#REF!+M455</f>
        <v>#REF!</v>
      </c>
      <c r="P455" s="504" t="e">
        <f>#REF!+N455</f>
        <v>#REF!</v>
      </c>
      <c r="Q455" s="504" t="e">
        <f>#REF!+O455</f>
        <v>#REF!</v>
      </c>
      <c r="R455" s="504" t="e">
        <f>#REF!+P455</f>
        <v>#REF!</v>
      </c>
      <c r="S455" s="504" t="e">
        <f>#REF!+Q455</f>
        <v>#REF!</v>
      </c>
      <c r="T455" s="504" t="e">
        <f>#REF!+R455</f>
        <v>#REF!</v>
      </c>
      <c r="U455" s="504" t="e">
        <f>#REF!+S455</f>
        <v>#REF!</v>
      </c>
      <c r="V455" s="504" t="e">
        <f>#REF!+T455</f>
        <v>#REF!</v>
      </c>
      <c r="W455" s="504" t="e">
        <f>#REF!+U455</f>
        <v>#REF!</v>
      </c>
      <c r="X455" s="504" t="e">
        <f>#REF!+V455</f>
        <v>#REF!</v>
      </c>
    </row>
    <row r="456" spans="1:54" ht="27" hidden="1" customHeight="1" x14ac:dyDescent="0.2">
      <c r="A456" s="505" t="s">
        <v>99</v>
      </c>
      <c r="B456" s="526">
        <v>800</v>
      </c>
      <c r="C456" s="493" t="s">
        <v>190</v>
      </c>
      <c r="D456" s="493" t="s">
        <v>200</v>
      </c>
      <c r="E456" s="506" t="s">
        <v>485</v>
      </c>
      <c r="F456" s="493" t="s">
        <v>100</v>
      </c>
      <c r="G456" s="504"/>
      <c r="H456" s="504"/>
      <c r="I456" s="504">
        <v>0</v>
      </c>
      <c r="J456" s="504" t="e">
        <f>#REF!+I456</f>
        <v>#REF!</v>
      </c>
      <c r="K456" s="504">
        <v>0</v>
      </c>
      <c r="L456" s="504" t="e">
        <f>#REF!+J456</f>
        <v>#REF!</v>
      </c>
      <c r="M456" s="504" t="e">
        <f>#REF!+K456</f>
        <v>#REF!</v>
      </c>
      <c r="N456" s="504" t="e">
        <f>#REF!+L456</f>
        <v>#REF!</v>
      </c>
      <c r="O456" s="504" t="e">
        <f>#REF!+M456</f>
        <v>#REF!</v>
      </c>
      <c r="P456" s="504" t="e">
        <f>#REF!+N456</f>
        <v>#REF!</v>
      </c>
      <c r="Q456" s="504" t="e">
        <f>#REF!+O456</f>
        <v>#REF!</v>
      </c>
      <c r="R456" s="504" t="e">
        <f>#REF!+P456</f>
        <v>#REF!</v>
      </c>
      <c r="S456" s="504" t="e">
        <f>#REF!+Q456</f>
        <v>#REF!</v>
      </c>
      <c r="T456" s="504" t="e">
        <f>#REF!+R456</f>
        <v>#REF!</v>
      </c>
      <c r="U456" s="504" t="e">
        <f>#REF!+S456</f>
        <v>#REF!</v>
      </c>
      <c r="V456" s="504" t="e">
        <f>#REF!+T456</f>
        <v>#REF!</v>
      </c>
      <c r="W456" s="504" t="e">
        <f>#REF!+U456</f>
        <v>#REF!</v>
      </c>
      <c r="X456" s="504" t="e">
        <f>#REF!+V456</f>
        <v>#REF!</v>
      </c>
    </row>
    <row r="457" spans="1:54" ht="20.25" hidden="1" customHeight="1" x14ac:dyDescent="0.2">
      <c r="A457" s="505" t="s">
        <v>93</v>
      </c>
      <c r="B457" s="526">
        <v>800</v>
      </c>
      <c r="C457" s="493" t="s">
        <v>190</v>
      </c>
      <c r="D457" s="493" t="s">
        <v>200</v>
      </c>
      <c r="E457" s="506" t="s">
        <v>485</v>
      </c>
      <c r="F457" s="493" t="s">
        <v>94</v>
      </c>
      <c r="G457" s="504"/>
      <c r="H457" s="504"/>
      <c r="I457" s="504">
        <v>-50</v>
      </c>
      <c r="J457" s="504" t="e">
        <f>#REF!+I457</f>
        <v>#REF!</v>
      </c>
      <c r="K457" s="504">
        <v>-50</v>
      </c>
      <c r="L457" s="504" t="e">
        <f>#REF!+J457</f>
        <v>#REF!</v>
      </c>
      <c r="M457" s="504" t="e">
        <f>#REF!+K457</f>
        <v>#REF!</v>
      </c>
      <c r="N457" s="504" t="e">
        <f>#REF!+L457</f>
        <v>#REF!</v>
      </c>
      <c r="O457" s="504" t="e">
        <f>#REF!+M457</f>
        <v>#REF!</v>
      </c>
      <c r="P457" s="504" t="e">
        <f>#REF!+N457</f>
        <v>#REF!</v>
      </c>
      <c r="Q457" s="504" t="e">
        <f>#REF!+O457</f>
        <v>#REF!</v>
      </c>
      <c r="R457" s="504" t="e">
        <f>#REF!+P457</f>
        <v>#REF!</v>
      </c>
      <c r="S457" s="504" t="e">
        <f>#REF!+Q457</f>
        <v>#REF!</v>
      </c>
      <c r="T457" s="504" t="e">
        <f>#REF!+R457</f>
        <v>#REF!</v>
      </c>
      <c r="U457" s="504" t="e">
        <f>#REF!+S457</f>
        <v>#REF!</v>
      </c>
      <c r="V457" s="504" t="e">
        <f>#REF!+T457</f>
        <v>#REF!</v>
      </c>
      <c r="W457" s="504" t="e">
        <f>#REF!+U457</f>
        <v>#REF!</v>
      </c>
      <c r="X457" s="504" t="e">
        <f>#REF!+V457</f>
        <v>#REF!</v>
      </c>
    </row>
    <row r="458" spans="1:54" ht="13.5" hidden="1" customHeight="1" x14ac:dyDescent="0.2">
      <c r="A458" s="505" t="s">
        <v>103</v>
      </c>
      <c r="B458" s="493">
        <v>800</v>
      </c>
      <c r="C458" s="493" t="s">
        <v>190</v>
      </c>
      <c r="D458" s="493" t="s">
        <v>200</v>
      </c>
      <c r="E458" s="506" t="s">
        <v>485</v>
      </c>
      <c r="F458" s="493" t="s">
        <v>104</v>
      </c>
      <c r="G458" s="504"/>
      <c r="H458" s="504"/>
      <c r="I458" s="504">
        <v>0</v>
      </c>
      <c r="J458" s="504">
        <f>G458+I458</f>
        <v>0</v>
      </c>
      <c r="K458" s="504">
        <v>0</v>
      </c>
      <c r="L458" s="504">
        <f>H458+J458</f>
        <v>0</v>
      </c>
      <c r="M458" s="504">
        <f>I458+K458</f>
        <v>0</v>
      </c>
      <c r="N458" s="504">
        <f t="shared" ref="N458" si="345">J458+L458</f>
        <v>0</v>
      </c>
      <c r="O458" s="504">
        <f t="shared" ref="O458:X458" si="346">K458+M458</f>
        <v>0</v>
      </c>
      <c r="P458" s="504">
        <f t="shared" si="346"/>
        <v>0</v>
      </c>
      <c r="Q458" s="504">
        <f t="shared" si="346"/>
        <v>0</v>
      </c>
      <c r="R458" s="504">
        <f t="shared" si="346"/>
        <v>0</v>
      </c>
      <c r="S458" s="504">
        <f t="shared" si="346"/>
        <v>0</v>
      </c>
      <c r="T458" s="504">
        <f t="shared" si="346"/>
        <v>0</v>
      </c>
      <c r="U458" s="504">
        <f t="shared" si="346"/>
        <v>0</v>
      </c>
      <c r="V458" s="504">
        <f t="shared" si="346"/>
        <v>0</v>
      </c>
      <c r="W458" s="504">
        <f t="shared" si="346"/>
        <v>0</v>
      </c>
      <c r="X458" s="504">
        <f t="shared" si="346"/>
        <v>0</v>
      </c>
    </row>
    <row r="459" spans="1:54" ht="19.5" customHeight="1" x14ac:dyDescent="0.2">
      <c r="A459" s="505" t="s">
        <v>451</v>
      </c>
      <c r="B459" s="493">
        <v>800</v>
      </c>
      <c r="C459" s="493" t="s">
        <v>190</v>
      </c>
      <c r="D459" s="493" t="s">
        <v>200</v>
      </c>
      <c r="E459" s="506" t="s">
        <v>868</v>
      </c>
      <c r="F459" s="493"/>
      <c r="G459" s="510">
        <f>G460+G462+G464</f>
        <v>0</v>
      </c>
      <c r="H459" s="510">
        <f>H460+H461+H462+H464</f>
        <v>1079.5</v>
      </c>
      <c r="I459" s="510">
        <f>I460+I461+I462+I464</f>
        <v>0</v>
      </c>
      <c r="J459" s="510">
        <f>J460+J461+J462+J464</f>
        <v>1079.5</v>
      </c>
      <c r="K459" s="510">
        <f>K460+K461+K462+K464+K463</f>
        <v>0</v>
      </c>
      <c r="L459" s="510">
        <f>L460+L461+L462+L463+L464</f>
        <v>1066</v>
      </c>
      <c r="M459" s="510">
        <f>M460+M461+M462+M463+M464</f>
        <v>1066</v>
      </c>
      <c r="N459" s="510">
        <f t="shared" ref="N459:X459" si="347">N460+N461+N462+N463+N464</f>
        <v>-46</v>
      </c>
      <c r="O459" s="510">
        <f t="shared" si="347"/>
        <v>1020</v>
      </c>
      <c r="P459" s="510">
        <f t="shared" si="347"/>
        <v>1020</v>
      </c>
      <c r="Q459" s="510">
        <f t="shared" si="347"/>
        <v>0</v>
      </c>
      <c r="R459" s="510">
        <f t="shared" si="347"/>
        <v>1020</v>
      </c>
      <c r="S459" s="510">
        <f t="shared" si="347"/>
        <v>1057.2</v>
      </c>
      <c r="T459" s="510">
        <f t="shared" si="347"/>
        <v>1804</v>
      </c>
      <c r="U459" s="510">
        <f t="shared" si="347"/>
        <v>396</v>
      </c>
      <c r="V459" s="510">
        <f t="shared" si="347"/>
        <v>2200</v>
      </c>
      <c r="W459" s="510">
        <f t="shared" si="347"/>
        <v>0</v>
      </c>
      <c r="X459" s="510">
        <f t="shared" si="347"/>
        <v>2200</v>
      </c>
    </row>
    <row r="460" spans="1:54" ht="13.5" customHeight="1" x14ac:dyDescent="0.2">
      <c r="A460" s="505" t="s">
        <v>95</v>
      </c>
      <c r="B460" s="493">
        <v>800</v>
      </c>
      <c r="C460" s="493" t="s">
        <v>190</v>
      </c>
      <c r="D460" s="493" t="s">
        <v>200</v>
      </c>
      <c r="E460" s="506" t="s">
        <v>868</v>
      </c>
      <c r="F460" s="493" t="s">
        <v>96</v>
      </c>
      <c r="G460" s="504"/>
      <c r="H460" s="504">
        <v>1033.3</v>
      </c>
      <c r="I460" s="504">
        <v>-240</v>
      </c>
      <c r="J460" s="504">
        <f>H460+I460</f>
        <v>793.3</v>
      </c>
      <c r="K460" s="504">
        <v>0</v>
      </c>
      <c r="L460" s="504">
        <v>770</v>
      </c>
      <c r="M460" s="504">
        <v>770</v>
      </c>
      <c r="N460" s="504">
        <v>-35</v>
      </c>
      <c r="O460" s="504">
        <f>M460+N460</f>
        <v>735</v>
      </c>
      <c r="P460" s="504">
        <v>735</v>
      </c>
      <c r="Q460" s="504">
        <v>0</v>
      </c>
      <c r="R460" s="504">
        <f t="shared" si="334"/>
        <v>735</v>
      </c>
      <c r="S460" s="504">
        <f>612+143.5</f>
        <v>755.5</v>
      </c>
      <c r="T460" s="504">
        <v>1347</v>
      </c>
      <c r="U460" s="504">
        <v>192</v>
      </c>
      <c r="V460" s="504">
        <f>T460+U460</f>
        <v>1539</v>
      </c>
      <c r="W460" s="504">
        <v>0</v>
      </c>
      <c r="X460" s="504">
        <f t="shared" ref="X460:X464" si="348">V460+W460</f>
        <v>1539</v>
      </c>
    </row>
    <row r="461" spans="1:54" ht="31.5" customHeight="1" x14ac:dyDescent="0.2">
      <c r="A461" s="518" t="s">
        <v>902</v>
      </c>
      <c r="B461" s="493">
        <v>800</v>
      </c>
      <c r="C461" s="493" t="s">
        <v>190</v>
      </c>
      <c r="D461" s="493" t="s">
        <v>200</v>
      </c>
      <c r="E461" s="506" t="s">
        <v>868</v>
      </c>
      <c r="F461" s="493" t="s">
        <v>900</v>
      </c>
      <c r="G461" s="504"/>
      <c r="H461" s="504">
        <v>0</v>
      </c>
      <c r="I461" s="504">
        <v>240</v>
      </c>
      <c r="J461" s="504">
        <f>H461+I461</f>
        <v>240</v>
      </c>
      <c r="K461" s="504">
        <v>0</v>
      </c>
      <c r="L461" s="504">
        <v>233</v>
      </c>
      <c r="M461" s="504">
        <v>233</v>
      </c>
      <c r="N461" s="504">
        <v>-11</v>
      </c>
      <c r="O461" s="504">
        <f>M461+N461</f>
        <v>222</v>
      </c>
      <c r="P461" s="504">
        <v>222</v>
      </c>
      <c r="Q461" s="504">
        <v>0</v>
      </c>
      <c r="R461" s="504">
        <f t="shared" si="334"/>
        <v>222</v>
      </c>
      <c r="S461" s="504">
        <f>185+43.5</f>
        <v>228.5</v>
      </c>
      <c r="T461" s="504">
        <v>407</v>
      </c>
      <c r="U461" s="504">
        <v>58</v>
      </c>
      <c r="V461" s="504">
        <f>T461+U461</f>
        <v>465</v>
      </c>
      <c r="W461" s="504">
        <v>0</v>
      </c>
      <c r="X461" s="504">
        <f t="shared" si="348"/>
        <v>465</v>
      </c>
    </row>
    <row r="462" spans="1:54" ht="17.25" customHeight="1" x14ac:dyDescent="0.2">
      <c r="A462" s="505" t="s">
        <v>97</v>
      </c>
      <c r="B462" s="493">
        <v>800</v>
      </c>
      <c r="C462" s="493" t="s">
        <v>190</v>
      </c>
      <c r="D462" s="493" t="s">
        <v>200</v>
      </c>
      <c r="E462" s="506" t="s">
        <v>868</v>
      </c>
      <c r="F462" s="493" t="s">
        <v>98</v>
      </c>
      <c r="G462" s="504"/>
      <c r="H462" s="504">
        <v>20</v>
      </c>
      <c r="I462" s="504">
        <v>0</v>
      </c>
      <c r="J462" s="504">
        <f>H462+I462</f>
        <v>20</v>
      </c>
      <c r="K462" s="504">
        <v>0</v>
      </c>
      <c r="L462" s="504">
        <v>20</v>
      </c>
      <c r="M462" s="504">
        <v>20</v>
      </c>
      <c r="N462" s="504">
        <v>0</v>
      </c>
      <c r="O462" s="504">
        <f>M462+N462</f>
        <v>20</v>
      </c>
      <c r="P462" s="504">
        <v>20</v>
      </c>
      <c r="Q462" s="504">
        <v>0</v>
      </c>
      <c r="R462" s="504">
        <f t="shared" si="334"/>
        <v>20</v>
      </c>
      <c r="S462" s="504">
        <v>0</v>
      </c>
      <c r="T462" s="504">
        <f>R462+S462</f>
        <v>20</v>
      </c>
      <c r="U462" s="504">
        <v>0</v>
      </c>
      <c r="V462" s="504">
        <f>T462+U462</f>
        <v>20</v>
      </c>
      <c r="W462" s="504">
        <v>0</v>
      </c>
      <c r="X462" s="504">
        <f t="shared" si="348"/>
        <v>20</v>
      </c>
    </row>
    <row r="463" spans="1:54" ht="17.25" customHeight="1" x14ac:dyDescent="0.2">
      <c r="A463" s="505" t="s">
        <v>99</v>
      </c>
      <c r="B463" s="493">
        <v>800</v>
      </c>
      <c r="C463" s="493" t="s">
        <v>190</v>
      </c>
      <c r="D463" s="493" t="s">
        <v>200</v>
      </c>
      <c r="E463" s="506" t="s">
        <v>868</v>
      </c>
      <c r="F463" s="493" t="s">
        <v>100</v>
      </c>
      <c r="G463" s="504"/>
      <c r="H463" s="504"/>
      <c r="I463" s="504"/>
      <c r="J463" s="504"/>
      <c r="K463" s="504">
        <v>6.2</v>
      </c>
      <c r="L463" s="504">
        <v>13</v>
      </c>
      <c r="M463" s="504">
        <v>13</v>
      </c>
      <c r="N463" s="504">
        <v>0</v>
      </c>
      <c r="O463" s="504">
        <f>M463+N463</f>
        <v>13</v>
      </c>
      <c r="P463" s="504">
        <v>13</v>
      </c>
      <c r="Q463" s="504">
        <v>0</v>
      </c>
      <c r="R463" s="504">
        <f t="shared" si="334"/>
        <v>13</v>
      </c>
      <c r="S463" s="504">
        <v>-13</v>
      </c>
      <c r="T463" s="504">
        <f>R463+S463</f>
        <v>0</v>
      </c>
      <c r="U463" s="504">
        <v>16</v>
      </c>
      <c r="V463" s="504">
        <f>T463+U463</f>
        <v>16</v>
      </c>
      <c r="W463" s="504">
        <v>0</v>
      </c>
      <c r="X463" s="504">
        <f t="shared" si="348"/>
        <v>16</v>
      </c>
    </row>
    <row r="464" spans="1:54" ht="21.75" customHeight="1" x14ac:dyDescent="0.2">
      <c r="A464" s="505" t="s">
        <v>93</v>
      </c>
      <c r="B464" s="493">
        <v>800</v>
      </c>
      <c r="C464" s="493" t="s">
        <v>190</v>
      </c>
      <c r="D464" s="493" t="s">
        <v>200</v>
      </c>
      <c r="E464" s="506" t="s">
        <v>868</v>
      </c>
      <c r="F464" s="493" t="s">
        <v>94</v>
      </c>
      <c r="G464" s="504"/>
      <c r="H464" s="504">
        <v>26.2</v>
      </c>
      <c r="I464" s="504">
        <v>0</v>
      </c>
      <c r="J464" s="504">
        <f>H464+I464</f>
        <v>26.2</v>
      </c>
      <c r="K464" s="504">
        <v>-6.2</v>
      </c>
      <c r="L464" s="504">
        <v>30</v>
      </c>
      <c r="M464" s="504">
        <v>30</v>
      </c>
      <c r="N464" s="504">
        <v>0</v>
      </c>
      <c r="O464" s="504">
        <f>M464+N464</f>
        <v>30</v>
      </c>
      <c r="P464" s="504">
        <v>30</v>
      </c>
      <c r="Q464" s="504">
        <v>0</v>
      </c>
      <c r="R464" s="504">
        <f t="shared" si="334"/>
        <v>30</v>
      </c>
      <c r="S464" s="504">
        <v>86.2</v>
      </c>
      <c r="T464" s="504">
        <v>30</v>
      </c>
      <c r="U464" s="504">
        <v>130</v>
      </c>
      <c r="V464" s="504">
        <f>T464+U464</f>
        <v>160</v>
      </c>
      <c r="W464" s="504">
        <v>0</v>
      </c>
      <c r="X464" s="504">
        <f t="shared" si="348"/>
        <v>160</v>
      </c>
    </row>
    <row r="465" spans="1:54" s="502" customFormat="1" ht="15.75" x14ac:dyDescent="0.2">
      <c r="A465" s="674" t="s">
        <v>311</v>
      </c>
      <c r="B465" s="673"/>
      <c r="C465" s="673"/>
      <c r="D465" s="673"/>
      <c r="E465" s="673"/>
      <c r="F465" s="673"/>
      <c r="G465" s="499" t="e">
        <f>G466+G601+G655+G730+G790+G793+G821+G788</f>
        <v>#REF!</v>
      </c>
      <c r="H465" s="499" t="e">
        <f>H466+H601+H655+H730+H790+H793+H821+H785</f>
        <v>#REF!</v>
      </c>
      <c r="I465" s="499" t="e">
        <f>I466+I601+I655+I730+I790+I793+I821+I785</f>
        <v>#REF!</v>
      </c>
      <c r="J465" s="499" t="e">
        <f>J466+J601+J655+J730+J790+J793+J821+J785</f>
        <v>#REF!</v>
      </c>
      <c r="K465" s="499" t="e">
        <f>K466+K601+K655+K730+K790+K793+K821+K785</f>
        <v>#REF!</v>
      </c>
      <c r="L465" s="499" t="e">
        <f t="shared" ref="L465:Q465" si="349">L466+L601+L655+L730+L785+L790+L793+L821</f>
        <v>#REF!</v>
      </c>
      <c r="M465" s="499" t="e">
        <f t="shared" si="349"/>
        <v>#REF!</v>
      </c>
      <c r="N465" s="499" t="e">
        <f t="shared" si="349"/>
        <v>#REF!</v>
      </c>
      <c r="O465" s="499" t="e">
        <f t="shared" si="349"/>
        <v>#REF!</v>
      </c>
      <c r="P465" s="499" t="e">
        <f t="shared" si="349"/>
        <v>#REF!</v>
      </c>
      <c r="Q465" s="499" t="e">
        <f t="shared" si="349"/>
        <v>#REF!</v>
      </c>
      <c r="R465" s="499" t="e">
        <f t="shared" ref="R465:X465" si="350">R466+R601+R655+R730+R785+R793+R811+R821</f>
        <v>#REF!</v>
      </c>
      <c r="S465" s="499" t="e">
        <f t="shared" si="350"/>
        <v>#REF!</v>
      </c>
      <c r="T465" s="499">
        <f t="shared" si="350"/>
        <v>129233.26000000001</v>
      </c>
      <c r="U465" s="499">
        <f t="shared" si="350"/>
        <v>-5436.3199999999943</v>
      </c>
      <c r="V465" s="499">
        <f t="shared" si="350"/>
        <v>123796.94</v>
      </c>
      <c r="W465" s="499">
        <f t="shared" si="350"/>
        <v>-9589.7004999999972</v>
      </c>
      <c r="X465" s="499">
        <f t="shared" si="350"/>
        <v>114207.2395</v>
      </c>
      <c r="Y465" s="500"/>
      <c r="Z465" s="500"/>
      <c r="AA465" s="501"/>
      <c r="AB465" s="501"/>
      <c r="AC465" s="501"/>
      <c r="AD465" s="501"/>
      <c r="AE465" s="501"/>
      <c r="AF465" s="501"/>
      <c r="AG465" s="501"/>
      <c r="AH465" s="501"/>
      <c r="AI465" s="501"/>
      <c r="AJ465" s="501"/>
      <c r="AK465" s="501"/>
      <c r="AL465" s="501"/>
      <c r="AM465" s="501"/>
      <c r="AN465" s="501"/>
      <c r="AO465" s="501"/>
      <c r="AP465" s="501"/>
      <c r="AQ465" s="501"/>
      <c r="AR465" s="501"/>
      <c r="AS465" s="501"/>
      <c r="AT465" s="501"/>
      <c r="AU465" s="501"/>
      <c r="AV465" s="501"/>
      <c r="AW465" s="501"/>
      <c r="AX465" s="501"/>
      <c r="AY465" s="501"/>
      <c r="AZ465" s="501"/>
      <c r="BA465" s="501"/>
      <c r="BB465" s="501"/>
    </row>
    <row r="466" spans="1:54" s="509" customFormat="1" ht="14.25" x14ac:dyDescent="0.2">
      <c r="A466" s="503" t="s">
        <v>72</v>
      </c>
      <c r="B466" s="490">
        <v>801</v>
      </c>
      <c r="C466" s="490" t="s">
        <v>312</v>
      </c>
      <c r="D466" s="490"/>
      <c r="E466" s="490"/>
      <c r="F466" s="490"/>
      <c r="G466" s="507" t="e">
        <f>G467+G478+G537+G540+G543+G548</f>
        <v>#REF!</v>
      </c>
      <c r="H466" s="507" t="e">
        <f>H467+H478+H537+H540+H543+H548</f>
        <v>#REF!</v>
      </c>
      <c r="I466" s="507" t="e">
        <f>I467+I478+I537+I540+I543+I548</f>
        <v>#REF!</v>
      </c>
      <c r="J466" s="507" t="e">
        <f>J467+J478+J537+J540+J543+J548</f>
        <v>#REF!</v>
      </c>
      <c r="K466" s="507" t="e">
        <f>K467+K478+K537+K540+K543+K548</f>
        <v>#REF!</v>
      </c>
      <c r="L466" s="507" t="e">
        <f>L467+L478+L543+L548</f>
        <v>#REF!</v>
      </c>
      <c r="M466" s="507" t="e">
        <f>M467+M478+M543+M548</f>
        <v>#REF!</v>
      </c>
      <c r="N466" s="507" t="e">
        <f t="shared" ref="N466:X466" si="351">N467+N478+N543+N548+N537</f>
        <v>#REF!</v>
      </c>
      <c r="O466" s="507" t="e">
        <f t="shared" si="351"/>
        <v>#REF!</v>
      </c>
      <c r="P466" s="507" t="e">
        <f t="shared" si="351"/>
        <v>#REF!</v>
      </c>
      <c r="Q466" s="507" t="e">
        <f t="shared" si="351"/>
        <v>#REF!</v>
      </c>
      <c r="R466" s="507">
        <f t="shared" si="351"/>
        <v>34532.700000000004</v>
      </c>
      <c r="S466" s="507">
        <f t="shared" si="351"/>
        <v>14638.91</v>
      </c>
      <c r="T466" s="507">
        <f t="shared" si="351"/>
        <v>49272.310000000005</v>
      </c>
      <c r="U466" s="507">
        <f t="shared" si="351"/>
        <v>-4020.8999999999974</v>
      </c>
      <c r="V466" s="507">
        <f t="shared" si="351"/>
        <v>45251.41</v>
      </c>
      <c r="W466" s="507">
        <f t="shared" si="351"/>
        <v>984.30799999999999</v>
      </c>
      <c r="X466" s="507">
        <f t="shared" si="351"/>
        <v>46235.717999999993</v>
      </c>
      <c r="Y466" s="508"/>
      <c r="Z466" s="508"/>
      <c r="AA466" s="508"/>
      <c r="AB466" s="508"/>
      <c r="AC466" s="508"/>
      <c r="AD466" s="508"/>
      <c r="AE466" s="508"/>
      <c r="AF466" s="508"/>
      <c r="AG466" s="508"/>
      <c r="AH466" s="508"/>
      <c r="AI466" s="508"/>
      <c r="AJ466" s="508"/>
      <c r="AK466" s="508"/>
      <c r="AL466" s="508"/>
      <c r="AM466" s="508"/>
      <c r="AN466" s="508"/>
      <c r="AO466" s="508"/>
      <c r="AP466" s="508"/>
      <c r="AQ466" s="508"/>
      <c r="AR466" s="508"/>
      <c r="AS466" s="508"/>
      <c r="AT466" s="508"/>
      <c r="AU466" s="508"/>
      <c r="AV466" s="508"/>
      <c r="AW466" s="508"/>
      <c r="AX466" s="508"/>
      <c r="AY466" s="508"/>
      <c r="AZ466" s="508"/>
      <c r="BA466" s="508"/>
      <c r="BB466" s="508"/>
    </row>
    <row r="467" spans="1:54" ht="30" customHeight="1" x14ac:dyDescent="0.2">
      <c r="A467" s="503" t="s">
        <v>191</v>
      </c>
      <c r="B467" s="490">
        <v>801</v>
      </c>
      <c r="C467" s="490" t="s">
        <v>312</v>
      </c>
      <c r="D467" s="491" t="s">
        <v>192</v>
      </c>
      <c r="E467" s="490"/>
      <c r="F467" s="490"/>
      <c r="G467" s="504">
        <f>G471+G473</f>
        <v>0</v>
      </c>
      <c r="H467" s="511">
        <f t="shared" ref="H467:R467" si="352">H473</f>
        <v>2007</v>
      </c>
      <c r="I467" s="511">
        <f t="shared" si="352"/>
        <v>0</v>
      </c>
      <c r="J467" s="511">
        <f t="shared" si="352"/>
        <v>2007</v>
      </c>
      <c r="K467" s="511">
        <f t="shared" si="352"/>
        <v>0</v>
      </c>
      <c r="L467" s="511">
        <f t="shared" si="352"/>
        <v>2008</v>
      </c>
      <c r="M467" s="511">
        <f t="shared" si="352"/>
        <v>2008</v>
      </c>
      <c r="N467" s="511">
        <f t="shared" si="352"/>
        <v>0</v>
      </c>
      <c r="O467" s="511">
        <f t="shared" si="352"/>
        <v>2008</v>
      </c>
      <c r="P467" s="511">
        <f t="shared" si="352"/>
        <v>2008</v>
      </c>
      <c r="Q467" s="511">
        <f t="shared" si="352"/>
        <v>0</v>
      </c>
      <c r="R467" s="511">
        <f t="shared" si="352"/>
        <v>2008</v>
      </c>
      <c r="S467" s="511">
        <f>S473</f>
        <v>324</v>
      </c>
      <c r="T467" s="511">
        <f t="shared" ref="T467:V467" si="353">T473</f>
        <v>2966</v>
      </c>
      <c r="U467" s="511">
        <f>U473</f>
        <v>-954.4</v>
      </c>
      <c r="V467" s="511">
        <f t="shared" si="353"/>
        <v>2011.6</v>
      </c>
      <c r="W467" s="511">
        <f>W473</f>
        <v>0</v>
      </c>
      <c r="X467" s="511">
        <f t="shared" ref="X467" si="354">X473</f>
        <v>2011.6</v>
      </c>
      <c r="Y467" s="524"/>
    </row>
    <row r="468" spans="1:54" ht="27" hidden="1" customHeight="1" x14ac:dyDescent="0.2">
      <c r="A468" s="505" t="s">
        <v>123</v>
      </c>
      <c r="B468" s="526">
        <v>801</v>
      </c>
      <c r="C468" s="526" t="s">
        <v>312</v>
      </c>
      <c r="D468" s="493" t="s">
        <v>192</v>
      </c>
      <c r="E468" s="506" t="s">
        <v>332</v>
      </c>
      <c r="F468" s="526"/>
      <c r="G468" s="504"/>
      <c r="H468" s="504"/>
      <c r="I468" s="504">
        <f t="shared" ref="I468:X469" si="355">I469</f>
        <v>-2032.4</v>
      </c>
      <c r="J468" s="504">
        <f t="shared" si="355"/>
        <v>-2032.4</v>
      </c>
      <c r="K468" s="504">
        <f t="shared" si="355"/>
        <v>-2032.4</v>
      </c>
      <c r="L468" s="504">
        <f t="shared" si="355"/>
        <v>-2032.4</v>
      </c>
      <c r="M468" s="504">
        <f t="shared" si="355"/>
        <v>-4064.8</v>
      </c>
      <c r="N468" s="504">
        <f t="shared" si="355"/>
        <v>-4064.8</v>
      </c>
      <c r="O468" s="504">
        <f t="shared" si="355"/>
        <v>-6097.2000000000007</v>
      </c>
      <c r="P468" s="504">
        <f t="shared" si="355"/>
        <v>-6097.2000000000007</v>
      </c>
      <c r="Q468" s="504">
        <f t="shared" si="355"/>
        <v>-10162</v>
      </c>
      <c r="R468" s="504">
        <f t="shared" si="355"/>
        <v>-10162</v>
      </c>
      <c r="S468" s="504">
        <f t="shared" si="355"/>
        <v>-16259.2</v>
      </c>
      <c r="T468" s="504">
        <f t="shared" si="355"/>
        <v>-16259.2</v>
      </c>
      <c r="U468" s="504">
        <f t="shared" si="355"/>
        <v>-26421.200000000001</v>
      </c>
      <c r="V468" s="504">
        <f t="shared" si="355"/>
        <v>-26421.200000000001</v>
      </c>
      <c r="W468" s="504">
        <f t="shared" si="355"/>
        <v>-42680.4</v>
      </c>
      <c r="X468" s="504">
        <f t="shared" si="355"/>
        <v>-42680.4</v>
      </c>
    </row>
    <row r="469" spans="1:54" hidden="1" x14ac:dyDescent="0.2">
      <c r="A469" s="505" t="s">
        <v>313</v>
      </c>
      <c r="B469" s="526">
        <v>801</v>
      </c>
      <c r="C469" s="526" t="s">
        <v>312</v>
      </c>
      <c r="D469" s="493" t="s">
        <v>192</v>
      </c>
      <c r="E469" s="506" t="s">
        <v>314</v>
      </c>
      <c r="F469" s="526"/>
      <c r="G469" s="504"/>
      <c r="H469" s="504"/>
      <c r="I469" s="504">
        <f t="shared" si="355"/>
        <v>-2032.4</v>
      </c>
      <c r="J469" s="504">
        <f t="shared" si="355"/>
        <v>-2032.4</v>
      </c>
      <c r="K469" s="504">
        <f t="shared" si="355"/>
        <v>-2032.4</v>
      </c>
      <c r="L469" s="504">
        <f t="shared" si="355"/>
        <v>-2032.4</v>
      </c>
      <c r="M469" s="504">
        <f t="shared" si="355"/>
        <v>-4064.8</v>
      </c>
      <c r="N469" s="504">
        <f t="shared" si="355"/>
        <v>-4064.8</v>
      </c>
      <c r="O469" s="504">
        <f t="shared" si="355"/>
        <v>-6097.2000000000007</v>
      </c>
      <c r="P469" s="504">
        <f t="shared" si="355"/>
        <v>-6097.2000000000007</v>
      </c>
      <c r="Q469" s="504">
        <f t="shared" si="355"/>
        <v>-10162</v>
      </c>
      <c r="R469" s="504">
        <f t="shared" si="355"/>
        <v>-10162</v>
      </c>
      <c r="S469" s="504">
        <f t="shared" si="355"/>
        <v>-16259.2</v>
      </c>
      <c r="T469" s="504">
        <f t="shared" si="355"/>
        <v>-16259.2</v>
      </c>
      <c r="U469" s="504">
        <f t="shared" si="355"/>
        <v>-26421.200000000001</v>
      </c>
      <c r="V469" s="504">
        <f t="shared" si="355"/>
        <v>-26421.200000000001</v>
      </c>
      <c r="W469" s="504">
        <f t="shared" si="355"/>
        <v>-42680.4</v>
      </c>
      <c r="X469" s="504">
        <f t="shared" si="355"/>
        <v>-42680.4</v>
      </c>
    </row>
    <row r="470" spans="1:54" hidden="1" x14ac:dyDescent="0.2">
      <c r="A470" s="505" t="s">
        <v>95</v>
      </c>
      <c r="B470" s="526">
        <v>801</v>
      </c>
      <c r="C470" s="526" t="s">
        <v>312</v>
      </c>
      <c r="D470" s="493" t="s">
        <v>192</v>
      </c>
      <c r="E470" s="506" t="s">
        <v>314</v>
      </c>
      <c r="F470" s="493" t="s">
        <v>96</v>
      </c>
      <c r="G470" s="504"/>
      <c r="H470" s="504"/>
      <c r="I470" s="504">
        <v>-2032.4</v>
      </c>
      <c r="J470" s="504">
        <f>G470+I470</f>
        <v>-2032.4</v>
      </c>
      <c r="K470" s="504">
        <v>-2032.4</v>
      </c>
      <c r="L470" s="504">
        <f>H470+J470</f>
        <v>-2032.4</v>
      </c>
      <c r="M470" s="504">
        <f>I470+K470</f>
        <v>-4064.8</v>
      </c>
      <c r="N470" s="504">
        <f t="shared" ref="N470" si="356">J470+L470</f>
        <v>-4064.8</v>
      </c>
      <c r="O470" s="504">
        <f t="shared" ref="O470:X470" si="357">K470+M470</f>
        <v>-6097.2000000000007</v>
      </c>
      <c r="P470" s="504">
        <f t="shared" si="357"/>
        <v>-6097.2000000000007</v>
      </c>
      <c r="Q470" s="504">
        <f t="shared" si="357"/>
        <v>-10162</v>
      </c>
      <c r="R470" s="504">
        <f t="shared" si="357"/>
        <v>-10162</v>
      </c>
      <c r="S470" s="504">
        <f t="shared" si="357"/>
        <v>-16259.2</v>
      </c>
      <c r="T470" s="504">
        <f t="shared" si="357"/>
        <v>-16259.2</v>
      </c>
      <c r="U470" s="504">
        <f t="shared" si="357"/>
        <v>-26421.200000000001</v>
      </c>
      <c r="V470" s="504">
        <f t="shared" si="357"/>
        <v>-26421.200000000001</v>
      </c>
      <c r="W470" s="504">
        <f t="shared" si="357"/>
        <v>-42680.4</v>
      </c>
      <c r="X470" s="504">
        <f t="shared" si="357"/>
        <v>-42680.4</v>
      </c>
    </row>
    <row r="471" spans="1:54" ht="18" hidden="1" customHeight="1" x14ac:dyDescent="0.2">
      <c r="A471" s="505" t="s">
        <v>504</v>
      </c>
      <c r="B471" s="526">
        <v>801</v>
      </c>
      <c r="C471" s="526" t="s">
        <v>312</v>
      </c>
      <c r="D471" s="493" t="s">
        <v>192</v>
      </c>
      <c r="E471" s="506" t="s">
        <v>465</v>
      </c>
      <c r="F471" s="493"/>
      <c r="G471" s="504"/>
      <c r="H471" s="504"/>
      <c r="I471" s="504">
        <f>I472</f>
        <v>-2109.1999999999998</v>
      </c>
      <c r="J471" s="504" t="e">
        <f>J472</f>
        <v>#REF!</v>
      </c>
      <c r="K471" s="504">
        <f>K472</f>
        <v>-2109.1999999999998</v>
      </c>
      <c r="L471" s="504" t="e">
        <f>L472</f>
        <v>#REF!</v>
      </c>
      <c r="M471" s="504" t="e">
        <f>M472</f>
        <v>#REF!</v>
      </c>
      <c r="N471" s="504" t="e">
        <f t="shared" ref="N471:X471" si="358">N472</f>
        <v>#REF!</v>
      </c>
      <c r="O471" s="504" t="e">
        <f t="shared" si="358"/>
        <v>#REF!</v>
      </c>
      <c r="P471" s="504" t="e">
        <f t="shared" si="358"/>
        <v>#REF!</v>
      </c>
      <c r="Q471" s="504" t="e">
        <f t="shared" si="358"/>
        <v>#REF!</v>
      </c>
      <c r="R471" s="504" t="e">
        <f t="shared" si="358"/>
        <v>#REF!</v>
      </c>
      <c r="S471" s="504" t="e">
        <f t="shared" si="358"/>
        <v>#REF!</v>
      </c>
      <c r="T471" s="504" t="e">
        <f t="shared" si="358"/>
        <v>#REF!</v>
      </c>
      <c r="U471" s="504" t="e">
        <f t="shared" si="358"/>
        <v>#REF!</v>
      </c>
      <c r="V471" s="504" t="e">
        <f t="shared" si="358"/>
        <v>#REF!</v>
      </c>
      <c r="W471" s="504" t="e">
        <f t="shared" si="358"/>
        <v>#REF!</v>
      </c>
      <c r="X471" s="504" t="e">
        <f t="shared" si="358"/>
        <v>#REF!</v>
      </c>
    </row>
    <row r="472" spans="1:54" ht="12.75" hidden="1" customHeight="1" x14ac:dyDescent="0.2">
      <c r="A472" s="505" t="s">
        <v>95</v>
      </c>
      <c r="B472" s="526">
        <v>801</v>
      </c>
      <c r="C472" s="526" t="s">
        <v>312</v>
      </c>
      <c r="D472" s="493" t="s">
        <v>192</v>
      </c>
      <c r="E472" s="506" t="s">
        <v>465</v>
      </c>
      <c r="F472" s="493" t="s">
        <v>96</v>
      </c>
      <c r="G472" s="504"/>
      <c r="H472" s="504"/>
      <c r="I472" s="504">
        <v>-2109.1999999999998</v>
      </c>
      <c r="J472" s="504" t="e">
        <f>#REF!+I472</f>
        <v>#REF!</v>
      </c>
      <c r="K472" s="504">
        <v>-2109.1999999999998</v>
      </c>
      <c r="L472" s="504" t="e">
        <f>#REF!+J472</f>
        <v>#REF!</v>
      </c>
      <c r="M472" s="504" t="e">
        <f>#REF!+K472</f>
        <v>#REF!</v>
      </c>
      <c r="N472" s="504" t="e">
        <f>#REF!+L472</f>
        <v>#REF!</v>
      </c>
      <c r="O472" s="504" t="e">
        <f>#REF!+M472</f>
        <v>#REF!</v>
      </c>
      <c r="P472" s="504" t="e">
        <f>#REF!+N472</f>
        <v>#REF!</v>
      </c>
      <c r="Q472" s="504" t="e">
        <f>#REF!+O472</f>
        <v>#REF!</v>
      </c>
      <c r="R472" s="504" t="e">
        <f>#REF!+P472</f>
        <v>#REF!</v>
      </c>
      <c r="S472" s="504" t="e">
        <f>#REF!+Q472</f>
        <v>#REF!</v>
      </c>
      <c r="T472" s="504" t="e">
        <f>#REF!+R472</f>
        <v>#REF!</v>
      </c>
      <c r="U472" s="504" t="e">
        <f>#REF!+S472</f>
        <v>#REF!</v>
      </c>
      <c r="V472" s="504" t="e">
        <f>#REF!+T472</f>
        <v>#REF!</v>
      </c>
      <c r="W472" s="504" t="e">
        <f>#REF!+U472</f>
        <v>#REF!</v>
      </c>
      <c r="X472" s="504" t="e">
        <f>#REF!+V472</f>
        <v>#REF!</v>
      </c>
    </row>
    <row r="473" spans="1:54" ht="12.75" customHeight="1" x14ac:dyDescent="0.2">
      <c r="A473" s="505" t="s">
        <v>504</v>
      </c>
      <c r="B473" s="526">
        <v>801</v>
      </c>
      <c r="C473" s="526" t="s">
        <v>312</v>
      </c>
      <c r="D473" s="493" t="s">
        <v>192</v>
      </c>
      <c r="E473" s="506" t="s">
        <v>869</v>
      </c>
      <c r="F473" s="493"/>
      <c r="G473" s="504"/>
      <c r="H473" s="504">
        <f t="shared" ref="H473:Q473" si="359">H474+H475</f>
        <v>2007</v>
      </c>
      <c r="I473" s="504">
        <f t="shared" si="359"/>
        <v>0</v>
      </c>
      <c r="J473" s="504">
        <f t="shared" si="359"/>
        <v>2007</v>
      </c>
      <c r="K473" s="504">
        <f t="shared" si="359"/>
        <v>0</v>
      </c>
      <c r="L473" s="504">
        <f t="shared" si="359"/>
        <v>2008</v>
      </c>
      <c r="M473" s="504">
        <f t="shared" si="359"/>
        <v>2008</v>
      </c>
      <c r="N473" s="504">
        <f t="shared" si="359"/>
        <v>0</v>
      </c>
      <c r="O473" s="504">
        <f t="shared" si="359"/>
        <v>2008</v>
      </c>
      <c r="P473" s="504">
        <f t="shared" si="359"/>
        <v>2008</v>
      </c>
      <c r="Q473" s="504">
        <f t="shared" si="359"/>
        <v>0</v>
      </c>
      <c r="R473" s="504">
        <f>R474+R475+R476+R477</f>
        <v>2008</v>
      </c>
      <c r="S473" s="504">
        <f>S474+S475+S476+S477</f>
        <v>324</v>
      </c>
      <c r="T473" s="504">
        <f t="shared" ref="T473:V473" si="360">T474+T475+T476+T477</f>
        <v>2966</v>
      </c>
      <c r="U473" s="504">
        <f>U474+U475+U476+U477</f>
        <v>-954.4</v>
      </c>
      <c r="V473" s="504">
        <f t="shared" si="360"/>
        <v>2011.6</v>
      </c>
      <c r="W473" s="504">
        <f>W474+W475+W476+W477</f>
        <v>0</v>
      </c>
      <c r="X473" s="504">
        <f t="shared" ref="X473" si="361">X474+X475+X476+X477</f>
        <v>2011.6</v>
      </c>
    </row>
    <row r="474" spans="1:54" ht="12.75" customHeight="1" x14ac:dyDescent="0.2">
      <c r="A474" s="505" t="s">
        <v>95</v>
      </c>
      <c r="B474" s="526">
        <v>801</v>
      </c>
      <c r="C474" s="526" t="s">
        <v>312</v>
      </c>
      <c r="D474" s="493" t="s">
        <v>192</v>
      </c>
      <c r="E474" s="506" t="s">
        <v>869</v>
      </c>
      <c r="F474" s="493" t="s">
        <v>96</v>
      </c>
      <c r="G474" s="504"/>
      <c r="H474" s="504">
        <v>2007</v>
      </c>
      <c r="I474" s="504">
        <v>-465.29</v>
      </c>
      <c r="J474" s="504">
        <f>H474+I474</f>
        <v>1541.71</v>
      </c>
      <c r="K474" s="504">
        <v>0</v>
      </c>
      <c r="L474" s="504">
        <v>1542</v>
      </c>
      <c r="M474" s="504">
        <v>1542</v>
      </c>
      <c r="N474" s="504">
        <v>0</v>
      </c>
      <c r="O474" s="504">
        <f>M474+N474</f>
        <v>1542</v>
      </c>
      <c r="P474" s="504">
        <v>1542</v>
      </c>
      <c r="Q474" s="504">
        <v>0</v>
      </c>
      <c r="R474" s="504">
        <f>P474+Q474</f>
        <v>1542</v>
      </c>
      <c r="S474" s="504">
        <v>249</v>
      </c>
      <c r="T474" s="504">
        <f>R474+S474</f>
        <v>1791</v>
      </c>
      <c r="U474" s="504">
        <f>-261+15</f>
        <v>-246</v>
      </c>
      <c r="V474" s="504">
        <f>T474+U474</f>
        <v>1545</v>
      </c>
      <c r="W474" s="504">
        <v>0</v>
      </c>
      <c r="X474" s="504">
        <f t="shared" ref="X474:X477" si="362">V474+W474</f>
        <v>1545</v>
      </c>
    </row>
    <row r="475" spans="1:54" ht="33" customHeight="1" x14ac:dyDescent="0.2">
      <c r="A475" s="518" t="s">
        <v>902</v>
      </c>
      <c r="B475" s="526">
        <v>801</v>
      </c>
      <c r="C475" s="526" t="s">
        <v>312</v>
      </c>
      <c r="D475" s="493" t="s">
        <v>192</v>
      </c>
      <c r="E475" s="506" t="s">
        <v>869</v>
      </c>
      <c r="F475" s="493" t="s">
        <v>900</v>
      </c>
      <c r="G475" s="504"/>
      <c r="H475" s="504">
        <v>0</v>
      </c>
      <c r="I475" s="504">
        <v>465.29</v>
      </c>
      <c r="J475" s="504">
        <f>H475+I475</f>
        <v>465.29</v>
      </c>
      <c r="K475" s="504">
        <v>0</v>
      </c>
      <c r="L475" s="504">
        <v>466</v>
      </c>
      <c r="M475" s="504">
        <v>466</v>
      </c>
      <c r="N475" s="504">
        <v>0</v>
      </c>
      <c r="O475" s="504">
        <f>M475+N475</f>
        <v>466</v>
      </c>
      <c r="P475" s="504">
        <v>466</v>
      </c>
      <c r="Q475" s="504">
        <v>0</v>
      </c>
      <c r="R475" s="504">
        <f t="shared" ref="R475:R541" si="363">P475+Q475</f>
        <v>466</v>
      </c>
      <c r="S475" s="504">
        <v>75</v>
      </c>
      <c r="T475" s="504">
        <f>R475+S475</f>
        <v>541</v>
      </c>
      <c r="U475" s="504">
        <f>-79+4.6</f>
        <v>-74.400000000000006</v>
      </c>
      <c r="V475" s="504">
        <f>T475+U475</f>
        <v>466.6</v>
      </c>
      <c r="W475" s="504">
        <v>0</v>
      </c>
      <c r="X475" s="504">
        <f t="shared" si="362"/>
        <v>466.6</v>
      </c>
    </row>
    <row r="476" spans="1:54" ht="21" hidden="1" customHeight="1" x14ac:dyDescent="0.2">
      <c r="A476" s="505" t="s">
        <v>911</v>
      </c>
      <c r="B476" s="526">
        <v>801</v>
      </c>
      <c r="C476" s="526" t="s">
        <v>312</v>
      </c>
      <c r="D476" s="493" t="s">
        <v>192</v>
      </c>
      <c r="E476" s="506" t="s">
        <v>1024</v>
      </c>
      <c r="F476" s="493" t="s">
        <v>96</v>
      </c>
      <c r="G476" s="504"/>
      <c r="H476" s="504"/>
      <c r="I476" s="504"/>
      <c r="J476" s="504"/>
      <c r="K476" s="504"/>
      <c r="L476" s="504"/>
      <c r="M476" s="504"/>
      <c r="N476" s="504"/>
      <c r="O476" s="504"/>
      <c r="P476" s="504"/>
      <c r="Q476" s="504"/>
      <c r="R476" s="504">
        <v>0</v>
      </c>
      <c r="S476" s="504">
        <v>0</v>
      </c>
      <c r="T476" s="504">
        <v>487</v>
      </c>
      <c r="U476" s="504">
        <v>-487</v>
      </c>
      <c r="V476" s="504">
        <f>T476+U476</f>
        <v>0</v>
      </c>
      <c r="W476" s="504">
        <v>0</v>
      </c>
      <c r="X476" s="504">
        <f t="shared" si="362"/>
        <v>0</v>
      </c>
    </row>
    <row r="477" spans="1:54" ht="33" hidden="1" customHeight="1" x14ac:dyDescent="0.2">
      <c r="A477" s="518" t="s">
        <v>902</v>
      </c>
      <c r="B477" s="526">
        <v>801</v>
      </c>
      <c r="C477" s="526" t="s">
        <v>312</v>
      </c>
      <c r="D477" s="493" t="s">
        <v>192</v>
      </c>
      <c r="E477" s="506" t="s">
        <v>1024</v>
      </c>
      <c r="F477" s="493" t="s">
        <v>900</v>
      </c>
      <c r="G477" s="504"/>
      <c r="H477" s="504"/>
      <c r="I477" s="504"/>
      <c r="J477" s="504"/>
      <c r="K477" s="504"/>
      <c r="L477" s="504"/>
      <c r="M477" s="504"/>
      <c r="N477" s="504"/>
      <c r="O477" s="504"/>
      <c r="P477" s="504"/>
      <c r="Q477" s="504"/>
      <c r="R477" s="504">
        <v>0</v>
      </c>
      <c r="S477" s="504">
        <v>0</v>
      </c>
      <c r="T477" s="504">
        <v>147</v>
      </c>
      <c r="U477" s="504">
        <v>-147</v>
      </c>
      <c r="V477" s="504">
        <f>T477+U477</f>
        <v>0</v>
      </c>
      <c r="W477" s="504">
        <v>0</v>
      </c>
      <c r="X477" s="504">
        <f t="shared" si="362"/>
        <v>0</v>
      </c>
    </row>
    <row r="478" spans="1:54" s="509" customFormat="1" ht="34.5" customHeight="1" x14ac:dyDescent="0.2">
      <c r="A478" s="503" t="s">
        <v>195</v>
      </c>
      <c r="B478" s="490">
        <v>801</v>
      </c>
      <c r="C478" s="490" t="s">
        <v>312</v>
      </c>
      <c r="D478" s="491" t="s">
        <v>196</v>
      </c>
      <c r="E478" s="490"/>
      <c r="F478" s="490"/>
      <c r="G478" s="511" t="e">
        <f>G490+G496+G505+G513+G529+G531</f>
        <v>#REF!</v>
      </c>
      <c r="H478" s="511" t="e">
        <f>H513+H525+H529+#REF!+H531</f>
        <v>#REF!</v>
      </c>
      <c r="I478" s="511" t="e">
        <f>I513+I525+I529+#REF!+I531</f>
        <v>#REF!</v>
      </c>
      <c r="J478" s="511" t="e">
        <f>J513+J525+J529+#REF!+J531</f>
        <v>#REF!</v>
      </c>
      <c r="K478" s="511" t="e">
        <f>K513+K525+K529+#REF!+K531</f>
        <v>#REF!</v>
      </c>
      <c r="L478" s="511" t="e">
        <f>L513+L525+L529+#REF!+L531</f>
        <v>#REF!</v>
      </c>
      <c r="M478" s="511" t="e">
        <f>M513+M525+M529+#REF!+M531</f>
        <v>#REF!</v>
      </c>
      <c r="N478" s="511" t="e">
        <f>N513+N525+N529+#REF!+N531</f>
        <v>#REF!</v>
      </c>
      <c r="O478" s="511" t="e">
        <f>O513+O525+O529+#REF!+O531</f>
        <v>#REF!</v>
      </c>
      <c r="P478" s="511" t="e">
        <f>P513+P525+P529+#REF!+P531</f>
        <v>#REF!</v>
      </c>
      <c r="Q478" s="511" t="e">
        <f>Q513+Q525+Q529+#REF!+Q531</f>
        <v>#REF!</v>
      </c>
      <c r="R478" s="511">
        <f>R513+R525+R529+R531</f>
        <v>16272.9</v>
      </c>
      <c r="S478" s="511">
        <f t="shared" ref="S478" si="364">S513+S525+S529+S531</f>
        <v>2266.6999999999998</v>
      </c>
      <c r="T478" s="511">
        <f>T513+T525+T529+T531</f>
        <v>18774.400000000001</v>
      </c>
      <c r="U478" s="511">
        <f t="shared" ref="U478" si="365">U513+U525+U529+U531</f>
        <v>-1821.9</v>
      </c>
      <c r="V478" s="511">
        <f>V513+V525+V529+V531+V528</f>
        <v>16952.5</v>
      </c>
      <c r="W478" s="511">
        <f t="shared" ref="W478:X478" si="366">W513+W525+W529+W531+W528</f>
        <v>550.37699999999995</v>
      </c>
      <c r="X478" s="511">
        <f t="shared" si="366"/>
        <v>17502.877</v>
      </c>
      <c r="Y478" s="522"/>
      <c r="Z478" s="522"/>
      <c r="AA478" s="508"/>
      <c r="AB478" s="508"/>
      <c r="AC478" s="508"/>
      <c r="AD478" s="508"/>
      <c r="AE478" s="508"/>
      <c r="AF478" s="508"/>
      <c r="AG478" s="508"/>
      <c r="AH478" s="508"/>
      <c r="AI478" s="508"/>
      <c r="AJ478" s="508"/>
      <c r="AK478" s="508"/>
      <c r="AL478" s="508"/>
      <c r="AM478" s="508"/>
      <c r="AN478" s="508"/>
      <c r="AO478" s="508"/>
      <c r="AP478" s="508"/>
      <c r="AQ478" s="508"/>
      <c r="AR478" s="508"/>
      <c r="AS478" s="508"/>
      <c r="AT478" s="508"/>
      <c r="AU478" s="508"/>
      <c r="AV478" s="508"/>
      <c r="AW478" s="508"/>
      <c r="AX478" s="508"/>
      <c r="AY478" s="508"/>
      <c r="AZ478" s="508"/>
      <c r="BA478" s="508"/>
      <c r="BB478" s="508"/>
    </row>
    <row r="479" spans="1:54" ht="24.75" hidden="1" customHeight="1" x14ac:dyDescent="0.2">
      <c r="A479" s="505" t="s">
        <v>123</v>
      </c>
      <c r="B479" s="526">
        <v>801</v>
      </c>
      <c r="C479" s="526" t="s">
        <v>312</v>
      </c>
      <c r="D479" s="493" t="s">
        <v>196</v>
      </c>
      <c r="E479" s="506" t="s">
        <v>332</v>
      </c>
      <c r="F479" s="526"/>
      <c r="G479" s="504"/>
      <c r="H479" s="504"/>
      <c r="I479" s="504">
        <f>I480</f>
        <v>-15113.39</v>
      </c>
      <c r="J479" s="504">
        <f>J480</f>
        <v>-15113.39</v>
      </c>
      <c r="K479" s="504">
        <f>K480</f>
        <v>-15113.39</v>
      </c>
      <c r="L479" s="504">
        <f>L480</f>
        <v>-15113.39</v>
      </c>
      <c r="M479" s="504">
        <f>M480</f>
        <v>-30226.78</v>
      </c>
      <c r="N479" s="504">
        <f t="shared" ref="N479:X479" si="367">N480</f>
        <v>-30226.78</v>
      </c>
      <c r="O479" s="504">
        <f t="shared" si="367"/>
        <v>-45340.17</v>
      </c>
      <c r="P479" s="504">
        <f t="shared" si="367"/>
        <v>-45340.17</v>
      </c>
      <c r="Q479" s="504">
        <f t="shared" si="367"/>
        <v>-75566.95</v>
      </c>
      <c r="R479" s="504">
        <f t="shared" si="367"/>
        <v>-75566.95</v>
      </c>
      <c r="S479" s="504">
        <f t="shared" si="367"/>
        <v>-120907.12</v>
      </c>
      <c r="T479" s="504">
        <f t="shared" si="367"/>
        <v>-120907.12</v>
      </c>
      <c r="U479" s="504">
        <f t="shared" si="367"/>
        <v>-196474.06999999998</v>
      </c>
      <c r="V479" s="504">
        <f t="shared" si="367"/>
        <v>-196474.06999999998</v>
      </c>
      <c r="W479" s="504">
        <f t="shared" si="367"/>
        <v>-317381.19</v>
      </c>
      <c r="X479" s="504">
        <f t="shared" si="367"/>
        <v>-317381.19</v>
      </c>
    </row>
    <row r="480" spans="1:54" ht="16.5" hidden="1" customHeight="1" x14ac:dyDescent="0.2">
      <c r="A480" s="505" t="s">
        <v>315</v>
      </c>
      <c r="B480" s="526">
        <v>801</v>
      </c>
      <c r="C480" s="526" t="s">
        <v>312</v>
      </c>
      <c r="D480" s="493" t="s">
        <v>196</v>
      </c>
      <c r="E480" s="506" t="s">
        <v>334</v>
      </c>
      <c r="F480" s="493"/>
      <c r="G480" s="504"/>
      <c r="H480" s="504"/>
      <c r="I480" s="504">
        <f>I487+I481+I482+I483+I484+I486+I488+I489+I485</f>
        <v>-15113.39</v>
      </c>
      <c r="J480" s="504">
        <f>J487+J481+J482+J483+J484+J486+J488+J489+J485</f>
        <v>-15113.39</v>
      </c>
      <c r="K480" s="504">
        <f>K487+K481+K482+K483+K484+K486+K488+K489+K485</f>
        <v>-15113.39</v>
      </c>
      <c r="L480" s="504">
        <f>L487+L481+L482+L483+L484+L486+L488+L489+L485</f>
        <v>-15113.39</v>
      </c>
      <c r="M480" s="504">
        <f>M487+M481+M482+M483+M484+M486+M488+M489+M485</f>
        <v>-30226.78</v>
      </c>
      <c r="N480" s="504">
        <f t="shared" ref="N480:X480" si="368">N487+N481+N482+N483+N484+N486+N488+N489+N485</f>
        <v>-30226.78</v>
      </c>
      <c r="O480" s="504">
        <f t="shared" si="368"/>
        <v>-45340.17</v>
      </c>
      <c r="P480" s="504">
        <f t="shared" si="368"/>
        <v>-45340.17</v>
      </c>
      <c r="Q480" s="504">
        <f t="shared" si="368"/>
        <v>-75566.95</v>
      </c>
      <c r="R480" s="504">
        <f t="shared" si="368"/>
        <v>-75566.95</v>
      </c>
      <c r="S480" s="504">
        <f t="shared" si="368"/>
        <v>-120907.12</v>
      </c>
      <c r="T480" s="504">
        <f t="shared" si="368"/>
        <v>-120907.12</v>
      </c>
      <c r="U480" s="504">
        <f t="shared" si="368"/>
        <v>-196474.06999999998</v>
      </c>
      <c r="V480" s="504">
        <f t="shared" si="368"/>
        <v>-196474.06999999998</v>
      </c>
      <c r="W480" s="504">
        <f t="shared" si="368"/>
        <v>-317381.19</v>
      </c>
      <c r="X480" s="504">
        <f t="shared" si="368"/>
        <v>-317381.19</v>
      </c>
    </row>
    <row r="481" spans="1:54" ht="18.75" hidden="1" customHeight="1" x14ac:dyDescent="0.2">
      <c r="A481" s="505" t="s">
        <v>95</v>
      </c>
      <c r="B481" s="526">
        <v>801</v>
      </c>
      <c r="C481" s="526" t="s">
        <v>312</v>
      </c>
      <c r="D481" s="493" t="s">
        <v>196</v>
      </c>
      <c r="E481" s="506" t="s">
        <v>334</v>
      </c>
      <c r="F481" s="493" t="s">
        <v>96</v>
      </c>
      <c r="G481" s="504"/>
      <c r="H481" s="504"/>
      <c r="I481" s="504">
        <v>-9856.1</v>
      </c>
      <c r="J481" s="504">
        <f t="shared" ref="J481:J489" si="369">G481+I481</f>
        <v>-9856.1</v>
      </c>
      <c r="K481" s="504">
        <v>-9856.1</v>
      </c>
      <c r="L481" s="504">
        <f t="shared" ref="L481:N489" si="370">H481+J481</f>
        <v>-9856.1</v>
      </c>
      <c r="M481" s="504">
        <f t="shared" si="370"/>
        <v>-19712.2</v>
      </c>
      <c r="N481" s="504">
        <f t="shared" si="370"/>
        <v>-19712.2</v>
      </c>
      <c r="O481" s="504">
        <f t="shared" ref="O481:O489" si="371">K481+M481</f>
        <v>-29568.300000000003</v>
      </c>
      <c r="P481" s="504">
        <f t="shared" ref="P481:P489" si="372">L481+N481</f>
        <v>-29568.300000000003</v>
      </c>
      <c r="Q481" s="504">
        <f t="shared" ref="Q481:Q489" si="373">M481+O481</f>
        <v>-49280.5</v>
      </c>
      <c r="R481" s="504">
        <f t="shared" ref="R481:R489" si="374">N481+P481</f>
        <v>-49280.5</v>
      </c>
      <c r="S481" s="504">
        <f t="shared" ref="S481:S489" si="375">O481+Q481</f>
        <v>-78848.800000000003</v>
      </c>
      <c r="T481" s="504">
        <f t="shared" ref="T481:T489" si="376">P481+R481</f>
        <v>-78848.800000000003</v>
      </c>
      <c r="U481" s="504">
        <f t="shared" ref="U481:U489" si="377">Q481+S481</f>
        <v>-128129.3</v>
      </c>
      <c r="V481" s="504">
        <f t="shared" ref="V481:V489" si="378">R481+T481</f>
        <v>-128129.3</v>
      </c>
      <c r="W481" s="504">
        <f t="shared" ref="W481:W489" si="379">S481+U481</f>
        <v>-206978.1</v>
      </c>
      <c r="X481" s="504">
        <f t="shared" ref="X481:X489" si="380">T481+V481</f>
        <v>-206978.1</v>
      </c>
    </row>
    <row r="482" spans="1:54" ht="12" hidden="1" customHeight="1" x14ac:dyDescent="0.2">
      <c r="A482" s="505" t="s">
        <v>97</v>
      </c>
      <c r="B482" s="526">
        <v>801</v>
      </c>
      <c r="C482" s="526" t="s">
        <v>312</v>
      </c>
      <c r="D482" s="493" t="s">
        <v>196</v>
      </c>
      <c r="E482" s="506" t="s">
        <v>334</v>
      </c>
      <c r="F482" s="493" t="s">
        <v>98</v>
      </c>
      <c r="G482" s="504"/>
      <c r="H482" s="504"/>
      <c r="I482" s="504">
        <v>-480</v>
      </c>
      <c r="J482" s="504">
        <f t="shared" si="369"/>
        <v>-480</v>
      </c>
      <c r="K482" s="504">
        <v>-480</v>
      </c>
      <c r="L482" s="504">
        <f t="shared" si="370"/>
        <v>-480</v>
      </c>
      <c r="M482" s="504">
        <f t="shared" si="370"/>
        <v>-960</v>
      </c>
      <c r="N482" s="504">
        <f t="shared" si="370"/>
        <v>-960</v>
      </c>
      <c r="O482" s="504">
        <f t="shared" si="371"/>
        <v>-1440</v>
      </c>
      <c r="P482" s="504">
        <f t="shared" si="372"/>
        <v>-1440</v>
      </c>
      <c r="Q482" s="504">
        <f t="shared" si="373"/>
        <v>-2400</v>
      </c>
      <c r="R482" s="504">
        <f t="shared" si="374"/>
        <v>-2400</v>
      </c>
      <c r="S482" s="504">
        <f t="shared" si="375"/>
        <v>-3840</v>
      </c>
      <c r="T482" s="504">
        <f t="shared" si="376"/>
        <v>-3840</v>
      </c>
      <c r="U482" s="504">
        <f t="shared" si="377"/>
        <v>-6240</v>
      </c>
      <c r="V482" s="504">
        <f t="shared" si="378"/>
        <v>-6240</v>
      </c>
      <c r="W482" s="504">
        <f t="shared" si="379"/>
        <v>-10080</v>
      </c>
      <c r="X482" s="504">
        <f t="shared" si="380"/>
        <v>-10080</v>
      </c>
    </row>
    <row r="483" spans="1:54" ht="25.5" hidden="1" customHeight="1" x14ac:dyDescent="0.2">
      <c r="A483" s="505" t="s">
        <v>99</v>
      </c>
      <c r="B483" s="526">
        <v>801</v>
      </c>
      <c r="C483" s="526" t="s">
        <v>312</v>
      </c>
      <c r="D483" s="493" t="s">
        <v>196</v>
      </c>
      <c r="E483" s="506" t="s">
        <v>401</v>
      </c>
      <c r="F483" s="493" t="s">
        <v>100</v>
      </c>
      <c r="G483" s="504"/>
      <c r="H483" s="504"/>
      <c r="I483" s="504"/>
      <c r="J483" s="504">
        <f t="shared" si="369"/>
        <v>0</v>
      </c>
      <c r="K483" s="504"/>
      <c r="L483" s="504">
        <f t="shared" si="370"/>
        <v>0</v>
      </c>
      <c r="M483" s="504">
        <f t="shared" si="370"/>
        <v>0</v>
      </c>
      <c r="N483" s="504">
        <f t="shared" si="370"/>
        <v>0</v>
      </c>
      <c r="O483" s="504">
        <f t="shared" si="371"/>
        <v>0</v>
      </c>
      <c r="P483" s="504">
        <f t="shared" si="372"/>
        <v>0</v>
      </c>
      <c r="Q483" s="504">
        <f t="shared" si="373"/>
        <v>0</v>
      </c>
      <c r="R483" s="504">
        <f t="shared" si="374"/>
        <v>0</v>
      </c>
      <c r="S483" s="504">
        <f t="shared" si="375"/>
        <v>0</v>
      </c>
      <c r="T483" s="504">
        <f t="shared" si="376"/>
        <v>0</v>
      </c>
      <c r="U483" s="504">
        <f t="shared" si="377"/>
        <v>0</v>
      </c>
      <c r="V483" s="504">
        <f t="shared" si="378"/>
        <v>0</v>
      </c>
      <c r="W483" s="504">
        <f t="shared" si="379"/>
        <v>0</v>
      </c>
      <c r="X483" s="504">
        <f t="shared" si="380"/>
        <v>0</v>
      </c>
    </row>
    <row r="484" spans="1:54" ht="25.5" hidden="1" customHeight="1" x14ac:dyDescent="0.2">
      <c r="A484" s="505" t="s">
        <v>101</v>
      </c>
      <c r="B484" s="526">
        <v>801</v>
      </c>
      <c r="C484" s="526" t="s">
        <v>312</v>
      </c>
      <c r="D484" s="493" t="s">
        <v>196</v>
      </c>
      <c r="E484" s="506" t="s">
        <v>401</v>
      </c>
      <c r="F484" s="493" t="s">
        <v>102</v>
      </c>
      <c r="G484" s="504"/>
      <c r="H484" s="504"/>
      <c r="I484" s="504"/>
      <c r="J484" s="504">
        <f t="shared" si="369"/>
        <v>0</v>
      </c>
      <c r="K484" s="504"/>
      <c r="L484" s="504">
        <f t="shared" si="370"/>
        <v>0</v>
      </c>
      <c r="M484" s="504">
        <f t="shared" si="370"/>
        <v>0</v>
      </c>
      <c r="N484" s="504">
        <f t="shared" si="370"/>
        <v>0</v>
      </c>
      <c r="O484" s="504">
        <f t="shared" si="371"/>
        <v>0</v>
      </c>
      <c r="P484" s="504">
        <f t="shared" si="372"/>
        <v>0</v>
      </c>
      <c r="Q484" s="504">
        <f t="shared" si="373"/>
        <v>0</v>
      </c>
      <c r="R484" s="504">
        <f t="shared" si="374"/>
        <v>0</v>
      </c>
      <c r="S484" s="504">
        <f t="shared" si="375"/>
        <v>0</v>
      </c>
      <c r="T484" s="504">
        <f t="shared" si="376"/>
        <v>0</v>
      </c>
      <c r="U484" s="504">
        <f t="shared" si="377"/>
        <v>0</v>
      </c>
      <c r="V484" s="504">
        <f t="shared" si="378"/>
        <v>0</v>
      </c>
      <c r="W484" s="504">
        <f t="shared" si="379"/>
        <v>0</v>
      </c>
      <c r="X484" s="504">
        <f t="shared" si="380"/>
        <v>0</v>
      </c>
    </row>
    <row r="485" spans="1:54" ht="18" hidden="1" customHeight="1" x14ac:dyDescent="0.2">
      <c r="A485" s="505" t="s">
        <v>99</v>
      </c>
      <c r="B485" s="526">
        <v>801</v>
      </c>
      <c r="C485" s="526" t="s">
        <v>312</v>
      </c>
      <c r="D485" s="493" t="s">
        <v>196</v>
      </c>
      <c r="E485" s="506" t="s">
        <v>334</v>
      </c>
      <c r="F485" s="493" t="s">
        <v>100</v>
      </c>
      <c r="G485" s="504"/>
      <c r="H485" s="504"/>
      <c r="I485" s="504">
        <v>-500</v>
      </c>
      <c r="J485" s="504">
        <f t="shared" si="369"/>
        <v>-500</v>
      </c>
      <c r="K485" s="504">
        <v>-500</v>
      </c>
      <c r="L485" s="504">
        <f t="shared" si="370"/>
        <v>-500</v>
      </c>
      <c r="M485" s="504">
        <f t="shared" si="370"/>
        <v>-1000</v>
      </c>
      <c r="N485" s="504">
        <f t="shared" si="370"/>
        <v>-1000</v>
      </c>
      <c r="O485" s="504">
        <f t="shared" si="371"/>
        <v>-1500</v>
      </c>
      <c r="P485" s="504">
        <f t="shared" si="372"/>
        <v>-1500</v>
      </c>
      <c r="Q485" s="504">
        <f t="shared" si="373"/>
        <v>-2500</v>
      </c>
      <c r="R485" s="504">
        <f t="shared" si="374"/>
        <v>-2500</v>
      </c>
      <c r="S485" s="504">
        <f t="shared" si="375"/>
        <v>-4000</v>
      </c>
      <c r="T485" s="504">
        <f t="shared" si="376"/>
        <v>-4000</v>
      </c>
      <c r="U485" s="504">
        <f t="shared" si="377"/>
        <v>-6500</v>
      </c>
      <c r="V485" s="504">
        <f t="shared" si="378"/>
        <v>-6500</v>
      </c>
      <c r="W485" s="504">
        <f t="shared" si="379"/>
        <v>-10500</v>
      </c>
      <c r="X485" s="504">
        <f t="shared" si="380"/>
        <v>-10500</v>
      </c>
    </row>
    <row r="486" spans="1:54" ht="17.25" hidden="1" customHeight="1" x14ac:dyDescent="0.2">
      <c r="A486" s="505" t="s">
        <v>93</v>
      </c>
      <c r="B486" s="526">
        <v>801</v>
      </c>
      <c r="C486" s="526" t="s">
        <v>312</v>
      </c>
      <c r="D486" s="493" t="s">
        <v>196</v>
      </c>
      <c r="E486" s="506" t="s">
        <v>334</v>
      </c>
      <c r="F486" s="493" t="s">
        <v>94</v>
      </c>
      <c r="G486" s="504"/>
      <c r="H486" s="504"/>
      <c r="I486" s="504">
        <v>-4027.29</v>
      </c>
      <c r="J486" s="504">
        <f t="shared" si="369"/>
        <v>-4027.29</v>
      </c>
      <c r="K486" s="504">
        <v>-4027.29</v>
      </c>
      <c r="L486" s="504">
        <f t="shared" si="370"/>
        <v>-4027.29</v>
      </c>
      <c r="M486" s="504">
        <f t="shared" si="370"/>
        <v>-8054.58</v>
      </c>
      <c r="N486" s="504">
        <f t="shared" si="370"/>
        <v>-8054.58</v>
      </c>
      <c r="O486" s="504">
        <f t="shared" si="371"/>
        <v>-12081.869999999999</v>
      </c>
      <c r="P486" s="504">
        <f t="shared" si="372"/>
        <v>-12081.869999999999</v>
      </c>
      <c r="Q486" s="504">
        <f t="shared" si="373"/>
        <v>-20136.449999999997</v>
      </c>
      <c r="R486" s="504">
        <f t="shared" si="374"/>
        <v>-20136.449999999997</v>
      </c>
      <c r="S486" s="504">
        <f t="shared" si="375"/>
        <v>-32218.319999999996</v>
      </c>
      <c r="T486" s="504">
        <f t="shared" si="376"/>
        <v>-32218.319999999996</v>
      </c>
      <c r="U486" s="504">
        <f t="shared" si="377"/>
        <v>-52354.76999999999</v>
      </c>
      <c r="V486" s="504">
        <f t="shared" si="378"/>
        <v>-52354.76999999999</v>
      </c>
      <c r="W486" s="504">
        <f t="shared" si="379"/>
        <v>-84573.089999999982</v>
      </c>
      <c r="X486" s="504">
        <f t="shared" si="380"/>
        <v>-84573.089999999982</v>
      </c>
    </row>
    <row r="487" spans="1:54" ht="12.75" hidden="1" customHeight="1" x14ac:dyDescent="0.2">
      <c r="A487" s="505" t="s">
        <v>320</v>
      </c>
      <c r="B487" s="526">
        <v>801</v>
      </c>
      <c r="C487" s="526" t="s">
        <v>312</v>
      </c>
      <c r="D487" s="493" t="s">
        <v>196</v>
      </c>
      <c r="E487" s="506" t="s">
        <v>334</v>
      </c>
      <c r="F487" s="493" t="s">
        <v>64</v>
      </c>
      <c r="G487" s="504"/>
      <c r="H487" s="504"/>
      <c r="I487" s="504"/>
      <c r="J487" s="504">
        <f t="shared" si="369"/>
        <v>0</v>
      </c>
      <c r="K487" s="504"/>
      <c r="L487" s="504">
        <f t="shared" si="370"/>
        <v>0</v>
      </c>
      <c r="M487" s="504">
        <f t="shared" si="370"/>
        <v>0</v>
      </c>
      <c r="N487" s="504">
        <f t="shared" si="370"/>
        <v>0</v>
      </c>
      <c r="O487" s="504">
        <f t="shared" si="371"/>
        <v>0</v>
      </c>
      <c r="P487" s="504">
        <f t="shared" si="372"/>
        <v>0</v>
      </c>
      <c r="Q487" s="504">
        <f t="shared" si="373"/>
        <v>0</v>
      </c>
      <c r="R487" s="504">
        <f t="shared" si="374"/>
        <v>0</v>
      </c>
      <c r="S487" s="504">
        <f t="shared" si="375"/>
        <v>0</v>
      </c>
      <c r="T487" s="504">
        <f t="shared" si="376"/>
        <v>0</v>
      </c>
      <c r="U487" s="504">
        <f t="shared" si="377"/>
        <v>0</v>
      </c>
      <c r="V487" s="504">
        <f t="shared" si="378"/>
        <v>0</v>
      </c>
      <c r="W487" s="504">
        <f t="shared" si="379"/>
        <v>0</v>
      </c>
      <c r="X487" s="504">
        <f t="shared" si="380"/>
        <v>0</v>
      </c>
    </row>
    <row r="488" spans="1:54" hidden="1" x14ac:dyDescent="0.2">
      <c r="A488" s="505" t="s">
        <v>103</v>
      </c>
      <c r="B488" s="526">
        <v>801</v>
      </c>
      <c r="C488" s="526" t="s">
        <v>312</v>
      </c>
      <c r="D488" s="493" t="s">
        <v>196</v>
      </c>
      <c r="E488" s="506" t="s">
        <v>334</v>
      </c>
      <c r="F488" s="493" t="s">
        <v>104</v>
      </c>
      <c r="G488" s="504"/>
      <c r="H488" s="504"/>
      <c r="I488" s="504">
        <v>-210</v>
      </c>
      <c r="J488" s="504">
        <f t="shared" si="369"/>
        <v>-210</v>
      </c>
      <c r="K488" s="504">
        <v>-210</v>
      </c>
      <c r="L488" s="504">
        <f t="shared" si="370"/>
        <v>-210</v>
      </c>
      <c r="M488" s="504">
        <f t="shared" si="370"/>
        <v>-420</v>
      </c>
      <c r="N488" s="504">
        <f t="shared" si="370"/>
        <v>-420</v>
      </c>
      <c r="O488" s="504">
        <f t="shared" si="371"/>
        <v>-630</v>
      </c>
      <c r="P488" s="504">
        <f t="shared" si="372"/>
        <v>-630</v>
      </c>
      <c r="Q488" s="504">
        <f t="shared" si="373"/>
        <v>-1050</v>
      </c>
      <c r="R488" s="504">
        <f t="shared" si="374"/>
        <v>-1050</v>
      </c>
      <c r="S488" s="504">
        <f t="shared" si="375"/>
        <v>-1680</v>
      </c>
      <c r="T488" s="504">
        <f t="shared" si="376"/>
        <v>-1680</v>
      </c>
      <c r="U488" s="504">
        <f t="shared" si="377"/>
        <v>-2730</v>
      </c>
      <c r="V488" s="504">
        <f t="shared" si="378"/>
        <v>-2730</v>
      </c>
      <c r="W488" s="504">
        <f t="shared" si="379"/>
        <v>-4410</v>
      </c>
      <c r="X488" s="504">
        <f t="shared" si="380"/>
        <v>-4410</v>
      </c>
    </row>
    <row r="489" spans="1:54" hidden="1" x14ac:dyDescent="0.2">
      <c r="A489" s="505" t="s">
        <v>105</v>
      </c>
      <c r="B489" s="526">
        <v>801</v>
      </c>
      <c r="C489" s="526" t="s">
        <v>312</v>
      </c>
      <c r="D489" s="493" t="s">
        <v>196</v>
      </c>
      <c r="E489" s="506" t="s">
        <v>334</v>
      </c>
      <c r="F489" s="493" t="s">
        <v>106</v>
      </c>
      <c r="G489" s="504"/>
      <c r="H489" s="504"/>
      <c r="I489" s="504">
        <v>-40</v>
      </c>
      <c r="J489" s="504">
        <f t="shared" si="369"/>
        <v>-40</v>
      </c>
      <c r="K489" s="504">
        <v>-40</v>
      </c>
      <c r="L489" s="504">
        <f t="shared" si="370"/>
        <v>-40</v>
      </c>
      <c r="M489" s="504">
        <f t="shared" si="370"/>
        <v>-80</v>
      </c>
      <c r="N489" s="504">
        <f t="shared" si="370"/>
        <v>-80</v>
      </c>
      <c r="O489" s="504">
        <f t="shared" si="371"/>
        <v>-120</v>
      </c>
      <c r="P489" s="504">
        <f t="shared" si="372"/>
        <v>-120</v>
      </c>
      <c r="Q489" s="504">
        <f t="shared" si="373"/>
        <v>-200</v>
      </c>
      <c r="R489" s="504">
        <f t="shared" si="374"/>
        <v>-200</v>
      </c>
      <c r="S489" s="504">
        <f t="shared" si="375"/>
        <v>-320</v>
      </c>
      <c r="T489" s="504">
        <f t="shared" si="376"/>
        <v>-320</v>
      </c>
      <c r="U489" s="504">
        <f t="shared" si="377"/>
        <v>-520</v>
      </c>
      <c r="V489" s="504">
        <f t="shared" si="378"/>
        <v>-520</v>
      </c>
      <c r="W489" s="504">
        <f t="shared" si="379"/>
        <v>-840</v>
      </c>
      <c r="X489" s="504">
        <f t="shared" si="380"/>
        <v>-840</v>
      </c>
    </row>
    <row r="490" spans="1:54" ht="60.75" hidden="1" customHeight="1" x14ac:dyDescent="0.2">
      <c r="A490" s="530" t="s">
        <v>735</v>
      </c>
      <c r="B490" s="526">
        <v>801</v>
      </c>
      <c r="C490" s="531" t="s">
        <v>190</v>
      </c>
      <c r="D490" s="531" t="s">
        <v>196</v>
      </c>
      <c r="E490" s="531" t="s">
        <v>442</v>
      </c>
      <c r="F490" s="490"/>
      <c r="G490" s="504"/>
      <c r="H490" s="504"/>
      <c r="I490" s="504">
        <f>I491</f>
        <v>-31.5</v>
      </c>
      <c r="J490" s="504" t="e">
        <f>J491</f>
        <v>#REF!</v>
      </c>
      <c r="K490" s="504">
        <f>K491</f>
        <v>-31.5</v>
      </c>
      <c r="L490" s="504" t="e">
        <f>L491</f>
        <v>#REF!</v>
      </c>
      <c r="M490" s="504" t="e">
        <f>M491</f>
        <v>#REF!</v>
      </c>
      <c r="N490" s="504" t="e">
        <f t="shared" ref="N490:X490" si="381">N491</f>
        <v>#REF!</v>
      </c>
      <c r="O490" s="504" t="e">
        <f t="shared" si="381"/>
        <v>#REF!</v>
      </c>
      <c r="P490" s="504" t="e">
        <f t="shared" si="381"/>
        <v>#REF!</v>
      </c>
      <c r="Q490" s="504" t="e">
        <f t="shared" si="381"/>
        <v>#REF!</v>
      </c>
      <c r="R490" s="504" t="e">
        <f t="shared" si="381"/>
        <v>#REF!</v>
      </c>
      <c r="S490" s="504" t="e">
        <f t="shared" si="381"/>
        <v>#REF!</v>
      </c>
      <c r="T490" s="504" t="e">
        <f t="shared" si="381"/>
        <v>#REF!</v>
      </c>
      <c r="U490" s="504" t="e">
        <f t="shared" si="381"/>
        <v>#REF!</v>
      </c>
      <c r="V490" s="504" t="e">
        <f t="shared" si="381"/>
        <v>#REF!</v>
      </c>
      <c r="W490" s="504" t="e">
        <f t="shared" si="381"/>
        <v>#REF!</v>
      </c>
      <c r="X490" s="504" t="e">
        <f t="shared" si="381"/>
        <v>#REF!</v>
      </c>
    </row>
    <row r="491" spans="1:54" ht="19.5" hidden="1" customHeight="1" x14ac:dyDescent="0.2">
      <c r="A491" s="505" t="s">
        <v>93</v>
      </c>
      <c r="B491" s="526">
        <v>801</v>
      </c>
      <c r="C491" s="526" t="s">
        <v>312</v>
      </c>
      <c r="D491" s="493" t="s">
        <v>196</v>
      </c>
      <c r="E491" s="493" t="s">
        <v>442</v>
      </c>
      <c r="F491" s="493" t="s">
        <v>94</v>
      </c>
      <c r="G491" s="504"/>
      <c r="H491" s="504"/>
      <c r="I491" s="504">
        <v>-31.5</v>
      </c>
      <c r="J491" s="504" t="e">
        <f>#REF!+I491</f>
        <v>#REF!</v>
      </c>
      <c r="K491" s="504">
        <v>-31.5</v>
      </c>
      <c r="L491" s="504" t="e">
        <f>#REF!+J491</f>
        <v>#REF!</v>
      </c>
      <c r="M491" s="504" t="e">
        <f>#REF!+K491</f>
        <v>#REF!</v>
      </c>
      <c r="N491" s="504" t="e">
        <f>#REF!+L491</f>
        <v>#REF!</v>
      </c>
      <c r="O491" s="504" t="e">
        <f>#REF!+M491</f>
        <v>#REF!</v>
      </c>
      <c r="P491" s="504" t="e">
        <f>#REF!+N491</f>
        <v>#REF!</v>
      </c>
      <c r="Q491" s="504" t="e">
        <f>#REF!+O491</f>
        <v>#REF!</v>
      </c>
      <c r="R491" s="504" t="e">
        <f>#REF!+P491</f>
        <v>#REF!</v>
      </c>
      <c r="S491" s="504" t="e">
        <f>#REF!+Q491</f>
        <v>#REF!</v>
      </c>
      <c r="T491" s="504" t="e">
        <f>#REF!+R491</f>
        <v>#REF!</v>
      </c>
      <c r="U491" s="504" t="e">
        <f>#REF!+S491</f>
        <v>#REF!</v>
      </c>
      <c r="V491" s="504" t="e">
        <f>#REF!+T491</f>
        <v>#REF!</v>
      </c>
      <c r="W491" s="504" t="e">
        <f>#REF!+U491</f>
        <v>#REF!</v>
      </c>
      <c r="X491" s="504" t="e">
        <f>#REF!+V491</f>
        <v>#REF!</v>
      </c>
    </row>
    <row r="492" spans="1:54" ht="12.75" hidden="1" customHeight="1" x14ac:dyDescent="0.2">
      <c r="A492" s="505" t="s">
        <v>97</v>
      </c>
      <c r="B492" s="526">
        <v>801</v>
      </c>
      <c r="C492" s="526" t="s">
        <v>312</v>
      </c>
      <c r="D492" s="493" t="s">
        <v>198</v>
      </c>
      <c r="E492" s="493" t="s">
        <v>363</v>
      </c>
      <c r="F492" s="493" t="s">
        <v>98</v>
      </c>
      <c r="G492" s="504"/>
      <c r="H492" s="504"/>
      <c r="I492" s="504"/>
      <c r="J492" s="504" t="e">
        <f>#REF!+I492</f>
        <v>#REF!</v>
      </c>
      <c r="K492" s="504"/>
      <c r="L492" s="504" t="e">
        <f t="shared" ref="L492:N495" si="382">F492+J492</f>
        <v>#REF!</v>
      </c>
      <c r="M492" s="504">
        <f t="shared" si="382"/>
        <v>0</v>
      </c>
      <c r="N492" s="504" t="e">
        <f t="shared" si="382"/>
        <v>#REF!</v>
      </c>
      <c r="O492" s="504">
        <f t="shared" ref="O492:X495" si="383">I492+M492</f>
        <v>0</v>
      </c>
      <c r="P492" s="504" t="e">
        <f t="shared" si="383"/>
        <v>#REF!</v>
      </c>
      <c r="Q492" s="504">
        <f t="shared" si="383"/>
        <v>0</v>
      </c>
      <c r="R492" s="504" t="e">
        <f t="shared" si="383"/>
        <v>#REF!</v>
      </c>
      <c r="S492" s="504">
        <f t="shared" si="383"/>
        <v>0</v>
      </c>
      <c r="T492" s="504" t="e">
        <f t="shared" si="383"/>
        <v>#REF!</v>
      </c>
      <c r="U492" s="504">
        <f t="shared" si="383"/>
        <v>0</v>
      </c>
      <c r="V492" s="504" t="e">
        <f t="shared" si="383"/>
        <v>#REF!</v>
      </c>
      <c r="W492" s="504">
        <f t="shared" si="383"/>
        <v>0</v>
      </c>
      <c r="X492" s="504" t="e">
        <f t="shared" si="383"/>
        <v>#REF!</v>
      </c>
    </row>
    <row r="493" spans="1:54" ht="12.75" hidden="1" customHeight="1" x14ac:dyDescent="0.2">
      <c r="A493" s="505" t="s">
        <v>121</v>
      </c>
      <c r="B493" s="526">
        <v>801</v>
      </c>
      <c r="C493" s="526" t="s">
        <v>312</v>
      </c>
      <c r="D493" s="493" t="s">
        <v>198</v>
      </c>
      <c r="E493" s="493" t="s">
        <v>363</v>
      </c>
      <c r="F493" s="493" t="s">
        <v>94</v>
      </c>
      <c r="G493" s="504"/>
      <c r="H493" s="504"/>
      <c r="I493" s="504"/>
      <c r="J493" s="504" t="e">
        <f>#REF!+I493</f>
        <v>#REF!</v>
      </c>
      <c r="K493" s="504"/>
      <c r="L493" s="504" t="e">
        <f t="shared" si="382"/>
        <v>#REF!</v>
      </c>
      <c r="M493" s="504">
        <f t="shared" si="382"/>
        <v>0</v>
      </c>
      <c r="N493" s="504" t="e">
        <f t="shared" si="382"/>
        <v>#REF!</v>
      </c>
      <c r="O493" s="504">
        <f t="shared" si="383"/>
        <v>0</v>
      </c>
      <c r="P493" s="504" t="e">
        <f t="shared" si="383"/>
        <v>#REF!</v>
      </c>
      <c r="Q493" s="504">
        <f t="shared" si="383"/>
        <v>0</v>
      </c>
      <c r="R493" s="504" t="e">
        <f t="shared" si="383"/>
        <v>#REF!</v>
      </c>
      <c r="S493" s="504">
        <f t="shared" si="383"/>
        <v>0</v>
      </c>
      <c r="T493" s="504" t="e">
        <f t="shared" si="383"/>
        <v>#REF!</v>
      </c>
      <c r="U493" s="504">
        <f t="shared" si="383"/>
        <v>0</v>
      </c>
      <c r="V493" s="504" t="e">
        <f t="shared" si="383"/>
        <v>#REF!</v>
      </c>
      <c r="W493" s="504">
        <f t="shared" si="383"/>
        <v>0</v>
      </c>
      <c r="X493" s="504" t="e">
        <f t="shared" si="383"/>
        <v>#REF!</v>
      </c>
    </row>
    <row r="494" spans="1:54" ht="12.75" hidden="1" customHeight="1" x14ac:dyDescent="0.2">
      <c r="A494" s="505" t="s">
        <v>63</v>
      </c>
      <c r="B494" s="526">
        <v>801</v>
      </c>
      <c r="C494" s="526" t="s">
        <v>312</v>
      </c>
      <c r="D494" s="493" t="s">
        <v>198</v>
      </c>
      <c r="E494" s="493" t="s">
        <v>363</v>
      </c>
      <c r="F494" s="493" t="s">
        <v>64</v>
      </c>
      <c r="G494" s="504"/>
      <c r="H494" s="504"/>
      <c r="I494" s="504"/>
      <c r="J494" s="504" t="e">
        <f>#REF!+I494</f>
        <v>#REF!</v>
      </c>
      <c r="K494" s="504"/>
      <c r="L494" s="504" t="e">
        <f t="shared" si="382"/>
        <v>#REF!</v>
      </c>
      <c r="M494" s="504">
        <f t="shared" si="382"/>
        <v>0</v>
      </c>
      <c r="N494" s="504" t="e">
        <f t="shared" si="382"/>
        <v>#REF!</v>
      </c>
      <c r="O494" s="504">
        <f t="shared" si="383"/>
        <v>0</v>
      </c>
      <c r="P494" s="504" t="e">
        <f t="shared" si="383"/>
        <v>#REF!</v>
      </c>
      <c r="Q494" s="504">
        <f t="shared" si="383"/>
        <v>0</v>
      </c>
      <c r="R494" s="504" t="e">
        <f t="shared" si="383"/>
        <v>#REF!</v>
      </c>
      <c r="S494" s="504">
        <f t="shared" si="383"/>
        <v>0</v>
      </c>
      <c r="T494" s="504" t="e">
        <f t="shared" si="383"/>
        <v>#REF!</v>
      </c>
      <c r="U494" s="504">
        <f t="shared" si="383"/>
        <v>0</v>
      </c>
      <c r="V494" s="504" t="e">
        <f t="shared" si="383"/>
        <v>#REF!</v>
      </c>
      <c r="W494" s="504">
        <f t="shared" si="383"/>
        <v>0</v>
      </c>
      <c r="X494" s="504" t="e">
        <f t="shared" si="383"/>
        <v>#REF!</v>
      </c>
    </row>
    <row r="495" spans="1:54" ht="12.75" hidden="1" customHeight="1" x14ac:dyDescent="0.2">
      <c r="A495" s="505" t="s">
        <v>302</v>
      </c>
      <c r="B495" s="526">
        <v>801</v>
      </c>
      <c r="C495" s="526" t="s">
        <v>312</v>
      </c>
      <c r="D495" s="493" t="s">
        <v>198</v>
      </c>
      <c r="E495" s="493" t="s">
        <v>316</v>
      </c>
      <c r="F495" s="493" t="s">
        <v>303</v>
      </c>
      <c r="G495" s="504"/>
      <c r="H495" s="504"/>
      <c r="I495" s="504"/>
      <c r="J495" s="504" t="e">
        <f>#REF!+I495</f>
        <v>#REF!</v>
      </c>
      <c r="K495" s="504"/>
      <c r="L495" s="504" t="e">
        <f t="shared" si="382"/>
        <v>#REF!</v>
      </c>
      <c r="M495" s="504">
        <f t="shared" si="382"/>
        <v>0</v>
      </c>
      <c r="N495" s="504" t="e">
        <f t="shared" si="382"/>
        <v>#REF!</v>
      </c>
      <c r="O495" s="504">
        <f t="shared" si="383"/>
        <v>0</v>
      </c>
      <c r="P495" s="504" t="e">
        <f t="shared" si="383"/>
        <v>#REF!</v>
      </c>
      <c r="Q495" s="504">
        <f t="shared" si="383"/>
        <v>0</v>
      </c>
      <c r="R495" s="504" t="e">
        <f t="shared" si="383"/>
        <v>#REF!</v>
      </c>
      <c r="S495" s="504">
        <f t="shared" si="383"/>
        <v>0</v>
      </c>
      <c r="T495" s="504" t="e">
        <f t="shared" si="383"/>
        <v>#REF!</v>
      </c>
      <c r="U495" s="504">
        <f t="shared" si="383"/>
        <v>0</v>
      </c>
      <c r="V495" s="504" t="e">
        <f t="shared" si="383"/>
        <v>#REF!</v>
      </c>
      <c r="W495" s="504">
        <f t="shared" si="383"/>
        <v>0</v>
      </c>
      <c r="X495" s="504" t="e">
        <f t="shared" si="383"/>
        <v>#REF!</v>
      </c>
    </row>
    <row r="496" spans="1:54" s="536" customFormat="1" ht="54.75" hidden="1" customHeight="1" x14ac:dyDescent="0.2">
      <c r="A496" s="535" t="s">
        <v>379</v>
      </c>
      <c r="B496" s="493">
        <v>801</v>
      </c>
      <c r="C496" s="493" t="s">
        <v>190</v>
      </c>
      <c r="D496" s="493" t="s">
        <v>196</v>
      </c>
      <c r="E496" s="493" t="s">
        <v>380</v>
      </c>
      <c r="F496" s="493"/>
      <c r="G496" s="504"/>
      <c r="H496" s="504"/>
      <c r="I496" s="504">
        <f>I497</f>
        <v>-1331</v>
      </c>
      <c r="J496" s="504" t="e">
        <f>J497</f>
        <v>#REF!</v>
      </c>
      <c r="K496" s="504">
        <f>K497</f>
        <v>-1331</v>
      </c>
      <c r="L496" s="504" t="e">
        <f>L497</f>
        <v>#REF!</v>
      </c>
      <c r="M496" s="504" t="e">
        <f>M497</f>
        <v>#REF!</v>
      </c>
      <c r="N496" s="504" t="e">
        <f t="shared" ref="N496:X496" si="384">N497</f>
        <v>#REF!</v>
      </c>
      <c r="O496" s="504" t="e">
        <f t="shared" si="384"/>
        <v>#REF!</v>
      </c>
      <c r="P496" s="504" t="e">
        <f t="shared" si="384"/>
        <v>#REF!</v>
      </c>
      <c r="Q496" s="504" t="e">
        <f t="shared" si="384"/>
        <v>#REF!</v>
      </c>
      <c r="R496" s="504" t="e">
        <f t="shared" si="384"/>
        <v>#REF!</v>
      </c>
      <c r="S496" s="504" t="e">
        <f t="shared" si="384"/>
        <v>#REF!</v>
      </c>
      <c r="T496" s="504" t="e">
        <f t="shared" si="384"/>
        <v>#REF!</v>
      </c>
      <c r="U496" s="504" t="e">
        <f t="shared" si="384"/>
        <v>#REF!</v>
      </c>
      <c r="V496" s="504" t="e">
        <f t="shared" si="384"/>
        <v>#REF!</v>
      </c>
      <c r="W496" s="504" t="e">
        <f t="shared" si="384"/>
        <v>#REF!</v>
      </c>
      <c r="X496" s="504" t="e">
        <f t="shared" si="384"/>
        <v>#REF!</v>
      </c>
      <c r="Y496" s="487"/>
      <c r="Z496" s="487"/>
      <c r="AA496" s="487"/>
      <c r="AB496" s="487"/>
      <c r="AC496" s="487"/>
      <c r="AD496" s="487"/>
      <c r="AE496" s="487"/>
      <c r="AF496" s="487"/>
      <c r="AG496" s="487"/>
      <c r="AH496" s="487"/>
      <c r="AI496" s="487"/>
      <c r="AJ496" s="487"/>
      <c r="AK496" s="487"/>
      <c r="AL496" s="487"/>
      <c r="AM496" s="487"/>
      <c r="AN496" s="487"/>
      <c r="AO496" s="487"/>
      <c r="AP496" s="487"/>
      <c r="AQ496" s="487"/>
      <c r="AR496" s="487"/>
      <c r="AS496" s="487"/>
      <c r="AT496" s="487"/>
      <c r="AU496" s="487"/>
      <c r="AV496" s="487"/>
      <c r="AW496" s="487"/>
      <c r="AX496" s="487"/>
      <c r="AY496" s="487"/>
      <c r="AZ496" s="487"/>
      <c r="BA496" s="487"/>
      <c r="BB496" s="487"/>
    </row>
    <row r="497" spans="1:54" s="536" customFormat="1" ht="57.75" hidden="1" customHeight="1" x14ac:dyDescent="0.2">
      <c r="A497" s="529" t="s">
        <v>381</v>
      </c>
      <c r="B497" s="493" t="s">
        <v>146</v>
      </c>
      <c r="C497" s="493" t="s">
        <v>190</v>
      </c>
      <c r="D497" s="493" t="s">
        <v>196</v>
      </c>
      <c r="E497" s="493" t="s">
        <v>737</v>
      </c>
      <c r="F497" s="493"/>
      <c r="G497" s="504"/>
      <c r="H497" s="504"/>
      <c r="I497" s="504">
        <f>I498+I499+I500</f>
        <v>-1331</v>
      </c>
      <c r="J497" s="504" t="e">
        <f>J498+J499+J500</f>
        <v>#REF!</v>
      </c>
      <c r="K497" s="504">
        <f>K498+K499+K500</f>
        <v>-1331</v>
      </c>
      <c r="L497" s="504" t="e">
        <f>L498+L499+L500</f>
        <v>#REF!</v>
      </c>
      <c r="M497" s="504" t="e">
        <f>M498+M499+M500</f>
        <v>#REF!</v>
      </c>
      <c r="N497" s="504" t="e">
        <f t="shared" ref="N497:X497" si="385">N498+N499+N500</f>
        <v>#REF!</v>
      </c>
      <c r="O497" s="504" t="e">
        <f t="shared" si="385"/>
        <v>#REF!</v>
      </c>
      <c r="P497" s="504" t="e">
        <f t="shared" si="385"/>
        <v>#REF!</v>
      </c>
      <c r="Q497" s="504" t="e">
        <f t="shared" si="385"/>
        <v>#REF!</v>
      </c>
      <c r="R497" s="504" t="e">
        <f t="shared" si="385"/>
        <v>#REF!</v>
      </c>
      <c r="S497" s="504" t="e">
        <f t="shared" si="385"/>
        <v>#REF!</v>
      </c>
      <c r="T497" s="504" t="e">
        <f t="shared" si="385"/>
        <v>#REF!</v>
      </c>
      <c r="U497" s="504" t="e">
        <f t="shared" si="385"/>
        <v>#REF!</v>
      </c>
      <c r="V497" s="504" t="e">
        <f t="shared" si="385"/>
        <v>#REF!</v>
      </c>
      <c r="W497" s="504" t="e">
        <f t="shared" si="385"/>
        <v>#REF!</v>
      </c>
      <c r="X497" s="504" t="e">
        <f t="shared" si="385"/>
        <v>#REF!</v>
      </c>
      <c r="Y497" s="487"/>
      <c r="Z497" s="487"/>
      <c r="AA497" s="487"/>
      <c r="AB497" s="487"/>
      <c r="AC497" s="487"/>
      <c r="AD497" s="487"/>
      <c r="AE497" s="487"/>
      <c r="AF497" s="487"/>
      <c r="AG497" s="487"/>
      <c r="AH497" s="487"/>
      <c r="AI497" s="487"/>
      <c r="AJ497" s="487"/>
      <c r="AK497" s="487"/>
      <c r="AL497" s="487"/>
      <c r="AM497" s="487"/>
      <c r="AN497" s="487"/>
      <c r="AO497" s="487"/>
      <c r="AP497" s="487"/>
      <c r="AQ497" s="487"/>
      <c r="AR497" s="487"/>
      <c r="AS497" s="487"/>
      <c r="AT497" s="487"/>
      <c r="AU497" s="487"/>
      <c r="AV497" s="487"/>
      <c r="AW497" s="487"/>
      <c r="AX497" s="487"/>
      <c r="AY497" s="487"/>
      <c r="AZ497" s="487"/>
      <c r="BA497" s="487"/>
      <c r="BB497" s="487"/>
    </row>
    <row r="498" spans="1:54" s="536" customFormat="1" ht="12.75" hidden="1" customHeight="1" x14ac:dyDescent="0.2">
      <c r="A498" s="505" t="s">
        <v>95</v>
      </c>
      <c r="B498" s="493" t="s">
        <v>146</v>
      </c>
      <c r="C498" s="493" t="s">
        <v>190</v>
      </c>
      <c r="D498" s="493" t="s">
        <v>196</v>
      </c>
      <c r="E498" s="493" t="s">
        <v>737</v>
      </c>
      <c r="F498" s="493" t="s">
        <v>96</v>
      </c>
      <c r="G498" s="504"/>
      <c r="H498" s="504"/>
      <c r="I498" s="504">
        <v>-1269.5</v>
      </c>
      <c r="J498" s="504" t="e">
        <f>#REF!+I498</f>
        <v>#REF!</v>
      </c>
      <c r="K498" s="504">
        <v>-1269.5</v>
      </c>
      <c r="L498" s="504" t="e">
        <f>#REF!+J498</f>
        <v>#REF!</v>
      </c>
      <c r="M498" s="504" t="e">
        <f>#REF!+K498</f>
        <v>#REF!</v>
      </c>
      <c r="N498" s="504" t="e">
        <f>#REF!+L498</f>
        <v>#REF!</v>
      </c>
      <c r="O498" s="504" t="e">
        <f>#REF!+M498</f>
        <v>#REF!</v>
      </c>
      <c r="P498" s="504" t="e">
        <f>#REF!+N498</f>
        <v>#REF!</v>
      </c>
      <c r="Q498" s="504" t="e">
        <f>#REF!+O498</f>
        <v>#REF!</v>
      </c>
      <c r="R498" s="504" t="e">
        <f>#REF!+P498</f>
        <v>#REF!</v>
      </c>
      <c r="S498" s="504" t="e">
        <f>#REF!+Q498</f>
        <v>#REF!</v>
      </c>
      <c r="T498" s="504" t="e">
        <f>#REF!+R498</f>
        <v>#REF!</v>
      </c>
      <c r="U498" s="504" t="e">
        <f>#REF!+S498</f>
        <v>#REF!</v>
      </c>
      <c r="V498" s="504" t="e">
        <f>#REF!+T498</f>
        <v>#REF!</v>
      </c>
      <c r="W498" s="504" t="e">
        <f>#REF!+U498</f>
        <v>#REF!</v>
      </c>
      <c r="X498" s="504" t="e">
        <f>#REF!+V498</f>
        <v>#REF!</v>
      </c>
      <c r="Y498" s="487"/>
      <c r="Z498" s="487"/>
      <c r="AA498" s="487"/>
      <c r="AB498" s="487"/>
      <c r="AC498" s="487"/>
      <c r="AD498" s="487"/>
      <c r="AE498" s="487"/>
      <c r="AF498" s="487"/>
      <c r="AG498" s="487"/>
      <c r="AH498" s="487"/>
      <c r="AI498" s="487"/>
      <c r="AJ498" s="487"/>
      <c r="AK498" s="487"/>
      <c r="AL498" s="487"/>
      <c r="AM498" s="487"/>
      <c r="AN498" s="487"/>
      <c r="AO498" s="487"/>
      <c r="AP498" s="487"/>
      <c r="AQ498" s="487"/>
      <c r="AR498" s="487"/>
      <c r="AS498" s="487"/>
      <c r="AT498" s="487"/>
      <c r="AU498" s="487"/>
      <c r="AV498" s="487"/>
      <c r="AW498" s="487"/>
      <c r="AX498" s="487"/>
      <c r="AY498" s="487"/>
      <c r="AZ498" s="487"/>
      <c r="BA498" s="487"/>
      <c r="BB498" s="487"/>
    </row>
    <row r="499" spans="1:54" s="536" customFormat="1" ht="12.75" hidden="1" customHeight="1" x14ac:dyDescent="0.2">
      <c r="A499" s="505" t="s">
        <v>97</v>
      </c>
      <c r="B499" s="493" t="s">
        <v>146</v>
      </c>
      <c r="C499" s="493" t="s">
        <v>190</v>
      </c>
      <c r="D499" s="493" t="s">
        <v>196</v>
      </c>
      <c r="E499" s="493" t="s">
        <v>737</v>
      </c>
      <c r="F499" s="493" t="s">
        <v>98</v>
      </c>
      <c r="G499" s="504"/>
      <c r="H499" s="504"/>
      <c r="I499" s="504">
        <v>0</v>
      </c>
      <c r="J499" s="504" t="e">
        <f>#REF!+I499</f>
        <v>#REF!</v>
      </c>
      <c r="K499" s="504">
        <v>0</v>
      </c>
      <c r="L499" s="504" t="e">
        <f>#REF!+J499</f>
        <v>#REF!</v>
      </c>
      <c r="M499" s="504" t="e">
        <f>#REF!+K499</f>
        <v>#REF!</v>
      </c>
      <c r="N499" s="504" t="e">
        <f>#REF!+L499</f>
        <v>#REF!</v>
      </c>
      <c r="O499" s="504" t="e">
        <f>#REF!+M499</f>
        <v>#REF!</v>
      </c>
      <c r="P499" s="504" t="e">
        <f>#REF!+N499</f>
        <v>#REF!</v>
      </c>
      <c r="Q499" s="504" t="e">
        <f>#REF!+O499</f>
        <v>#REF!</v>
      </c>
      <c r="R499" s="504" t="e">
        <f>#REF!+P499</f>
        <v>#REF!</v>
      </c>
      <c r="S499" s="504" t="e">
        <f>#REF!+Q499</f>
        <v>#REF!</v>
      </c>
      <c r="T499" s="504" t="e">
        <f>#REF!+R499</f>
        <v>#REF!</v>
      </c>
      <c r="U499" s="504" t="e">
        <f>#REF!+S499</f>
        <v>#REF!</v>
      </c>
      <c r="V499" s="504" t="e">
        <f>#REF!+T499</f>
        <v>#REF!</v>
      </c>
      <c r="W499" s="504" t="e">
        <f>#REF!+U499</f>
        <v>#REF!</v>
      </c>
      <c r="X499" s="504" t="e">
        <f>#REF!+V499</f>
        <v>#REF!</v>
      </c>
      <c r="Y499" s="487"/>
      <c r="Z499" s="487"/>
      <c r="AA499" s="487"/>
      <c r="AB499" s="487"/>
      <c r="AC499" s="487"/>
      <c r="AD499" s="487"/>
      <c r="AE499" s="487"/>
      <c r="AF499" s="487"/>
      <c r="AG499" s="487"/>
      <c r="AH499" s="487"/>
      <c r="AI499" s="487"/>
      <c r="AJ499" s="487"/>
      <c r="AK499" s="487"/>
      <c r="AL499" s="487"/>
      <c r="AM499" s="487"/>
      <c r="AN499" s="487"/>
      <c r="AO499" s="487"/>
      <c r="AP499" s="487"/>
      <c r="AQ499" s="487"/>
      <c r="AR499" s="487"/>
      <c r="AS499" s="487"/>
      <c r="AT499" s="487"/>
      <c r="AU499" s="487"/>
      <c r="AV499" s="487"/>
      <c r="AW499" s="487"/>
      <c r="AX499" s="487"/>
      <c r="AY499" s="487"/>
      <c r="AZ499" s="487"/>
      <c r="BA499" s="487"/>
      <c r="BB499" s="487"/>
    </row>
    <row r="500" spans="1:54" s="536" customFormat="1" ht="18.75" hidden="1" customHeight="1" x14ac:dyDescent="0.2">
      <c r="A500" s="505" t="s">
        <v>93</v>
      </c>
      <c r="B500" s="493" t="s">
        <v>146</v>
      </c>
      <c r="C500" s="493" t="s">
        <v>190</v>
      </c>
      <c r="D500" s="493" t="s">
        <v>196</v>
      </c>
      <c r="E500" s="493" t="s">
        <v>737</v>
      </c>
      <c r="F500" s="493" t="s">
        <v>94</v>
      </c>
      <c r="G500" s="504"/>
      <c r="H500" s="504"/>
      <c r="I500" s="504">
        <v>-61.5</v>
      </c>
      <c r="J500" s="504" t="e">
        <f>#REF!+I500</f>
        <v>#REF!</v>
      </c>
      <c r="K500" s="504">
        <v>-61.5</v>
      </c>
      <c r="L500" s="504" t="e">
        <f>#REF!+J500</f>
        <v>#REF!</v>
      </c>
      <c r="M500" s="504" t="e">
        <f>#REF!+K500</f>
        <v>#REF!</v>
      </c>
      <c r="N500" s="504" t="e">
        <f>#REF!+L500</f>
        <v>#REF!</v>
      </c>
      <c r="O500" s="504" t="e">
        <f>#REF!+M500</f>
        <v>#REF!</v>
      </c>
      <c r="P500" s="504" t="e">
        <f>#REF!+N500</f>
        <v>#REF!</v>
      </c>
      <c r="Q500" s="504" t="e">
        <f>#REF!+O500</f>
        <v>#REF!</v>
      </c>
      <c r="R500" s="504" t="e">
        <f>#REF!+P500</f>
        <v>#REF!</v>
      </c>
      <c r="S500" s="504" t="e">
        <f>#REF!+Q500</f>
        <v>#REF!</v>
      </c>
      <c r="T500" s="504" t="e">
        <f>#REF!+R500</f>
        <v>#REF!</v>
      </c>
      <c r="U500" s="504" t="e">
        <f>#REF!+S500</f>
        <v>#REF!</v>
      </c>
      <c r="V500" s="504" t="e">
        <f>#REF!+T500</f>
        <v>#REF!</v>
      </c>
      <c r="W500" s="504" t="e">
        <f>#REF!+U500</f>
        <v>#REF!</v>
      </c>
      <c r="X500" s="504" t="e">
        <f>#REF!+V500</f>
        <v>#REF!</v>
      </c>
      <c r="Y500" s="487"/>
      <c r="Z500" s="487"/>
      <c r="AA500" s="487"/>
      <c r="AB500" s="487"/>
      <c r="AC500" s="487"/>
      <c r="AD500" s="487"/>
      <c r="AE500" s="487"/>
      <c r="AF500" s="487"/>
      <c r="AG500" s="487"/>
      <c r="AH500" s="487"/>
      <c r="AI500" s="487"/>
      <c r="AJ500" s="487"/>
      <c r="AK500" s="487"/>
      <c r="AL500" s="487"/>
      <c r="AM500" s="487"/>
      <c r="AN500" s="487"/>
      <c r="AO500" s="487"/>
      <c r="AP500" s="487"/>
      <c r="AQ500" s="487"/>
      <c r="AR500" s="487"/>
      <c r="AS500" s="487"/>
      <c r="AT500" s="487"/>
      <c r="AU500" s="487"/>
      <c r="AV500" s="487"/>
      <c r="AW500" s="487"/>
      <c r="AX500" s="487"/>
      <c r="AY500" s="487"/>
      <c r="AZ500" s="487"/>
      <c r="BA500" s="487"/>
      <c r="BB500" s="487"/>
    </row>
    <row r="501" spans="1:54" s="536" customFormat="1" ht="95.25" hidden="1" customHeight="1" x14ac:dyDescent="0.2">
      <c r="A501" s="529" t="s">
        <v>478</v>
      </c>
      <c r="B501" s="493" t="s">
        <v>146</v>
      </c>
      <c r="C501" s="493" t="s">
        <v>190</v>
      </c>
      <c r="D501" s="493" t="s">
        <v>196</v>
      </c>
      <c r="E501" s="493" t="s">
        <v>479</v>
      </c>
      <c r="F501" s="493"/>
      <c r="G501" s="504"/>
      <c r="H501" s="504"/>
      <c r="I501" s="504">
        <f>I502+I503+I504</f>
        <v>0</v>
      </c>
      <c r="J501" s="504">
        <f>J502+J503+J504</f>
        <v>0</v>
      </c>
      <c r="K501" s="504">
        <f>K502+K503+K504</f>
        <v>0</v>
      </c>
      <c r="L501" s="504">
        <f>L502+L503+L504</f>
        <v>0</v>
      </c>
      <c r="M501" s="504">
        <f>M502+M503+M504</f>
        <v>0</v>
      </c>
      <c r="N501" s="504">
        <f t="shared" ref="N501:X501" si="386">N502+N503+N504</f>
        <v>0</v>
      </c>
      <c r="O501" s="504">
        <f t="shared" si="386"/>
        <v>0</v>
      </c>
      <c r="P501" s="504">
        <f t="shared" si="386"/>
        <v>0</v>
      </c>
      <c r="Q501" s="504">
        <f t="shared" si="386"/>
        <v>0</v>
      </c>
      <c r="R501" s="504">
        <f t="shared" si="386"/>
        <v>0</v>
      </c>
      <c r="S501" s="504">
        <f t="shared" si="386"/>
        <v>0</v>
      </c>
      <c r="T501" s="504">
        <f t="shared" si="386"/>
        <v>0</v>
      </c>
      <c r="U501" s="504">
        <f t="shared" si="386"/>
        <v>0</v>
      </c>
      <c r="V501" s="504">
        <f t="shared" si="386"/>
        <v>0</v>
      </c>
      <c r="W501" s="504">
        <f t="shared" si="386"/>
        <v>0</v>
      </c>
      <c r="X501" s="504">
        <f t="shared" si="386"/>
        <v>0</v>
      </c>
      <c r="Y501" s="487"/>
      <c r="Z501" s="487"/>
      <c r="AA501" s="487"/>
      <c r="AB501" s="487"/>
      <c r="AC501" s="487"/>
      <c r="AD501" s="487"/>
      <c r="AE501" s="487"/>
      <c r="AF501" s="487"/>
      <c r="AG501" s="487"/>
      <c r="AH501" s="487"/>
      <c r="AI501" s="487"/>
      <c r="AJ501" s="487"/>
      <c r="AK501" s="487"/>
      <c r="AL501" s="487"/>
      <c r="AM501" s="487"/>
      <c r="AN501" s="487"/>
      <c r="AO501" s="487"/>
      <c r="AP501" s="487"/>
      <c r="AQ501" s="487"/>
      <c r="AR501" s="487"/>
      <c r="AS501" s="487"/>
      <c r="AT501" s="487"/>
      <c r="AU501" s="487"/>
      <c r="AV501" s="487"/>
      <c r="AW501" s="487"/>
      <c r="AX501" s="487"/>
      <c r="AY501" s="487"/>
      <c r="AZ501" s="487"/>
      <c r="BA501" s="487"/>
      <c r="BB501" s="487"/>
    </row>
    <row r="502" spans="1:54" s="536" customFormat="1" ht="21" hidden="1" customHeight="1" x14ac:dyDescent="0.2">
      <c r="A502" s="505" t="s">
        <v>95</v>
      </c>
      <c r="B502" s="493" t="s">
        <v>146</v>
      </c>
      <c r="C502" s="493" t="s">
        <v>190</v>
      </c>
      <c r="D502" s="493" t="s">
        <v>196</v>
      </c>
      <c r="E502" s="493" t="s">
        <v>479</v>
      </c>
      <c r="F502" s="493" t="s">
        <v>96</v>
      </c>
      <c r="G502" s="504"/>
      <c r="H502" s="504"/>
      <c r="I502" s="504">
        <v>0</v>
      </c>
      <c r="J502" s="504">
        <f>G502+I502</f>
        <v>0</v>
      </c>
      <c r="K502" s="504">
        <v>0</v>
      </c>
      <c r="L502" s="504">
        <f t="shared" ref="L502:N504" si="387">H502+J502</f>
        <v>0</v>
      </c>
      <c r="M502" s="504">
        <f t="shared" si="387"/>
        <v>0</v>
      </c>
      <c r="N502" s="504">
        <f t="shared" si="387"/>
        <v>0</v>
      </c>
      <c r="O502" s="504">
        <f t="shared" ref="O502:X504" si="388">K502+M502</f>
        <v>0</v>
      </c>
      <c r="P502" s="504">
        <f t="shared" si="388"/>
        <v>0</v>
      </c>
      <c r="Q502" s="504">
        <f t="shared" si="388"/>
        <v>0</v>
      </c>
      <c r="R502" s="504">
        <f t="shared" si="388"/>
        <v>0</v>
      </c>
      <c r="S502" s="504">
        <f t="shared" si="388"/>
        <v>0</v>
      </c>
      <c r="T502" s="504">
        <f t="shared" si="388"/>
        <v>0</v>
      </c>
      <c r="U502" s="504">
        <f t="shared" si="388"/>
        <v>0</v>
      </c>
      <c r="V502" s="504">
        <f t="shared" si="388"/>
        <v>0</v>
      </c>
      <c r="W502" s="504">
        <f t="shared" si="388"/>
        <v>0</v>
      </c>
      <c r="X502" s="504">
        <f t="shared" si="388"/>
        <v>0</v>
      </c>
      <c r="Y502" s="487"/>
      <c r="Z502" s="487"/>
      <c r="AA502" s="487"/>
      <c r="AB502" s="487"/>
      <c r="AC502" s="487"/>
      <c r="AD502" s="487"/>
      <c r="AE502" s="487"/>
      <c r="AF502" s="487"/>
      <c r="AG502" s="487"/>
      <c r="AH502" s="487"/>
      <c r="AI502" s="487"/>
      <c r="AJ502" s="487"/>
      <c r="AK502" s="487"/>
      <c r="AL502" s="487"/>
      <c r="AM502" s="487"/>
      <c r="AN502" s="487"/>
      <c r="AO502" s="487"/>
      <c r="AP502" s="487"/>
      <c r="AQ502" s="487"/>
      <c r="AR502" s="487"/>
      <c r="AS502" s="487"/>
      <c r="AT502" s="487"/>
      <c r="AU502" s="487"/>
      <c r="AV502" s="487"/>
      <c r="AW502" s="487"/>
      <c r="AX502" s="487"/>
      <c r="AY502" s="487"/>
      <c r="AZ502" s="487"/>
      <c r="BA502" s="487"/>
      <c r="BB502" s="487"/>
    </row>
    <row r="503" spans="1:54" s="536" customFormat="1" ht="24.75" hidden="1" customHeight="1" x14ac:dyDescent="0.2">
      <c r="A503" s="505" t="s">
        <v>97</v>
      </c>
      <c r="B503" s="493" t="s">
        <v>146</v>
      </c>
      <c r="C503" s="493" t="s">
        <v>190</v>
      </c>
      <c r="D503" s="493" t="s">
        <v>196</v>
      </c>
      <c r="E503" s="493" t="s">
        <v>479</v>
      </c>
      <c r="F503" s="493" t="s">
        <v>98</v>
      </c>
      <c r="G503" s="504"/>
      <c r="H503" s="504"/>
      <c r="I503" s="504">
        <v>0</v>
      </c>
      <c r="J503" s="504">
        <f>G503+I503</f>
        <v>0</v>
      </c>
      <c r="K503" s="504">
        <v>0</v>
      </c>
      <c r="L503" s="504">
        <f t="shared" si="387"/>
        <v>0</v>
      </c>
      <c r="M503" s="504">
        <f t="shared" si="387"/>
        <v>0</v>
      </c>
      <c r="N503" s="504">
        <f t="shared" si="387"/>
        <v>0</v>
      </c>
      <c r="O503" s="504">
        <f t="shared" si="388"/>
        <v>0</v>
      </c>
      <c r="P503" s="504">
        <f t="shared" si="388"/>
        <v>0</v>
      </c>
      <c r="Q503" s="504">
        <f t="shared" si="388"/>
        <v>0</v>
      </c>
      <c r="R503" s="504">
        <f t="shared" si="388"/>
        <v>0</v>
      </c>
      <c r="S503" s="504">
        <f t="shared" si="388"/>
        <v>0</v>
      </c>
      <c r="T503" s="504">
        <f t="shared" si="388"/>
        <v>0</v>
      </c>
      <c r="U503" s="504">
        <f t="shared" si="388"/>
        <v>0</v>
      </c>
      <c r="V503" s="504">
        <f t="shared" si="388"/>
        <v>0</v>
      </c>
      <c r="W503" s="504">
        <f t="shared" si="388"/>
        <v>0</v>
      </c>
      <c r="X503" s="504">
        <f t="shared" si="388"/>
        <v>0</v>
      </c>
      <c r="Y503" s="487"/>
      <c r="Z503" s="487"/>
      <c r="AA503" s="487"/>
      <c r="AB503" s="487"/>
      <c r="AC503" s="487"/>
      <c r="AD503" s="487"/>
      <c r="AE503" s="487"/>
      <c r="AF503" s="487"/>
      <c r="AG503" s="487"/>
      <c r="AH503" s="487"/>
      <c r="AI503" s="487"/>
      <c r="AJ503" s="487"/>
      <c r="AK503" s="487"/>
      <c r="AL503" s="487"/>
      <c r="AM503" s="487"/>
      <c r="AN503" s="487"/>
      <c r="AO503" s="487"/>
      <c r="AP503" s="487"/>
      <c r="AQ503" s="487"/>
      <c r="AR503" s="487"/>
      <c r="AS503" s="487"/>
      <c r="AT503" s="487"/>
      <c r="AU503" s="487"/>
      <c r="AV503" s="487"/>
      <c r="AW503" s="487"/>
      <c r="AX503" s="487"/>
      <c r="AY503" s="487"/>
      <c r="AZ503" s="487"/>
      <c r="BA503" s="487"/>
      <c r="BB503" s="487"/>
    </row>
    <row r="504" spans="1:54" s="536" customFormat="1" ht="28.5" hidden="1" customHeight="1" x14ac:dyDescent="0.2">
      <c r="A504" s="505" t="s">
        <v>93</v>
      </c>
      <c r="B504" s="493" t="s">
        <v>146</v>
      </c>
      <c r="C504" s="493" t="s">
        <v>190</v>
      </c>
      <c r="D504" s="493" t="s">
        <v>196</v>
      </c>
      <c r="E504" s="493" t="s">
        <v>479</v>
      </c>
      <c r="F504" s="493" t="s">
        <v>94</v>
      </c>
      <c r="G504" s="504"/>
      <c r="H504" s="504"/>
      <c r="I504" s="504">
        <v>0</v>
      </c>
      <c r="J504" s="504">
        <f>G504+I504</f>
        <v>0</v>
      </c>
      <c r="K504" s="504">
        <v>0</v>
      </c>
      <c r="L504" s="504">
        <f t="shared" si="387"/>
        <v>0</v>
      </c>
      <c r="M504" s="504">
        <f t="shared" si="387"/>
        <v>0</v>
      </c>
      <c r="N504" s="504">
        <f t="shared" si="387"/>
        <v>0</v>
      </c>
      <c r="O504" s="504">
        <f t="shared" si="388"/>
        <v>0</v>
      </c>
      <c r="P504" s="504">
        <f t="shared" si="388"/>
        <v>0</v>
      </c>
      <c r="Q504" s="504">
        <f t="shared" si="388"/>
        <v>0</v>
      </c>
      <c r="R504" s="504">
        <f t="shared" si="388"/>
        <v>0</v>
      </c>
      <c r="S504" s="504">
        <f t="shared" si="388"/>
        <v>0</v>
      </c>
      <c r="T504" s="504">
        <f t="shared" si="388"/>
        <v>0</v>
      </c>
      <c r="U504" s="504">
        <f t="shared" si="388"/>
        <v>0</v>
      </c>
      <c r="V504" s="504">
        <f t="shared" si="388"/>
        <v>0</v>
      </c>
      <c r="W504" s="504">
        <f t="shared" si="388"/>
        <v>0</v>
      </c>
      <c r="X504" s="504">
        <f t="shared" si="388"/>
        <v>0</v>
      </c>
      <c r="Y504" s="487"/>
      <c r="Z504" s="487"/>
      <c r="AA504" s="487"/>
      <c r="AB504" s="487"/>
      <c r="AC504" s="487"/>
      <c r="AD504" s="487"/>
      <c r="AE504" s="487"/>
      <c r="AF504" s="487"/>
      <c r="AG504" s="487"/>
      <c r="AH504" s="487"/>
      <c r="AI504" s="487"/>
      <c r="AJ504" s="487"/>
      <c r="AK504" s="487"/>
      <c r="AL504" s="487"/>
      <c r="AM504" s="487"/>
      <c r="AN504" s="487"/>
      <c r="AO504" s="487"/>
      <c r="AP504" s="487"/>
      <c r="AQ504" s="487"/>
      <c r="AR504" s="487"/>
      <c r="AS504" s="487"/>
      <c r="AT504" s="487"/>
      <c r="AU504" s="487"/>
      <c r="AV504" s="487"/>
      <c r="AW504" s="487"/>
      <c r="AX504" s="487"/>
      <c r="AY504" s="487"/>
      <c r="AZ504" s="487"/>
      <c r="BA504" s="487"/>
      <c r="BB504" s="487"/>
    </row>
    <row r="505" spans="1:54" s="536" customFormat="1" ht="14.25" hidden="1" customHeight="1" x14ac:dyDescent="0.2">
      <c r="A505" s="505" t="s">
        <v>505</v>
      </c>
      <c r="B505" s="526">
        <v>801</v>
      </c>
      <c r="C505" s="526" t="s">
        <v>312</v>
      </c>
      <c r="D505" s="493" t="s">
        <v>196</v>
      </c>
      <c r="E505" s="492" t="s">
        <v>507</v>
      </c>
      <c r="F505" s="526"/>
      <c r="G505" s="504"/>
      <c r="H505" s="504"/>
      <c r="I505" s="504">
        <f>I506</f>
        <v>-13512.5</v>
      </c>
      <c r="J505" s="504" t="e">
        <f>J506</f>
        <v>#REF!</v>
      </c>
      <c r="K505" s="504">
        <f>K506</f>
        <v>-13512.5</v>
      </c>
      <c r="L505" s="504" t="e">
        <f>L506</f>
        <v>#REF!</v>
      </c>
      <c r="M505" s="504" t="e">
        <f>M506</f>
        <v>#REF!</v>
      </c>
      <c r="N505" s="504" t="e">
        <f t="shared" ref="N505:X505" si="389">N506</f>
        <v>#REF!</v>
      </c>
      <c r="O505" s="504" t="e">
        <f t="shared" si="389"/>
        <v>#REF!</v>
      </c>
      <c r="P505" s="504" t="e">
        <f t="shared" si="389"/>
        <v>#REF!</v>
      </c>
      <c r="Q505" s="504" t="e">
        <f t="shared" si="389"/>
        <v>#REF!</v>
      </c>
      <c r="R505" s="504" t="e">
        <f t="shared" si="389"/>
        <v>#REF!</v>
      </c>
      <c r="S505" s="504" t="e">
        <f t="shared" si="389"/>
        <v>#REF!</v>
      </c>
      <c r="T505" s="504" t="e">
        <f t="shared" si="389"/>
        <v>#REF!</v>
      </c>
      <c r="U505" s="504" t="e">
        <f t="shared" si="389"/>
        <v>#REF!</v>
      </c>
      <c r="V505" s="504" t="e">
        <f t="shared" si="389"/>
        <v>#REF!</v>
      </c>
      <c r="W505" s="504" t="e">
        <f t="shared" si="389"/>
        <v>#REF!</v>
      </c>
      <c r="X505" s="504" t="e">
        <f t="shared" si="389"/>
        <v>#REF!</v>
      </c>
      <c r="Y505" s="487"/>
      <c r="Z505" s="487"/>
      <c r="AA505" s="487"/>
      <c r="AB505" s="487"/>
      <c r="AC505" s="487"/>
      <c r="AD505" s="487"/>
      <c r="AE505" s="487"/>
      <c r="AF505" s="487"/>
      <c r="AG505" s="487"/>
      <c r="AH505" s="487"/>
      <c r="AI505" s="487"/>
      <c r="AJ505" s="487"/>
      <c r="AK505" s="487"/>
      <c r="AL505" s="487"/>
      <c r="AM505" s="487"/>
      <c r="AN505" s="487"/>
      <c r="AO505" s="487"/>
      <c r="AP505" s="487"/>
      <c r="AQ505" s="487"/>
      <c r="AR505" s="487"/>
      <c r="AS505" s="487"/>
      <c r="AT505" s="487"/>
      <c r="AU505" s="487"/>
      <c r="AV505" s="487"/>
      <c r="AW505" s="487"/>
      <c r="AX505" s="487"/>
      <c r="AY505" s="487"/>
      <c r="AZ505" s="487"/>
      <c r="BA505" s="487"/>
      <c r="BB505" s="487"/>
    </row>
    <row r="506" spans="1:54" s="536" customFormat="1" ht="17.25" hidden="1" customHeight="1" x14ac:dyDescent="0.2">
      <c r="A506" s="505" t="s">
        <v>506</v>
      </c>
      <c r="B506" s="526">
        <v>801</v>
      </c>
      <c r="C506" s="526" t="s">
        <v>312</v>
      </c>
      <c r="D506" s="493" t="s">
        <v>196</v>
      </c>
      <c r="E506" s="506" t="s">
        <v>467</v>
      </c>
      <c r="F506" s="493"/>
      <c r="G506" s="504"/>
      <c r="H506" s="504"/>
      <c r="I506" s="504">
        <f>I507+I508+I509+I510+I511+I512</f>
        <v>-13512.5</v>
      </c>
      <c r="J506" s="504" t="e">
        <f>J507+J508+J509+J510+J511+J512</f>
        <v>#REF!</v>
      </c>
      <c r="K506" s="504">
        <f>K507+K508+K509+K510+K511+K512</f>
        <v>-13512.5</v>
      </c>
      <c r="L506" s="504" t="e">
        <f>L507+L508+L509+L510+L511+L512</f>
        <v>#REF!</v>
      </c>
      <c r="M506" s="504" t="e">
        <f>M507+M508+M509+M510+M511+M512</f>
        <v>#REF!</v>
      </c>
      <c r="N506" s="504" t="e">
        <f t="shared" ref="N506:X506" si="390">N507+N508+N509+N510+N511+N512</f>
        <v>#REF!</v>
      </c>
      <c r="O506" s="504" t="e">
        <f t="shared" si="390"/>
        <v>#REF!</v>
      </c>
      <c r="P506" s="504" t="e">
        <f t="shared" si="390"/>
        <v>#REF!</v>
      </c>
      <c r="Q506" s="504" t="e">
        <f t="shared" si="390"/>
        <v>#REF!</v>
      </c>
      <c r="R506" s="504" t="e">
        <f t="shared" si="390"/>
        <v>#REF!</v>
      </c>
      <c r="S506" s="504" t="e">
        <f t="shared" si="390"/>
        <v>#REF!</v>
      </c>
      <c r="T506" s="504" t="e">
        <f t="shared" si="390"/>
        <v>#REF!</v>
      </c>
      <c r="U506" s="504" t="e">
        <f t="shared" si="390"/>
        <v>#REF!</v>
      </c>
      <c r="V506" s="504" t="e">
        <f t="shared" si="390"/>
        <v>#REF!</v>
      </c>
      <c r="W506" s="504" t="e">
        <f t="shared" si="390"/>
        <v>#REF!</v>
      </c>
      <c r="X506" s="504" t="e">
        <f t="shared" si="390"/>
        <v>#REF!</v>
      </c>
      <c r="Y506" s="487"/>
      <c r="Z506" s="487"/>
      <c r="AA506" s="487"/>
      <c r="AB506" s="487"/>
      <c r="AC506" s="487"/>
      <c r="AD506" s="487"/>
      <c r="AE506" s="487"/>
      <c r="AF506" s="487"/>
      <c r="AG506" s="487"/>
      <c r="AH506" s="487"/>
      <c r="AI506" s="487"/>
      <c r="AJ506" s="487"/>
      <c r="AK506" s="487"/>
      <c r="AL506" s="487"/>
      <c r="AM506" s="487"/>
      <c r="AN506" s="487"/>
      <c r="AO506" s="487"/>
      <c r="AP506" s="487"/>
      <c r="AQ506" s="487"/>
      <c r="AR506" s="487"/>
      <c r="AS506" s="487"/>
      <c r="AT506" s="487"/>
      <c r="AU506" s="487"/>
      <c r="AV506" s="487"/>
      <c r="AW506" s="487"/>
      <c r="AX506" s="487"/>
      <c r="AY506" s="487"/>
      <c r="AZ506" s="487"/>
      <c r="BA506" s="487"/>
      <c r="BB506" s="487"/>
    </row>
    <row r="507" spans="1:54" s="536" customFormat="1" ht="15" hidden="1" customHeight="1" x14ac:dyDescent="0.2">
      <c r="A507" s="505" t="s">
        <v>95</v>
      </c>
      <c r="B507" s="526">
        <v>801</v>
      </c>
      <c r="C507" s="526" t="s">
        <v>312</v>
      </c>
      <c r="D507" s="493" t="s">
        <v>196</v>
      </c>
      <c r="E507" s="506" t="s">
        <v>467</v>
      </c>
      <c r="F507" s="493" t="s">
        <v>96</v>
      </c>
      <c r="G507" s="504"/>
      <c r="H507" s="504"/>
      <c r="I507" s="504">
        <v>-10282.5</v>
      </c>
      <c r="J507" s="504" t="e">
        <f>#REF!+I507</f>
        <v>#REF!</v>
      </c>
      <c r="K507" s="504">
        <v>-10282.5</v>
      </c>
      <c r="L507" s="504" t="e">
        <f>#REF!+J507</f>
        <v>#REF!</v>
      </c>
      <c r="M507" s="504" t="e">
        <f>#REF!+K507</f>
        <v>#REF!</v>
      </c>
      <c r="N507" s="504" t="e">
        <f>#REF!+L507</f>
        <v>#REF!</v>
      </c>
      <c r="O507" s="504" t="e">
        <f>#REF!+M507</f>
        <v>#REF!</v>
      </c>
      <c r="P507" s="504" t="e">
        <f>#REF!+N507</f>
        <v>#REF!</v>
      </c>
      <c r="Q507" s="504" t="e">
        <f>#REF!+O507</f>
        <v>#REF!</v>
      </c>
      <c r="R507" s="504" t="e">
        <f>#REF!+P507</f>
        <v>#REF!</v>
      </c>
      <c r="S507" s="504" t="e">
        <f>#REF!+Q507</f>
        <v>#REF!</v>
      </c>
      <c r="T507" s="504" t="e">
        <f>#REF!+R507</f>
        <v>#REF!</v>
      </c>
      <c r="U507" s="504" t="e">
        <f>#REF!+S507</f>
        <v>#REF!</v>
      </c>
      <c r="V507" s="504" t="e">
        <f>#REF!+T507</f>
        <v>#REF!</v>
      </c>
      <c r="W507" s="504" t="e">
        <f>#REF!+U507</f>
        <v>#REF!</v>
      </c>
      <c r="X507" s="504" t="e">
        <f>#REF!+V507</f>
        <v>#REF!</v>
      </c>
      <c r="Y507" s="487"/>
      <c r="Z507" s="487"/>
      <c r="AA507" s="487"/>
      <c r="AB507" s="487"/>
      <c r="AC507" s="487"/>
      <c r="AD507" s="487"/>
      <c r="AE507" s="487"/>
      <c r="AF507" s="487"/>
      <c r="AG507" s="487"/>
      <c r="AH507" s="487"/>
      <c r="AI507" s="487"/>
      <c r="AJ507" s="487"/>
      <c r="AK507" s="487"/>
      <c r="AL507" s="487"/>
      <c r="AM507" s="487"/>
      <c r="AN507" s="487"/>
      <c r="AO507" s="487"/>
      <c r="AP507" s="487"/>
      <c r="AQ507" s="487"/>
      <c r="AR507" s="487"/>
      <c r="AS507" s="487"/>
      <c r="AT507" s="487"/>
      <c r="AU507" s="487"/>
      <c r="AV507" s="487"/>
      <c r="AW507" s="487"/>
      <c r="AX507" s="487"/>
      <c r="AY507" s="487"/>
      <c r="AZ507" s="487"/>
      <c r="BA507" s="487"/>
      <c r="BB507" s="487"/>
    </row>
    <row r="508" spans="1:54" s="536" customFormat="1" ht="18" hidden="1" customHeight="1" x14ac:dyDescent="0.2">
      <c r="A508" s="505" t="s">
        <v>97</v>
      </c>
      <c r="B508" s="526">
        <v>801</v>
      </c>
      <c r="C508" s="526" t="s">
        <v>312</v>
      </c>
      <c r="D508" s="493" t="s">
        <v>196</v>
      </c>
      <c r="E508" s="506" t="s">
        <v>467</v>
      </c>
      <c r="F508" s="493" t="s">
        <v>98</v>
      </c>
      <c r="G508" s="504"/>
      <c r="H508" s="504"/>
      <c r="I508" s="504">
        <v>-480</v>
      </c>
      <c r="J508" s="504" t="e">
        <f>#REF!+I508</f>
        <v>#REF!</v>
      </c>
      <c r="K508" s="504">
        <v>-480</v>
      </c>
      <c r="L508" s="504" t="e">
        <f>#REF!+J508</f>
        <v>#REF!</v>
      </c>
      <c r="M508" s="504" t="e">
        <f>#REF!+K508</f>
        <v>#REF!</v>
      </c>
      <c r="N508" s="504" t="e">
        <f>#REF!+L508</f>
        <v>#REF!</v>
      </c>
      <c r="O508" s="504" t="e">
        <f>#REF!+M508</f>
        <v>#REF!</v>
      </c>
      <c r="P508" s="504" t="e">
        <f>#REF!+N508</f>
        <v>#REF!</v>
      </c>
      <c r="Q508" s="504" t="e">
        <f>#REF!+O508</f>
        <v>#REF!</v>
      </c>
      <c r="R508" s="504" t="e">
        <f>#REF!+P508</f>
        <v>#REF!</v>
      </c>
      <c r="S508" s="504" t="e">
        <f>#REF!+Q508</f>
        <v>#REF!</v>
      </c>
      <c r="T508" s="504" t="e">
        <f>#REF!+R508</f>
        <v>#REF!</v>
      </c>
      <c r="U508" s="504" t="e">
        <f>#REF!+S508</f>
        <v>#REF!</v>
      </c>
      <c r="V508" s="504" t="e">
        <f>#REF!+T508</f>
        <v>#REF!</v>
      </c>
      <c r="W508" s="504" t="e">
        <f>#REF!+U508</f>
        <v>#REF!</v>
      </c>
      <c r="X508" s="504" t="e">
        <f>#REF!+V508</f>
        <v>#REF!</v>
      </c>
      <c r="Y508" s="487"/>
      <c r="Z508" s="487"/>
      <c r="AA508" s="487"/>
      <c r="AB508" s="487"/>
      <c r="AC508" s="487"/>
      <c r="AD508" s="487"/>
      <c r="AE508" s="487"/>
      <c r="AF508" s="487"/>
      <c r="AG508" s="487"/>
      <c r="AH508" s="487"/>
      <c r="AI508" s="487"/>
      <c r="AJ508" s="487"/>
      <c r="AK508" s="487"/>
      <c r="AL508" s="487"/>
      <c r="AM508" s="487"/>
      <c r="AN508" s="487"/>
      <c r="AO508" s="487"/>
      <c r="AP508" s="487"/>
      <c r="AQ508" s="487"/>
      <c r="AR508" s="487"/>
      <c r="AS508" s="487"/>
      <c r="AT508" s="487"/>
      <c r="AU508" s="487"/>
      <c r="AV508" s="487"/>
      <c r="AW508" s="487"/>
      <c r="AX508" s="487"/>
      <c r="AY508" s="487"/>
      <c r="AZ508" s="487"/>
      <c r="BA508" s="487"/>
      <c r="BB508" s="487"/>
    </row>
    <row r="509" spans="1:54" s="536" customFormat="1" ht="12" hidden="1" customHeight="1" x14ac:dyDescent="0.2">
      <c r="A509" s="505" t="s">
        <v>99</v>
      </c>
      <c r="B509" s="526">
        <v>801</v>
      </c>
      <c r="C509" s="526" t="s">
        <v>312</v>
      </c>
      <c r="D509" s="493" t="s">
        <v>196</v>
      </c>
      <c r="E509" s="506" t="s">
        <v>467</v>
      </c>
      <c r="F509" s="493" t="s">
        <v>100</v>
      </c>
      <c r="G509" s="504"/>
      <c r="H509" s="504"/>
      <c r="I509" s="504">
        <v>-500</v>
      </c>
      <c r="J509" s="504" t="e">
        <f>#REF!+I509</f>
        <v>#REF!</v>
      </c>
      <c r="K509" s="504">
        <v>-500</v>
      </c>
      <c r="L509" s="504" t="e">
        <f>#REF!+J509</f>
        <v>#REF!</v>
      </c>
      <c r="M509" s="504" t="e">
        <f>#REF!+K509</f>
        <v>#REF!</v>
      </c>
      <c r="N509" s="504" t="e">
        <f>#REF!+L509</f>
        <v>#REF!</v>
      </c>
      <c r="O509" s="504" t="e">
        <f>#REF!+M509</f>
        <v>#REF!</v>
      </c>
      <c r="P509" s="504" t="e">
        <f>#REF!+N509</f>
        <v>#REF!</v>
      </c>
      <c r="Q509" s="504" t="e">
        <f>#REF!+O509</f>
        <v>#REF!</v>
      </c>
      <c r="R509" s="504" t="e">
        <f>#REF!+P509</f>
        <v>#REF!</v>
      </c>
      <c r="S509" s="504" t="e">
        <f>#REF!+Q509</f>
        <v>#REF!</v>
      </c>
      <c r="T509" s="504" t="e">
        <f>#REF!+R509</f>
        <v>#REF!</v>
      </c>
      <c r="U509" s="504" t="e">
        <f>#REF!+S509</f>
        <v>#REF!</v>
      </c>
      <c r="V509" s="504" t="e">
        <f>#REF!+T509</f>
        <v>#REF!</v>
      </c>
      <c r="W509" s="504" t="e">
        <f>#REF!+U509</f>
        <v>#REF!</v>
      </c>
      <c r="X509" s="504" t="e">
        <f>#REF!+V509</f>
        <v>#REF!</v>
      </c>
      <c r="Y509" s="487"/>
      <c r="Z509" s="487"/>
      <c r="AA509" s="487"/>
      <c r="AB509" s="487"/>
      <c r="AC509" s="487"/>
      <c r="AD509" s="487"/>
      <c r="AE509" s="487"/>
      <c r="AF509" s="487"/>
      <c r="AG509" s="487"/>
      <c r="AH509" s="487"/>
      <c r="AI509" s="487"/>
      <c r="AJ509" s="487"/>
      <c r="AK509" s="487"/>
      <c r="AL509" s="487"/>
      <c r="AM509" s="487"/>
      <c r="AN509" s="487"/>
      <c r="AO509" s="487"/>
      <c r="AP509" s="487"/>
      <c r="AQ509" s="487"/>
      <c r="AR509" s="487"/>
      <c r="AS509" s="487"/>
      <c r="AT509" s="487"/>
      <c r="AU509" s="487"/>
      <c r="AV509" s="487"/>
      <c r="AW509" s="487"/>
      <c r="AX509" s="487"/>
      <c r="AY509" s="487"/>
      <c r="AZ509" s="487"/>
      <c r="BA509" s="487"/>
      <c r="BB509" s="487"/>
    </row>
    <row r="510" spans="1:54" s="536" customFormat="1" ht="14.25" hidden="1" customHeight="1" x14ac:dyDescent="0.2">
      <c r="A510" s="505" t="s">
        <v>93</v>
      </c>
      <c r="B510" s="526">
        <v>801</v>
      </c>
      <c r="C510" s="526" t="s">
        <v>312</v>
      </c>
      <c r="D510" s="493" t="s">
        <v>196</v>
      </c>
      <c r="E510" s="506" t="s">
        <v>467</v>
      </c>
      <c r="F510" s="493" t="s">
        <v>94</v>
      </c>
      <c r="G510" s="504"/>
      <c r="H510" s="504"/>
      <c r="I510" s="504">
        <v>-2000</v>
      </c>
      <c r="J510" s="504" t="e">
        <f>#REF!+I510</f>
        <v>#REF!</v>
      </c>
      <c r="K510" s="504">
        <v>-2000</v>
      </c>
      <c r="L510" s="504" t="e">
        <f>#REF!+J510</f>
        <v>#REF!</v>
      </c>
      <c r="M510" s="504" t="e">
        <f>#REF!+K510</f>
        <v>#REF!</v>
      </c>
      <c r="N510" s="504" t="e">
        <f>#REF!+L510</f>
        <v>#REF!</v>
      </c>
      <c r="O510" s="504" t="e">
        <f>#REF!+M510</f>
        <v>#REF!</v>
      </c>
      <c r="P510" s="504" t="e">
        <f>#REF!+N510</f>
        <v>#REF!</v>
      </c>
      <c r="Q510" s="504" t="e">
        <f>#REF!+O510</f>
        <v>#REF!</v>
      </c>
      <c r="R510" s="504" t="e">
        <f>#REF!+P510</f>
        <v>#REF!</v>
      </c>
      <c r="S510" s="504" t="e">
        <f>#REF!+Q510</f>
        <v>#REF!</v>
      </c>
      <c r="T510" s="504" t="e">
        <f>#REF!+R510</f>
        <v>#REF!</v>
      </c>
      <c r="U510" s="504" t="e">
        <f>#REF!+S510</f>
        <v>#REF!</v>
      </c>
      <c r="V510" s="504" t="e">
        <f>#REF!+T510</f>
        <v>#REF!</v>
      </c>
      <c r="W510" s="504" t="e">
        <f>#REF!+U510</f>
        <v>#REF!</v>
      </c>
      <c r="X510" s="504" t="e">
        <f>#REF!+V510</f>
        <v>#REF!</v>
      </c>
      <c r="Y510" s="487"/>
      <c r="Z510" s="487"/>
      <c r="AA510" s="487"/>
      <c r="AB510" s="487"/>
      <c r="AC510" s="487"/>
      <c r="AD510" s="487"/>
      <c r="AE510" s="487"/>
      <c r="AF510" s="487"/>
      <c r="AG510" s="487"/>
      <c r="AH510" s="487"/>
      <c r="AI510" s="487"/>
      <c r="AJ510" s="487"/>
      <c r="AK510" s="487"/>
      <c r="AL510" s="487"/>
      <c r="AM510" s="487"/>
      <c r="AN510" s="487"/>
      <c r="AO510" s="487"/>
      <c r="AP510" s="487"/>
      <c r="AQ510" s="487"/>
      <c r="AR510" s="487"/>
      <c r="AS510" s="487"/>
      <c r="AT510" s="487"/>
      <c r="AU510" s="487"/>
      <c r="AV510" s="487"/>
      <c r="AW510" s="487"/>
      <c r="AX510" s="487"/>
      <c r="AY510" s="487"/>
      <c r="AZ510" s="487"/>
      <c r="BA510" s="487"/>
      <c r="BB510" s="487"/>
    </row>
    <row r="511" spans="1:54" s="536" customFormat="1" ht="16.5" hidden="1" customHeight="1" x14ac:dyDescent="0.2">
      <c r="A511" s="505" t="s">
        <v>103</v>
      </c>
      <c r="B511" s="526">
        <v>801</v>
      </c>
      <c r="C511" s="526" t="s">
        <v>312</v>
      </c>
      <c r="D511" s="493" t="s">
        <v>196</v>
      </c>
      <c r="E511" s="506" t="s">
        <v>467</v>
      </c>
      <c r="F511" s="493" t="s">
        <v>104</v>
      </c>
      <c r="G511" s="504"/>
      <c r="H511" s="504"/>
      <c r="I511" s="504">
        <v>-210</v>
      </c>
      <c r="J511" s="504" t="e">
        <f>#REF!+I511</f>
        <v>#REF!</v>
      </c>
      <c r="K511" s="504">
        <v>-210</v>
      </c>
      <c r="L511" s="504" t="e">
        <f>#REF!+J511</f>
        <v>#REF!</v>
      </c>
      <c r="M511" s="504" t="e">
        <f>#REF!+K511</f>
        <v>#REF!</v>
      </c>
      <c r="N511" s="504" t="e">
        <f>#REF!+L511</f>
        <v>#REF!</v>
      </c>
      <c r="O511" s="504" t="e">
        <f>#REF!+M511</f>
        <v>#REF!</v>
      </c>
      <c r="P511" s="504" t="e">
        <f>#REF!+N511</f>
        <v>#REF!</v>
      </c>
      <c r="Q511" s="504" t="e">
        <f>#REF!+O511</f>
        <v>#REF!</v>
      </c>
      <c r="R511" s="504" t="e">
        <f>#REF!+P511</f>
        <v>#REF!</v>
      </c>
      <c r="S511" s="504" t="e">
        <f>#REF!+Q511</f>
        <v>#REF!</v>
      </c>
      <c r="T511" s="504" t="e">
        <f>#REF!+R511</f>
        <v>#REF!</v>
      </c>
      <c r="U511" s="504" t="e">
        <f>#REF!+S511</f>
        <v>#REF!</v>
      </c>
      <c r="V511" s="504" t="e">
        <f>#REF!+T511</f>
        <v>#REF!</v>
      </c>
      <c r="W511" s="504" t="e">
        <f>#REF!+U511</f>
        <v>#REF!</v>
      </c>
      <c r="X511" s="504" t="e">
        <f>#REF!+V511</f>
        <v>#REF!</v>
      </c>
      <c r="Y511" s="487"/>
      <c r="Z511" s="487"/>
      <c r="AA511" s="487"/>
      <c r="AB511" s="487"/>
      <c r="AC511" s="487"/>
      <c r="AD511" s="487"/>
      <c r="AE511" s="487"/>
      <c r="AF511" s="487"/>
      <c r="AG511" s="487"/>
      <c r="AH511" s="487"/>
      <c r="AI511" s="487"/>
      <c r="AJ511" s="487"/>
      <c r="AK511" s="487"/>
      <c r="AL511" s="487"/>
      <c r="AM511" s="487"/>
      <c r="AN511" s="487"/>
      <c r="AO511" s="487"/>
      <c r="AP511" s="487"/>
      <c r="AQ511" s="487"/>
      <c r="AR511" s="487"/>
      <c r="AS511" s="487"/>
      <c r="AT511" s="487"/>
      <c r="AU511" s="487"/>
      <c r="AV511" s="487"/>
      <c r="AW511" s="487"/>
      <c r="AX511" s="487"/>
      <c r="AY511" s="487"/>
      <c r="AZ511" s="487"/>
      <c r="BA511" s="487"/>
      <c r="BB511" s="487"/>
    </row>
    <row r="512" spans="1:54" s="536" customFormat="1" ht="15.75" hidden="1" customHeight="1" x14ac:dyDescent="0.2">
      <c r="A512" s="505" t="s">
        <v>105</v>
      </c>
      <c r="B512" s="526">
        <v>801</v>
      </c>
      <c r="C512" s="526" t="s">
        <v>312</v>
      </c>
      <c r="D512" s="493" t="s">
        <v>196</v>
      </c>
      <c r="E512" s="506" t="s">
        <v>467</v>
      </c>
      <c r="F512" s="493" t="s">
        <v>106</v>
      </c>
      <c r="G512" s="504"/>
      <c r="H512" s="504"/>
      <c r="I512" s="504">
        <v>-40</v>
      </c>
      <c r="J512" s="504" t="e">
        <f>#REF!+I512</f>
        <v>#REF!</v>
      </c>
      <c r="K512" s="504">
        <v>-40</v>
      </c>
      <c r="L512" s="504" t="e">
        <f>#REF!+J512</f>
        <v>#REF!</v>
      </c>
      <c r="M512" s="504" t="e">
        <f>#REF!+K512</f>
        <v>#REF!</v>
      </c>
      <c r="N512" s="504" t="e">
        <f>#REF!+L512</f>
        <v>#REF!</v>
      </c>
      <c r="O512" s="504" t="e">
        <f>#REF!+M512</f>
        <v>#REF!</v>
      </c>
      <c r="P512" s="504" t="e">
        <f>#REF!+N512</f>
        <v>#REF!</v>
      </c>
      <c r="Q512" s="504" t="e">
        <f>#REF!+O512</f>
        <v>#REF!</v>
      </c>
      <c r="R512" s="504" t="e">
        <f>#REF!+P512</f>
        <v>#REF!</v>
      </c>
      <c r="S512" s="504" t="e">
        <f>#REF!+Q512</f>
        <v>#REF!</v>
      </c>
      <c r="T512" s="504" t="e">
        <f>#REF!+R512</f>
        <v>#REF!</v>
      </c>
      <c r="U512" s="504" t="e">
        <f>#REF!+S512</f>
        <v>#REF!</v>
      </c>
      <c r="V512" s="504" t="e">
        <f>#REF!+T512</f>
        <v>#REF!</v>
      </c>
      <c r="W512" s="504" t="e">
        <f>#REF!+U512</f>
        <v>#REF!</v>
      </c>
      <c r="X512" s="504" t="e">
        <f>#REF!+V512</f>
        <v>#REF!</v>
      </c>
      <c r="Y512" s="487"/>
      <c r="Z512" s="487"/>
      <c r="AA512" s="487"/>
      <c r="AB512" s="487"/>
      <c r="AC512" s="487"/>
      <c r="AD512" s="487"/>
      <c r="AE512" s="487"/>
      <c r="AF512" s="487"/>
      <c r="AG512" s="487"/>
      <c r="AH512" s="487"/>
      <c r="AI512" s="487"/>
      <c r="AJ512" s="487"/>
      <c r="AK512" s="487"/>
      <c r="AL512" s="487"/>
      <c r="AM512" s="487"/>
      <c r="AN512" s="487"/>
      <c r="AO512" s="487"/>
      <c r="AP512" s="487"/>
      <c r="AQ512" s="487"/>
      <c r="AR512" s="487"/>
      <c r="AS512" s="487"/>
      <c r="AT512" s="487"/>
      <c r="AU512" s="487"/>
      <c r="AV512" s="487"/>
      <c r="AW512" s="487"/>
      <c r="AX512" s="487"/>
      <c r="AY512" s="487"/>
      <c r="AZ512" s="487"/>
      <c r="BA512" s="487"/>
      <c r="BB512" s="487"/>
    </row>
    <row r="513" spans="1:54" s="536" customFormat="1" ht="21.75" customHeight="1" x14ac:dyDescent="0.2">
      <c r="A513" s="505" t="s">
        <v>506</v>
      </c>
      <c r="B513" s="526">
        <v>801</v>
      </c>
      <c r="C513" s="526" t="s">
        <v>312</v>
      </c>
      <c r="D513" s="493" t="s">
        <v>196</v>
      </c>
      <c r="E513" s="506" t="s">
        <v>870</v>
      </c>
      <c r="F513" s="493"/>
      <c r="G513" s="504" t="e">
        <f>#REF!+#REF!+#REF!+#REF!+#REF!+#REF!</f>
        <v>#REF!</v>
      </c>
      <c r="H513" s="504">
        <f t="shared" ref="H513:Q513" si="391">H514+H515+H516+H519+H520+H522+H523+H524</f>
        <v>13783</v>
      </c>
      <c r="I513" s="504">
        <f t="shared" si="391"/>
        <v>-1216.6000000000001</v>
      </c>
      <c r="J513" s="504">
        <f t="shared" si="391"/>
        <v>12566.4</v>
      </c>
      <c r="K513" s="504">
        <f t="shared" si="391"/>
        <v>4.0000000000000036E-2</v>
      </c>
      <c r="L513" s="504">
        <f t="shared" si="391"/>
        <v>12984</v>
      </c>
      <c r="M513" s="504">
        <f t="shared" si="391"/>
        <v>12984</v>
      </c>
      <c r="N513" s="504">
        <f t="shared" si="391"/>
        <v>233</v>
      </c>
      <c r="O513" s="504">
        <f t="shared" si="391"/>
        <v>13217</v>
      </c>
      <c r="P513" s="504">
        <f t="shared" si="391"/>
        <v>13217</v>
      </c>
      <c r="Q513" s="504">
        <f t="shared" si="391"/>
        <v>0</v>
      </c>
      <c r="R513" s="504">
        <f>R514+R515+R516+R519+R520+R522+R523+R524+R517+R518</f>
        <v>13217</v>
      </c>
      <c r="S513" s="504">
        <f t="shared" ref="S513" si="392">S514+S515+S516+S519+S520+S522+S523+S524+S517+S518</f>
        <v>2003.1999999999998</v>
      </c>
      <c r="T513" s="504">
        <f>T514+T515+T516+T519+T520+T522+T523+T524+T517+T518+T521</f>
        <v>15455</v>
      </c>
      <c r="U513" s="504">
        <f t="shared" ref="U513:X513" si="393">U514+U515+U516+U519+U520+U522+U523+U524+U517+U518+U521</f>
        <v>-1051</v>
      </c>
      <c r="V513" s="504">
        <f t="shared" si="393"/>
        <v>14404</v>
      </c>
      <c r="W513" s="504">
        <f t="shared" si="393"/>
        <v>465.27</v>
      </c>
      <c r="X513" s="504">
        <f t="shared" si="393"/>
        <v>14869.27</v>
      </c>
      <c r="Y513" s="487"/>
      <c r="Z513" s="487"/>
      <c r="AA513" s="487"/>
      <c r="AB513" s="487"/>
      <c r="AC513" s="487"/>
      <c r="AD513" s="487"/>
      <c r="AE513" s="487"/>
      <c r="AF513" s="487"/>
      <c r="AG513" s="487"/>
      <c r="AH513" s="487"/>
      <c r="AI513" s="487"/>
      <c r="AJ513" s="487"/>
      <c r="AK513" s="487"/>
      <c r="AL513" s="487"/>
      <c r="AM513" s="487"/>
      <c r="AN513" s="487"/>
      <c r="AO513" s="487"/>
      <c r="AP513" s="487"/>
      <c r="AQ513" s="487"/>
      <c r="AR513" s="487"/>
      <c r="AS513" s="487"/>
      <c r="AT513" s="487"/>
      <c r="AU513" s="487"/>
      <c r="AV513" s="487"/>
      <c r="AW513" s="487"/>
      <c r="AX513" s="487"/>
      <c r="AY513" s="487"/>
      <c r="AZ513" s="487"/>
      <c r="BA513" s="487"/>
      <c r="BB513" s="487"/>
    </row>
    <row r="514" spans="1:54" s="536" customFormat="1" ht="18.75" customHeight="1" x14ac:dyDescent="0.2">
      <c r="A514" s="518" t="s">
        <v>911</v>
      </c>
      <c r="B514" s="526">
        <v>801</v>
      </c>
      <c r="C514" s="526" t="s">
        <v>312</v>
      </c>
      <c r="D514" s="493" t="s">
        <v>196</v>
      </c>
      <c r="E514" s="506" t="s">
        <v>870</v>
      </c>
      <c r="F514" s="493" t="s">
        <v>96</v>
      </c>
      <c r="G514" s="504"/>
      <c r="H514" s="504">
        <v>8163</v>
      </c>
      <c r="I514" s="504">
        <v>-2300.4</v>
      </c>
      <c r="J514" s="504">
        <f>H514+I514</f>
        <v>5862.6</v>
      </c>
      <c r="K514" s="504">
        <v>0.05</v>
      </c>
      <c r="L514" s="504">
        <f>5161+68</f>
        <v>5229</v>
      </c>
      <c r="M514" s="504">
        <f>5161+68</f>
        <v>5229</v>
      </c>
      <c r="N514" s="504">
        <v>211</v>
      </c>
      <c r="O514" s="504">
        <f>M514+N514</f>
        <v>5440</v>
      </c>
      <c r="P514" s="504">
        <v>5440</v>
      </c>
      <c r="Q514" s="504">
        <v>0</v>
      </c>
      <c r="R514" s="504">
        <f t="shared" si="363"/>
        <v>5440</v>
      </c>
      <c r="S514" s="504">
        <f>3670-338.6</f>
        <v>3331.4</v>
      </c>
      <c r="T514" s="504">
        <v>9110</v>
      </c>
      <c r="U514" s="504">
        <v>-965</v>
      </c>
      <c r="V514" s="504">
        <f t="shared" ref="V514:V524" si="394">T514+U514</f>
        <v>8145</v>
      </c>
      <c r="W514" s="504">
        <v>342.57</v>
      </c>
      <c r="X514" s="504">
        <f t="shared" ref="X514:X524" si="395">V514+W514</f>
        <v>8487.57</v>
      </c>
      <c r="Y514" s="487"/>
      <c r="Z514" s="487"/>
      <c r="AA514" s="487"/>
      <c r="AB514" s="487"/>
      <c r="AC514" s="487"/>
      <c r="AD514" s="487"/>
      <c r="AE514" s="487"/>
      <c r="AF514" s="487"/>
      <c r="AG514" s="487"/>
      <c r="AH514" s="487"/>
      <c r="AI514" s="487"/>
      <c r="AJ514" s="487"/>
      <c r="AK514" s="487"/>
      <c r="AL514" s="487"/>
      <c r="AM514" s="487"/>
      <c r="AN514" s="487"/>
      <c r="AO514" s="487"/>
      <c r="AP514" s="487"/>
      <c r="AQ514" s="487"/>
      <c r="AR514" s="487"/>
      <c r="AS514" s="487"/>
      <c r="AT514" s="487"/>
      <c r="AU514" s="487"/>
      <c r="AV514" s="487"/>
      <c r="AW514" s="487"/>
      <c r="AX514" s="487"/>
      <c r="AY514" s="487"/>
      <c r="AZ514" s="487"/>
      <c r="BA514" s="487"/>
      <c r="BB514" s="487"/>
    </row>
    <row r="515" spans="1:54" s="536" customFormat="1" ht="15.75" customHeight="1" x14ac:dyDescent="0.2">
      <c r="A515" s="505" t="s">
        <v>97</v>
      </c>
      <c r="B515" s="526">
        <v>801</v>
      </c>
      <c r="C515" s="493" t="s">
        <v>190</v>
      </c>
      <c r="D515" s="493" t="s">
        <v>196</v>
      </c>
      <c r="E515" s="506" t="s">
        <v>870</v>
      </c>
      <c r="F515" s="493" t="s">
        <v>98</v>
      </c>
      <c r="G515" s="504"/>
      <c r="H515" s="504">
        <v>480</v>
      </c>
      <c r="I515" s="504">
        <v>0</v>
      </c>
      <c r="J515" s="504">
        <f t="shared" ref="J515:J523" si="396">H515+I515</f>
        <v>480</v>
      </c>
      <c r="K515" s="504">
        <v>0</v>
      </c>
      <c r="L515" s="504">
        <v>480</v>
      </c>
      <c r="M515" s="504">
        <v>480</v>
      </c>
      <c r="N515" s="504">
        <v>0</v>
      </c>
      <c r="O515" s="504">
        <f>M515+N515</f>
        <v>480</v>
      </c>
      <c r="P515" s="504">
        <v>480</v>
      </c>
      <c r="Q515" s="504">
        <v>0</v>
      </c>
      <c r="R515" s="504">
        <f t="shared" si="363"/>
        <v>480</v>
      </c>
      <c r="S515" s="504">
        <v>-180</v>
      </c>
      <c r="T515" s="504">
        <f>R515+S515</f>
        <v>300</v>
      </c>
      <c r="U515" s="504">
        <v>0</v>
      </c>
      <c r="V515" s="504">
        <f t="shared" si="394"/>
        <v>300</v>
      </c>
      <c r="W515" s="504">
        <v>0</v>
      </c>
      <c r="X515" s="504">
        <f t="shared" si="395"/>
        <v>300</v>
      </c>
      <c r="Y515" s="487"/>
      <c r="Z515" s="487"/>
      <c r="AA515" s="487"/>
      <c r="AB515" s="487"/>
      <c r="AC515" s="487"/>
      <c r="AD515" s="487"/>
      <c r="AE515" s="487"/>
      <c r="AF515" s="487"/>
      <c r="AG515" s="487"/>
      <c r="AH515" s="487"/>
      <c r="AI515" s="487"/>
      <c r="AJ515" s="487"/>
      <c r="AK515" s="487"/>
      <c r="AL515" s="487"/>
      <c r="AM515" s="487"/>
      <c r="AN515" s="487"/>
      <c r="AO515" s="487"/>
      <c r="AP515" s="487"/>
      <c r="AQ515" s="487"/>
      <c r="AR515" s="487"/>
      <c r="AS515" s="487"/>
      <c r="AT515" s="487"/>
      <c r="AU515" s="487"/>
      <c r="AV515" s="487"/>
      <c r="AW515" s="487"/>
      <c r="AX515" s="487"/>
      <c r="AY515" s="487"/>
      <c r="AZ515" s="487"/>
      <c r="BA515" s="487"/>
      <c r="BB515" s="487"/>
    </row>
    <row r="516" spans="1:54" s="536" customFormat="1" ht="35.25" customHeight="1" x14ac:dyDescent="0.2">
      <c r="A516" s="518" t="s">
        <v>902</v>
      </c>
      <c r="B516" s="526">
        <v>801</v>
      </c>
      <c r="C516" s="493" t="s">
        <v>190</v>
      </c>
      <c r="D516" s="493" t="s">
        <v>196</v>
      </c>
      <c r="E516" s="506" t="s">
        <v>870</v>
      </c>
      <c r="F516" s="493" t="s">
        <v>900</v>
      </c>
      <c r="G516" s="504"/>
      <c r="H516" s="504"/>
      <c r="I516" s="504">
        <v>1508.1</v>
      </c>
      <c r="J516" s="504">
        <f t="shared" si="396"/>
        <v>1508.1</v>
      </c>
      <c r="K516" s="504">
        <v>0.02</v>
      </c>
      <c r="L516" s="504">
        <f>1559+62</f>
        <v>1621</v>
      </c>
      <c r="M516" s="504">
        <f>1559+62</f>
        <v>1621</v>
      </c>
      <c r="N516" s="504">
        <v>22</v>
      </c>
      <c r="O516" s="504">
        <f>M516+N516</f>
        <v>1643</v>
      </c>
      <c r="P516" s="504">
        <v>1643</v>
      </c>
      <c r="Q516" s="504">
        <v>0</v>
      </c>
      <c r="R516" s="504">
        <f t="shared" si="363"/>
        <v>1643</v>
      </c>
      <c r="S516" s="504">
        <f>1112-102.2</f>
        <v>1009.8</v>
      </c>
      <c r="T516" s="504">
        <v>2755</v>
      </c>
      <c r="U516" s="504">
        <v>-292</v>
      </c>
      <c r="V516" s="504">
        <f t="shared" si="394"/>
        <v>2463</v>
      </c>
      <c r="W516" s="504">
        <v>103.45699999999999</v>
      </c>
      <c r="X516" s="504">
        <f t="shared" si="395"/>
        <v>2566.4569999999999</v>
      </c>
      <c r="Y516" s="487"/>
      <c r="Z516" s="487"/>
      <c r="AA516" s="487"/>
      <c r="AB516" s="487"/>
      <c r="AC516" s="487"/>
      <c r="AD516" s="487"/>
      <c r="AE516" s="487"/>
      <c r="AF516" s="487"/>
      <c r="AG516" s="487"/>
      <c r="AH516" s="487"/>
      <c r="AI516" s="487"/>
      <c r="AJ516" s="487"/>
      <c r="AK516" s="487"/>
      <c r="AL516" s="487"/>
      <c r="AM516" s="487"/>
      <c r="AN516" s="487"/>
      <c r="AO516" s="487"/>
      <c r="AP516" s="487"/>
      <c r="AQ516" s="487"/>
      <c r="AR516" s="487"/>
      <c r="AS516" s="487"/>
      <c r="AT516" s="487"/>
      <c r="AU516" s="487"/>
      <c r="AV516" s="487"/>
      <c r="AW516" s="487"/>
      <c r="AX516" s="487"/>
      <c r="AY516" s="487"/>
      <c r="AZ516" s="487"/>
      <c r="BA516" s="487"/>
      <c r="BB516" s="487"/>
    </row>
    <row r="517" spans="1:54" s="536" customFormat="1" ht="18" customHeight="1" x14ac:dyDescent="0.2">
      <c r="A517" s="518" t="s">
        <v>911</v>
      </c>
      <c r="B517" s="526">
        <v>801</v>
      </c>
      <c r="C517" s="526" t="s">
        <v>312</v>
      </c>
      <c r="D517" s="493" t="s">
        <v>196</v>
      </c>
      <c r="E517" s="506" t="s">
        <v>1111</v>
      </c>
      <c r="F517" s="493" t="s">
        <v>96</v>
      </c>
      <c r="G517" s="504"/>
      <c r="H517" s="504"/>
      <c r="I517" s="504"/>
      <c r="J517" s="504"/>
      <c r="K517" s="504"/>
      <c r="L517" s="504"/>
      <c r="M517" s="504"/>
      <c r="N517" s="504"/>
      <c r="O517" s="504"/>
      <c r="P517" s="504"/>
      <c r="Q517" s="504"/>
      <c r="R517" s="504"/>
      <c r="S517" s="504">
        <f>1500</f>
        <v>1500</v>
      </c>
      <c r="T517" s="504">
        <f>R517+S517</f>
        <v>1500</v>
      </c>
      <c r="U517" s="504">
        <v>0</v>
      </c>
      <c r="V517" s="504">
        <f t="shared" si="394"/>
        <v>1500</v>
      </c>
      <c r="W517" s="504">
        <v>0</v>
      </c>
      <c r="X517" s="504">
        <f t="shared" si="395"/>
        <v>1500</v>
      </c>
      <c r="Y517" s="487"/>
      <c r="Z517" s="487"/>
      <c r="AA517" s="487"/>
      <c r="AB517" s="487"/>
      <c r="AC517" s="487"/>
      <c r="AD517" s="487"/>
      <c r="AE517" s="487"/>
      <c r="AF517" s="487"/>
      <c r="AG517" s="487"/>
      <c r="AH517" s="487"/>
      <c r="AI517" s="487"/>
      <c r="AJ517" s="487"/>
      <c r="AK517" s="487"/>
      <c r="AL517" s="487"/>
      <c r="AM517" s="487"/>
      <c r="AN517" s="487"/>
      <c r="AO517" s="487"/>
      <c r="AP517" s="487"/>
      <c r="AQ517" s="487"/>
      <c r="AR517" s="487"/>
      <c r="AS517" s="487"/>
      <c r="AT517" s="487"/>
      <c r="AU517" s="487"/>
      <c r="AV517" s="487"/>
      <c r="AW517" s="487"/>
      <c r="AX517" s="487"/>
      <c r="AY517" s="487"/>
      <c r="AZ517" s="487"/>
      <c r="BA517" s="487"/>
      <c r="BB517" s="487"/>
    </row>
    <row r="518" spans="1:54" s="536" customFormat="1" ht="35.25" customHeight="1" x14ac:dyDescent="0.2">
      <c r="A518" s="518" t="s">
        <v>902</v>
      </c>
      <c r="B518" s="526">
        <v>801</v>
      </c>
      <c r="C518" s="526" t="s">
        <v>312</v>
      </c>
      <c r="D518" s="493" t="s">
        <v>196</v>
      </c>
      <c r="E518" s="506" t="s">
        <v>1111</v>
      </c>
      <c r="F518" s="493" t="s">
        <v>900</v>
      </c>
      <c r="G518" s="504"/>
      <c r="H518" s="504"/>
      <c r="I518" s="504"/>
      <c r="J518" s="504"/>
      <c r="K518" s="504"/>
      <c r="L518" s="504"/>
      <c r="M518" s="504"/>
      <c r="N518" s="504"/>
      <c r="O518" s="504"/>
      <c r="P518" s="504"/>
      <c r="Q518" s="504"/>
      <c r="R518" s="504"/>
      <c r="S518" s="504">
        <f>450</f>
        <v>450</v>
      </c>
      <c r="T518" s="504">
        <f>R518+S518</f>
        <v>450</v>
      </c>
      <c r="U518" s="504">
        <v>0</v>
      </c>
      <c r="V518" s="504">
        <f t="shared" si="394"/>
        <v>450</v>
      </c>
      <c r="W518" s="504">
        <v>0</v>
      </c>
      <c r="X518" s="504">
        <f t="shared" si="395"/>
        <v>450</v>
      </c>
      <c r="Y518" s="487"/>
      <c r="Z518" s="487"/>
      <c r="AA518" s="487"/>
      <c r="AB518" s="487"/>
      <c r="AC518" s="487"/>
      <c r="AD518" s="487"/>
      <c r="AE518" s="487"/>
      <c r="AF518" s="487"/>
      <c r="AG518" s="487"/>
      <c r="AH518" s="487"/>
      <c r="AI518" s="487"/>
      <c r="AJ518" s="487"/>
      <c r="AK518" s="487"/>
      <c r="AL518" s="487"/>
      <c r="AM518" s="487"/>
      <c r="AN518" s="487"/>
      <c r="AO518" s="487"/>
      <c r="AP518" s="487"/>
      <c r="AQ518" s="487"/>
      <c r="AR518" s="487"/>
      <c r="AS518" s="487"/>
      <c r="AT518" s="487"/>
      <c r="AU518" s="487"/>
      <c r="AV518" s="487"/>
      <c r="AW518" s="487"/>
      <c r="AX518" s="487"/>
      <c r="AY518" s="487"/>
      <c r="AZ518" s="487"/>
      <c r="BA518" s="487"/>
      <c r="BB518" s="487"/>
    </row>
    <row r="519" spans="1:54" s="536" customFormat="1" ht="12.75" customHeight="1" x14ac:dyDescent="0.2">
      <c r="A519" s="505" t="s">
        <v>99</v>
      </c>
      <c r="B519" s="526">
        <v>801</v>
      </c>
      <c r="C519" s="493" t="s">
        <v>190</v>
      </c>
      <c r="D519" s="493" t="s">
        <v>196</v>
      </c>
      <c r="E519" s="506" t="s">
        <v>870</v>
      </c>
      <c r="F519" s="493" t="s">
        <v>100</v>
      </c>
      <c r="G519" s="504"/>
      <c r="H519" s="504">
        <v>850</v>
      </c>
      <c r="I519" s="504">
        <v>0</v>
      </c>
      <c r="J519" s="504">
        <f t="shared" si="396"/>
        <v>850</v>
      </c>
      <c r="K519" s="504">
        <v>0</v>
      </c>
      <c r="L519" s="504">
        <v>850</v>
      </c>
      <c r="M519" s="504">
        <v>850</v>
      </c>
      <c r="N519" s="504">
        <v>0</v>
      </c>
      <c r="O519" s="504">
        <f>M519+N519</f>
        <v>850</v>
      </c>
      <c r="P519" s="504">
        <v>850</v>
      </c>
      <c r="Q519" s="504">
        <v>0</v>
      </c>
      <c r="R519" s="504">
        <f t="shared" si="363"/>
        <v>850</v>
      </c>
      <c r="S519" s="504">
        <v>-310</v>
      </c>
      <c r="T519" s="504">
        <f>R519+S519</f>
        <v>540</v>
      </c>
      <c r="U519" s="504">
        <v>0</v>
      </c>
      <c r="V519" s="504">
        <f t="shared" si="394"/>
        <v>540</v>
      </c>
      <c r="W519" s="504">
        <v>0</v>
      </c>
      <c r="X519" s="504">
        <f t="shared" si="395"/>
        <v>540</v>
      </c>
      <c r="Y519" s="487"/>
      <c r="Z519" s="487"/>
      <c r="AA519" s="487"/>
      <c r="AB519" s="487"/>
      <c r="AC519" s="487"/>
      <c r="AD519" s="487"/>
      <c r="AE519" s="487"/>
      <c r="AF519" s="487"/>
      <c r="AG519" s="487"/>
      <c r="AH519" s="487"/>
      <c r="AI519" s="487"/>
      <c r="AJ519" s="487"/>
      <c r="AK519" s="487"/>
      <c r="AL519" s="487"/>
      <c r="AM519" s="487"/>
      <c r="AN519" s="487"/>
      <c r="AO519" s="487"/>
      <c r="AP519" s="487"/>
      <c r="AQ519" s="487"/>
      <c r="AR519" s="487"/>
      <c r="AS519" s="487"/>
      <c r="AT519" s="487"/>
      <c r="AU519" s="487"/>
      <c r="AV519" s="487"/>
      <c r="AW519" s="487"/>
      <c r="AX519" s="487"/>
      <c r="AY519" s="487"/>
      <c r="AZ519" s="487"/>
      <c r="BA519" s="487"/>
      <c r="BB519" s="487"/>
    </row>
    <row r="520" spans="1:54" s="536" customFormat="1" ht="14.25" customHeight="1" x14ac:dyDescent="0.2">
      <c r="A520" s="505" t="s">
        <v>93</v>
      </c>
      <c r="B520" s="526">
        <v>801</v>
      </c>
      <c r="C520" s="526" t="s">
        <v>312</v>
      </c>
      <c r="D520" s="493" t="s">
        <v>196</v>
      </c>
      <c r="E520" s="506" t="s">
        <v>870</v>
      </c>
      <c r="F520" s="493" t="s">
        <v>94</v>
      </c>
      <c r="G520" s="504"/>
      <c r="H520" s="504">
        <v>4000</v>
      </c>
      <c r="I520" s="504">
        <v>-437.6</v>
      </c>
      <c r="J520" s="504">
        <f t="shared" si="396"/>
        <v>3562.4</v>
      </c>
      <c r="K520" s="504">
        <v>-0.03</v>
      </c>
      <c r="L520" s="504">
        <v>4500</v>
      </c>
      <c r="M520" s="504">
        <v>4500</v>
      </c>
      <c r="N520" s="504">
        <v>0</v>
      </c>
      <c r="O520" s="504">
        <f>M520+N520</f>
        <v>4500</v>
      </c>
      <c r="P520" s="504">
        <v>4500</v>
      </c>
      <c r="Q520" s="504">
        <v>0</v>
      </c>
      <c r="R520" s="504">
        <f t="shared" si="363"/>
        <v>4500</v>
      </c>
      <c r="S520" s="504">
        <f>-3300-600</f>
        <v>-3900</v>
      </c>
      <c r="T520" s="504">
        <f>R520+S520</f>
        <v>600</v>
      </c>
      <c r="U520" s="504">
        <v>-400</v>
      </c>
      <c r="V520" s="504">
        <f t="shared" si="394"/>
        <v>200</v>
      </c>
      <c r="W520" s="504">
        <v>0</v>
      </c>
      <c r="X520" s="504">
        <f t="shared" si="395"/>
        <v>200</v>
      </c>
      <c r="Y520" s="487"/>
      <c r="Z520" s="487"/>
      <c r="AA520" s="487"/>
      <c r="AB520" s="487"/>
      <c r="AC520" s="487"/>
      <c r="AD520" s="487"/>
      <c r="AE520" s="487"/>
      <c r="AF520" s="487"/>
      <c r="AG520" s="487"/>
      <c r="AH520" s="487"/>
      <c r="AI520" s="487"/>
      <c r="AJ520" s="487"/>
      <c r="AK520" s="487"/>
      <c r="AL520" s="487"/>
      <c r="AM520" s="487"/>
      <c r="AN520" s="487"/>
      <c r="AO520" s="487"/>
      <c r="AP520" s="487"/>
      <c r="AQ520" s="487"/>
      <c r="AR520" s="487"/>
      <c r="AS520" s="487"/>
      <c r="AT520" s="487"/>
      <c r="AU520" s="487"/>
      <c r="AV520" s="487"/>
      <c r="AW520" s="487"/>
      <c r="AX520" s="487"/>
      <c r="AY520" s="487"/>
      <c r="AZ520" s="487"/>
      <c r="BA520" s="487"/>
      <c r="BB520" s="487"/>
    </row>
    <row r="521" spans="1:54" s="536" customFormat="1" ht="12.75" customHeight="1" x14ac:dyDescent="0.2">
      <c r="A521" s="505" t="s">
        <v>1235</v>
      </c>
      <c r="B521" s="526">
        <v>801</v>
      </c>
      <c r="C521" s="526" t="s">
        <v>312</v>
      </c>
      <c r="D521" s="493" t="s">
        <v>196</v>
      </c>
      <c r="E521" s="506" t="s">
        <v>870</v>
      </c>
      <c r="F521" s="493" t="s">
        <v>1234</v>
      </c>
      <c r="G521" s="504"/>
      <c r="H521" s="504">
        <v>4000</v>
      </c>
      <c r="I521" s="504">
        <v>-437.6</v>
      </c>
      <c r="J521" s="504">
        <f t="shared" si="396"/>
        <v>3562.4</v>
      </c>
      <c r="K521" s="504">
        <v>-0.03</v>
      </c>
      <c r="L521" s="504">
        <v>4500</v>
      </c>
      <c r="M521" s="504">
        <v>4500</v>
      </c>
      <c r="N521" s="504">
        <v>0</v>
      </c>
      <c r="O521" s="504">
        <f>M521+N521</f>
        <v>4500</v>
      </c>
      <c r="P521" s="504">
        <v>4500</v>
      </c>
      <c r="Q521" s="504">
        <v>0</v>
      </c>
      <c r="R521" s="504">
        <f t="shared" si="363"/>
        <v>4500</v>
      </c>
      <c r="S521" s="504">
        <f>-3300-600</f>
        <v>-3900</v>
      </c>
      <c r="T521" s="504">
        <v>0</v>
      </c>
      <c r="U521" s="504">
        <v>400</v>
      </c>
      <c r="V521" s="504">
        <f t="shared" si="394"/>
        <v>400</v>
      </c>
      <c r="W521" s="504">
        <v>0</v>
      </c>
      <c r="X521" s="504">
        <f t="shared" si="395"/>
        <v>400</v>
      </c>
      <c r="Y521" s="487"/>
      <c r="Z521" s="487"/>
      <c r="AA521" s="487"/>
      <c r="AB521" s="487"/>
      <c r="AC521" s="487"/>
      <c r="AD521" s="487"/>
      <c r="AE521" s="487"/>
      <c r="AF521" s="487"/>
      <c r="AG521" s="487"/>
      <c r="AH521" s="487"/>
      <c r="AI521" s="487"/>
      <c r="AJ521" s="487"/>
      <c r="AK521" s="487"/>
      <c r="AL521" s="487"/>
      <c r="AM521" s="487"/>
      <c r="AN521" s="487"/>
      <c r="AO521" s="487"/>
      <c r="AP521" s="487"/>
      <c r="AQ521" s="487"/>
      <c r="AR521" s="487"/>
      <c r="AS521" s="487"/>
      <c r="AT521" s="487"/>
      <c r="AU521" s="487"/>
      <c r="AV521" s="487"/>
      <c r="AW521" s="487"/>
      <c r="AX521" s="487"/>
      <c r="AY521" s="487"/>
      <c r="AZ521" s="487"/>
      <c r="BA521" s="487"/>
      <c r="BB521" s="487"/>
    </row>
    <row r="522" spans="1:54" s="536" customFormat="1" ht="15.75" customHeight="1" x14ac:dyDescent="0.2">
      <c r="A522" s="505" t="s">
        <v>103</v>
      </c>
      <c r="B522" s="526">
        <v>801</v>
      </c>
      <c r="C522" s="526" t="s">
        <v>312</v>
      </c>
      <c r="D522" s="493" t="s">
        <v>196</v>
      </c>
      <c r="E522" s="506" t="s">
        <v>870</v>
      </c>
      <c r="F522" s="493" t="s">
        <v>104</v>
      </c>
      <c r="G522" s="504"/>
      <c r="H522" s="504">
        <v>210</v>
      </c>
      <c r="I522" s="504">
        <v>-5</v>
      </c>
      <c r="J522" s="504">
        <f t="shared" si="396"/>
        <v>205</v>
      </c>
      <c r="K522" s="504">
        <v>-5</v>
      </c>
      <c r="L522" s="504">
        <v>230</v>
      </c>
      <c r="M522" s="504">
        <v>230</v>
      </c>
      <c r="N522" s="504">
        <v>0</v>
      </c>
      <c r="O522" s="504">
        <f>M522+N522</f>
        <v>230</v>
      </c>
      <c r="P522" s="504">
        <v>230</v>
      </c>
      <c r="Q522" s="504">
        <v>0</v>
      </c>
      <c r="R522" s="504">
        <f t="shared" si="363"/>
        <v>230</v>
      </c>
      <c r="S522" s="504">
        <v>-30</v>
      </c>
      <c r="T522" s="504">
        <f>R522+S522</f>
        <v>200</v>
      </c>
      <c r="U522" s="504">
        <v>0</v>
      </c>
      <c r="V522" s="504">
        <f t="shared" si="394"/>
        <v>200</v>
      </c>
      <c r="W522" s="504">
        <v>0</v>
      </c>
      <c r="X522" s="504">
        <f t="shared" si="395"/>
        <v>200</v>
      </c>
      <c r="Y522" s="487"/>
      <c r="Z522" s="487"/>
      <c r="AA522" s="487"/>
      <c r="AB522" s="487"/>
      <c r="AC522" s="487"/>
      <c r="AD522" s="487"/>
      <c r="AE522" s="487"/>
      <c r="AF522" s="487"/>
      <c r="AG522" s="487"/>
      <c r="AH522" s="487"/>
      <c r="AI522" s="487"/>
      <c r="AJ522" s="487"/>
      <c r="AK522" s="487"/>
      <c r="AL522" s="487"/>
      <c r="AM522" s="487"/>
      <c r="AN522" s="487"/>
      <c r="AO522" s="487"/>
      <c r="AP522" s="487"/>
      <c r="AQ522" s="487"/>
      <c r="AR522" s="487"/>
      <c r="AS522" s="487"/>
      <c r="AT522" s="487"/>
      <c r="AU522" s="487"/>
      <c r="AV522" s="487"/>
      <c r="AW522" s="487"/>
      <c r="AX522" s="487"/>
      <c r="AY522" s="487"/>
      <c r="AZ522" s="487"/>
      <c r="BA522" s="487"/>
      <c r="BB522" s="487"/>
    </row>
    <row r="523" spans="1:54" s="536" customFormat="1" ht="14.25" customHeight="1" x14ac:dyDescent="0.2">
      <c r="A523" s="505" t="s">
        <v>105</v>
      </c>
      <c r="B523" s="526">
        <v>801</v>
      </c>
      <c r="C523" s="526" t="s">
        <v>312</v>
      </c>
      <c r="D523" s="493" t="s">
        <v>196</v>
      </c>
      <c r="E523" s="506" t="s">
        <v>870</v>
      </c>
      <c r="F523" s="493" t="s">
        <v>106</v>
      </c>
      <c r="G523" s="504"/>
      <c r="H523" s="504">
        <v>80</v>
      </c>
      <c r="I523" s="504">
        <v>13.3</v>
      </c>
      <c r="J523" s="504">
        <f t="shared" si="396"/>
        <v>93.3</v>
      </c>
      <c r="K523" s="504">
        <v>0</v>
      </c>
      <c r="L523" s="504">
        <v>74</v>
      </c>
      <c r="M523" s="504">
        <v>74</v>
      </c>
      <c r="N523" s="504">
        <v>0</v>
      </c>
      <c r="O523" s="504">
        <f>M523+N523</f>
        <v>74</v>
      </c>
      <c r="P523" s="504">
        <v>74</v>
      </c>
      <c r="Q523" s="504">
        <v>0</v>
      </c>
      <c r="R523" s="504">
        <f t="shared" si="363"/>
        <v>74</v>
      </c>
      <c r="S523" s="504">
        <v>-74</v>
      </c>
      <c r="T523" s="504">
        <f>R523+S523</f>
        <v>0</v>
      </c>
      <c r="U523" s="504">
        <v>0</v>
      </c>
      <c r="V523" s="504">
        <f t="shared" si="394"/>
        <v>0</v>
      </c>
      <c r="W523" s="504">
        <v>19.242999999999999</v>
      </c>
      <c r="X523" s="504">
        <f t="shared" si="395"/>
        <v>19.242999999999999</v>
      </c>
      <c r="Y523" s="487"/>
      <c r="Z523" s="487"/>
      <c r="AA523" s="487"/>
      <c r="AB523" s="487"/>
      <c r="AC523" s="487"/>
      <c r="AD523" s="487"/>
      <c r="AE523" s="487"/>
      <c r="AF523" s="487"/>
      <c r="AG523" s="487"/>
      <c r="AH523" s="487"/>
      <c r="AI523" s="487"/>
      <c r="AJ523" s="487"/>
      <c r="AK523" s="487"/>
      <c r="AL523" s="487"/>
      <c r="AM523" s="487"/>
      <c r="AN523" s="487"/>
      <c r="AO523" s="487"/>
      <c r="AP523" s="487"/>
      <c r="AQ523" s="487"/>
      <c r="AR523" s="487"/>
      <c r="AS523" s="487"/>
      <c r="AT523" s="487"/>
      <c r="AU523" s="487"/>
      <c r="AV523" s="487"/>
      <c r="AW523" s="487"/>
      <c r="AX523" s="487"/>
      <c r="AY523" s="487"/>
      <c r="AZ523" s="487"/>
      <c r="BA523" s="487"/>
      <c r="BB523" s="487"/>
    </row>
    <row r="524" spans="1:54" s="536" customFormat="1" ht="18" customHeight="1" x14ac:dyDescent="0.2">
      <c r="A524" s="518" t="s">
        <v>910</v>
      </c>
      <c r="B524" s="526">
        <v>801</v>
      </c>
      <c r="C524" s="526" t="s">
        <v>312</v>
      </c>
      <c r="D524" s="493" t="s">
        <v>196</v>
      </c>
      <c r="E524" s="506" t="s">
        <v>870</v>
      </c>
      <c r="F524" s="493" t="s">
        <v>909</v>
      </c>
      <c r="G524" s="504"/>
      <c r="H524" s="504">
        <v>0</v>
      </c>
      <c r="I524" s="504">
        <v>5</v>
      </c>
      <c r="J524" s="504">
        <f>H524+I524</f>
        <v>5</v>
      </c>
      <c r="K524" s="504">
        <v>5</v>
      </c>
      <c r="L524" s="504">
        <v>0</v>
      </c>
      <c r="M524" s="504">
        <v>0</v>
      </c>
      <c r="N524" s="504">
        <v>0</v>
      </c>
      <c r="O524" s="504">
        <v>0</v>
      </c>
      <c r="P524" s="504">
        <v>0</v>
      </c>
      <c r="Q524" s="504">
        <v>0</v>
      </c>
      <c r="R524" s="504">
        <f t="shared" si="363"/>
        <v>0</v>
      </c>
      <c r="S524" s="504">
        <v>206</v>
      </c>
      <c r="T524" s="504">
        <v>0</v>
      </c>
      <c r="U524" s="504">
        <v>206</v>
      </c>
      <c r="V524" s="504">
        <f t="shared" si="394"/>
        <v>206</v>
      </c>
      <c r="W524" s="504">
        <v>0</v>
      </c>
      <c r="X524" s="504">
        <f t="shared" si="395"/>
        <v>206</v>
      </c>
      <c r="Y524" s="487"/>
      <c r="Z524" s="487"/>
      <c r="AA524" s="487"/>
      <c r="AB524" s="487"/>
      <c r="AC524" s="487"/>
      <c r="AD524" s="487"/>
      <c r="AE524" s="487"/>
      <c r="AF524" s="487"/>
      <c r="AG524" s="487"/>
      <c r="AH524" s="487"/>
      <c r="AI524" s="487"/>
      <c r="AJ524" s="487"/>
      <c r="AK524" s="487"/>
      <c r="AL524" s="487"/>
      <c r="AM524" s="487"/>
      <c r="AN524" s="487"/>
      <c r="AO524" s="487"/>
      <c r="AP524" s="487"/>
      <c r="AQ524" s="487"/>
      <c r="AR524" s="487"/>
      <c r="AS524" s="487"/>
      <c r="AT524" s="487"/>
      <c r="AU524" s="487"/>
      <c r="AV524" s="487"/>
      <c r="AW524" s="487"/>
      <c r="AX524" s="487"/>
      <c r="AY524" s="487"/>
      <c r="AZ524" s="487"/>
      <c r="BA524" s="487"/>
      <c r="BB524" s="487"/>
    </row>
    <row r="525" spans="1:54" s="536" customFormat="1" ht="15.75" customHeight="1" x14ac:dyDescent="0.2">
      <c r="A525" s="537" t="s">
        <v>897</v>
      </c>
      <c r="B525" s="526">
        <v>801</v>
      </c>
      <c r="C525" s="526" t="s">
        <v>312</v>
      </c>
      <c r="D525" s="493" t="s">
        <v>196</v>
      </c>
      <c r="E525" s="506" t="s">
        <v>896</v>
      </c>
      <c r="F525" s="493"/>
      <c r="G525" s="504"/>
      <c r="H525" s="511">
        <f t="shared" ref="H525:X525" si="397">H526+H527</f>
        <v>600</v>
      </c>
      <c r="I525" s="511">
        <f t="shared" si="397"/>
        <v>0</v>
      </c>
      <c r="J525" s="511">
        <f t="shared" si="397"/>
        <v>600</v>
      </c>
      <c r="K525" s="511">
        <f t="shared" si="397"/>
        <v>0</v>
      </c>
      <c r="L525" s="511">
        <f t="shared" si="397"/>
        <v>614</v>
      </c>
      <c r="M525" s="504">
        <f t="shared" si="397"/>
        <v>614</v>
      </c>
      <c r="N525" s="504">
        <f t="shared" si="397"/>
        <v>8</v>
      </c>
      <c r="O525" s="504">
        <f t="shared" si="397"/>
        <v>622</v>
      </c>
      <c r="P525" s="504">
        <f t="shared" si="397"/>
        <v>622</v>
      </c>
      <c r="Q525" s="504">
        <f t="shared" si="397"/>
        <v>0</v>
      </c>
      <c r="R525" s="504">
        <f t="shared" si="397"/>
        <v>622</v>
      </c>
      <c r="S525" s="504">
        <f t="shared" si="397"/>
        <v>256</v>
      </c>
      <c r="T525" s="504">
        <f t="shared" si="397"/>
        <v>878</v>
      </c>
      <c r="U525" s="504">
        <f t="shared" si="397"/>
        <v>-878</v>
      </c>
      <c r="V525" s="504">
        <f t="shared" si="397"/>
        <v>0</v>
      </c>
      <c r="W525" s="504">
        <f t="shared" si="397"/>
        <v>60.106999999999999</v>
      </c>
      <c r="X525" s="504">
        <f t="shared" si="397"/>
        <v>60.106999999999999</v>
      </c>
      <c r="Y525" s="487"/>
      <c r="Z525" s="487"/>
      <c r="AA525" s="487"/>
      <c r="AB525" s="487"/>
      <c r="AC525" s="487"/>
      <c r="AD525" s="487"/>
      <c r="AE525" s="487"/>
      <c r="AF525" s="487"/>
      <c r="AG525" s="487"/>
      <c r="AH525" s="487"/>
      <c r="AI525" s="487"/>
      <c r="AJ525" s="487"/>
      <c r="AK525" s="487"/>
      <c r="AL525" s="487"/>
      <c r="AM525" s="487"/>
      <c r="AN525" s="487"/>
      <c r="AO525" s="487"/>
      <c r="AP525" s="487"/>
      <c r="AQ525" s="487"/>
      <c r="AR525" s="487"/>
      <c r="AS525" s="487"/>
      <c r="AT525" s="487"/>
      <c r="AU525" s="487"/>
      <c r="AV525" s="487"/>
      <c r="AW525" s="487"/>
      <c r="AX525" s="487"/>
      <c r="AY525" s="487"/>
      <c r="AZ525" s="487"/>
      <c r="BA525" s="487"/>
      <c r="BB525" s="487"/>
    </row>
    <row r="526" spans="1:54" s="536" customFormat="1" ht="17.25" customHeight="1" x14ac:dyDescent="0.2">
      <c r="A526" s="505" t="s">
        <v>103</v>
      </c>
      <c r="B526" s="526">
        <v>801</v>
      </c>
      <c r="C526" s="526" t="s">
        <v>312</v>
      </c>
      <c r="D526" s="493" t="s">
        <v>196</v>
      </c>
      <c r="E526" s="506" t="s">
        <v>896</v>
      </c>
      <c r="F526" s="493" t="s">
        <v>104</v>
      </c>
      <c r="G526" s="504"/>
      <c r="H526" s="504">
        <v>600</v>
      </c>
      <c r="I526" s="504">
        <v>-139.19999999999999</v>
      </c>
      <c r="J526" s="504">
        <f>H526+I526</f>
        <v>460.8</v>
      </c>
      <c r="K526" s="504">
        <v>0.03</v>
      </c>
      <c r="L526" s="504">
        <f>968-497</f>
        <v>471</v>
      </c>
      <c r="M526" s="504">
        <f>968-497</f>
        <v>471</v>
      </c>
      <c r="N526" s="504">
        <v>5</v>
      </c>
      <c r="O526" s="504">
        <f>M526+N526</f>
        <v>476</v>
      </c>
      <c r="P526" s="504">
        <v>476</v>
      </c>
      <c r="Q526" s="504">
        <v>0</v>
      </c>
      <c r="R526" s="504">
        <f t="shared" si="363"/>
        <v>476</v>
      </c>
      <c r="S526" s="504">
        <v>198</v>
      </c>
      <c r="T526" s="504">
        <f>R526+S526</f>
        <v>674</v>
      </c>
      <c r="U526" s="504">
        <v>-674</v>
      </c>
      <c r="V526" s="504">
        <f>T526+U526</f>
        <v>0</v>
      </c>
      <c r="W526" s="504">
        <v>37.536999999999999</v>
      </c>
      <c r="X526" s="504">
        <f t="shared" ref="X526:X528" si="398">V526+W526</f>
        <v>37.536999999999999</v>
      </c>
      <c r="Y526" s="487"/>
      <c r="Z526" s="487"/>
      <c r="AA526" s="487"/>
      <c r="AB526" s="487"/>
      <c r="AC526" s="487"/>
      <c r="AD526" s="487"/>
      <c r="AE526" s="487"/>
      <c r="AF526" s="487"/>
      <c r="AG526" s="487"/>
      <c r="AH526" s="487"/>
      <c r="AI526" s="487"/>
      <c r="AJ526" s="487"/>
      <c r="AK526" s="487"/>
      <c r="AL526" s="487"/>
      <c r="AM526" s="487"/>
      <c r="AN526" s="487"/>
      <c r="AO526" s="487"/>
      <c r="AP526" s="487"/>
      <c r="AQ526" s="487"/>
      <c r="AR526" s="487"/>
      <c r="AS526" s="487"/>
      <c r="AT526" s="487"/>
      <c r="AU526" s="487"/>
      <c r="AV526" s="487"/>
      <c r="AW526" s="487"/>
      <c r="AX526" s="487"/>
      <c r="AY526" s="487"/>
      <c r="AZ526" s="487"/>
      <c r="BA526" s="487"/>
      <c r="BB526" s="487"/>
    </row>
    <row r="527" spans="1:54" s="536" customFormat="1" ht="19.5" customHeight="1" x14ac:dyDescent="0.2">
      <c r="A527" s="505" t="s">
        <v>105</v>
      </c>
      <c r="B527" s="526">
        <v>801</v>
      </c>
      <c r="C527" s="526" t="s">
        <v>312</v>
      </c>
      <c r="D527" s="493" t="s">
        <v>196</v>
      </c>
      <c r="E527" s="506" t="s">
        <v>896</v>
      </c>
      <c r="F527" s="493" t="s">
        <v>106</v>
      </c>
      <c r="G527" s="504"/>
      <c r="H527" s="504">
        <v>0</v>
      </c>
      <c r="I527" s="504">
        <v>139.19999999999999</v>
      </c>
      <c r="J527" s="504">
        <f>H527+I527</f>
        <v>139.19999999999999</v>
      </c>
      <c r="K527" s="504">
        <v>-0.03</v>
      </c>
      <c r="L527" s="504">
        <f>293-150</f>
        <v>143</v>
      </c>
      <c r="M527" s="504">
        <f>293-150</f>
        <v>143</v>
      </c>
      <c r="N527" s="504">
        <v>3</v>
      </c>
      <c r="O527" s="504">
        <f>M527+N527</f>
        <v>146</v>
      </c>
      <c r="P527" s="504">
        <v>146</v>
      </c>
      <c r="Q527" s="504">
        <v>0</v>
      </c>
      <c r="R527" s="504">
        <f t="shared" si="363"/>
        <v>146</v>
      </c>
      <c r="S527" s="504">
        <v>58</v>
      </c>
      <c r="T527" s="504">
        <f>R527+S527</f>
        <v>204</v>
      </c>
      <c r="U527" s="504">
        <v>-204</v>
      </c>
      <c r="V527" s="504">
        <f>T527+U527</f>
        <v>0</v>
      </c>
      <c r="W527" s="504">
        <v>22.57</v>
      </c>
      <c r="X527" s="504">
        <f t="shared" si="398"/>
        <v>22.57</v>
      </c>
      <c r="Y527" s="487"/>
      <c r="Z527" s="487"/>
      <c r="AA527" s="487"/>
      <c r="AB527" s="487"/>
      <c r="AC527" s="487"/>
      <c r="AD527" s="487"/>
      <c r="AE527" s="487"/>
      <c r="AF527" s="487"/>
      <c r="AG527" s="487"/>
      <c r="AH527" s="487"/>
      <c r="AI527" s="487"/>
      <c r="AJ527" s="487"/>
      <c r="AK527" s="487"/>
      <c r="AL527" s="487"/>
      <c r="AM527" s="487"/>
      <c r="AN527" s="487"/>
      <c r="AO527" s="487"/>
      <c r="AP527" s="487"/>
      <c r="AQ527" s="487"/>
      <c r="AR527" s="487"/>
      <c r="AS527" s="487"/>
      <c r="AT527" s="487"/>
      <c r="AU527" s="487"/>
      <c r="AV527" s="487"/>
      <c r="AW527" s="487"/>
      <c r="AX527" s="487"/>
      <c r="AY527" s="487"/>
      <c r="AZ527" s="487"/>
      <c r="BA527" s="487"/>
      <c r="BB527" s="487"/>
    </row>
    <row r="528" spans="1:54" s="536" customFormat="1" ht="19.5" customHeight="1" x14ac:dyDescent="0.2">
      <c r="A528" s="505" t="s">
        <v>352</v>
      </c>
      <c r="B528" s="526">
        <v>801</v>
      </c>
      <c r="C528" s="526" t="s">
        <v>312</v>
      </c>
      <c r="D528" s="493" t="s">
        <v>196</v>
      </c>
      <c r="E528" s="493" t="s">
        <v>877</v>
      </c>
      <c r="F528" s="493" t="s">
        <v>94</v>
      </c>
      <c r="G528" s="504"/>
      <c r="H528" s="504">
        <v>904</v>
      </c>
      <c r="I528" s="504">
        <v>0</v>
      </c>
      <c r="J528" s="504">
        <v>0</v>
      </c>
      <c r="K528" s="504">
        <v>180</v>
      </c>
      <c r="L528" s="504">
        <v>180</v>
      </c>
      <c r="M528" s="504">
        <v>180</v>
      </c>
      <c r="N528" s="504">
        <v>0</v>
      </c>
      <c r="O528" s="504">
        <f>M528+N528</f>
        <v>180</v>
      </c>
      <c r="P528" s="504">
        <v>180</v>
      </c>
      <c r="Q528" s="504">
        <v>0</v>
      </c>
      <c r="R528" s="504">
        <v>0</v>
      </c>
      <c r="S528" s="504">
        <v>10</v>
      </c>
      <c r="T528" s="504"/>
      <c r="U528" s="504">
        <f>15.69+2</f>
        <v>17.689999999999998</v>
      </c>
      <c r="V528" s="504">
        <v>0</v>
      </c>
      <c r="W528" s="504">
        <f>5+20</f>
        <v>25</v>
      </c>
      <c r="X528" s="504">
        <f t="shared" si="398"/>
        <v>25</v>
      </c>
      <c r="Y528" s="487"/>
      <c r="Z528" s="487"/>
      <c r="AA528" s="487"/>
      <c r="AB528" s="487"/>
      <c r="AC528" s="487"/>
      <c r="AD528" s="487"/>
      <c r="AE528" s="487"/>
      <c r="AF528" s="487"/>
      <c r="AG528" s="487"/>
      <c r="AH528" s="487"/>
      <c r="AI528" s="487"/>
      <c r="AJ528" s="487"/>
      <c r="AK528" s="487"/>
      <c r="AL528" s="487"/>
      <c r="AM528" s="487"/>
      <c r="AN528" s="487"/>
      <c r="AO528" s="487"/>
      <c r="AP528" s="487"/>
      <c r="AQ528" s="487"/>
      <c r="AR528" s="487"/>
      <c r="AS528" s="487"/>
      <c r="AT528" s="487"/>
      <c r="AU528" s="487"/>
      <c r="AV528" s="487"/>
      <c r="AW528" s="487"/>
      <c r="AX528" s="487"/>
      <c r="AY528" s="487"/>
      <c r="AZ528" s="487"/>
      <c r="BA528" s="487"/>
      <c r="BB528" s="487"/>
    </row>
    <row r="529" spans="1:54" s="536" customFormat="1" ht="36.75" customHeight="1" x14ac:dyDescent="0.2">
      <c r="A529" s="505" t="s">
        <v>813</v>
      </c>
      <c r="B529" s="526">
        <v>801</v>
      </c>
      <c r="C529" s="526" t="s">
        <v>312</v>
      </c>
      <c r="D529" s="493" t="s">
        <v>196</v>
      </c>
      <c r="E529" s="506" t="s">
        <v>812</v>
      </c>
      <c r="F529" s="493"/>
      <c r="G529" s="504"/>
      <c r="H529" s="504">
        <f t="shared" ref="H529:X529" si="399">H530</f>
        <v>31</v>
      </c>
      <c r="I529" s="504">
        <f t="shared" si="399"/>
        <v>0</v>
      </c>
      <c r="J529" s="504">
        <f t="shared" si="399"/>
        <v>31</v>
      </c>
      <c r="K529" s="504">
        <f t="shared" si="399"/>
        <v>0</v>
      </c>
      <c r="L529" s="504">
        <f t="shared" si="399"/>
        <v>33.5</v>
      </c>
      <c r="M529" s="504">
        <f t="shared" si="399"/>
        <v>33.5</v>
      </c>
      <c r="N529" s="504">
        <f t="shared" si="399"/>
        <v>2.2999999999999998</v>
      </c>
      <c r="O529" s="504">
        <f t="shared" si="399"/>
        <v>35.799999999999997</v>
      </c>
      <c r="P529" s="504">
        <f t="shared" si="399"/>
        <v>35.799999999999997</v>
      </c>
      <c r="Q529" s="504">
        <f t="shared" si="399"/>
        <v>2.1</v>
      </c>
      <c r="R529" s="504">
        <f t="shared" si="399"/>
        <v>37.9</v>
      </c>
      <c r="S529" s="504">
        <f t="shared" si="399"/>
        <v>17.5</v>
      </c>
      <c r="T529" s="504">
        <f t="shared" si="399"/>
        <v>55.4</v>
      </c>
      <c r="U529" s="504">
        <f t="shared" si="399"/>
        <v>4.0999999999999996</v>
      </c>
      <c r="V529" s="504">
        <f t="shared" si="399"/>
        <v>59.5</v>
      </c>
      <c r="W529" s="504">
        <f t="shared" si="399"/>
        <v>0</v>
      </c>
      <c r="X529" s="504">
        <f t="shared" si="399"/>
        <v>59.5</v>
      </c>
      <c r="Y529" s="487"/>
      <c r="Z529" s="487"/>
      <c r="AA529" s="487"/>
      <c r="AB529" s="487"/>
      <c r="AC529" s="487"/>
      <c r="AD529" s="487"/>
      <c r="AE529" s="487"/>
      <c r="AF529" s="487"/>
      <c r="AG529" s="487"/>
      <c r="AH529" s="487"/>
      <c r="AI529" s="487"/>
      <c r="AJ529" s="487"/>
      <c r="AK529" s="487"/>
      <c r="AL529" s="487"/>
      <c r="AM529" s="487"/>
      <c r="AN529" s="487"/>
      <c r="AO529" s="487"/>
      <c r="AP529" s="487"/>
      <c r="AQ529" s="487"/>
      <c r="AR529" s="487"/>
      <c r="AS529" s="487"/>
      <c r="AT529" s="487"/>
      <c r="AU529" s="487"/>
      <c r="AV529" s="487"/>
      <c r="AW529" s="487"/>
      <c r="AX529" s="487"/>
      <c r="AY529" s="487"/>
      <c r="AZ529" s="487"/>
      <c r="BA529" s="487"/>
      <c r="BB529" s="487"/>
    </row>
    <row r="530" spans="1:54" s="536" customFormat="1" ht="17.25" customHeight="1" x14ac:dyDescent="0.2">
      <c r="A530" s="505" t="s">
        <v>93</v>
      </c>
      <c r="B530" s="526">
        <v>801</v>
      </c>
      <c r="C530" s="526" t="s">
        <v>312</v>
      </c>
      <c r="D530" s="493" t="s">
        <v>196</v>
      </c>
      <c r="E530" s="506" t="s">
        <v>812</v>
      </c>
      <c r="F530" s="493" t="s">
        <v>94</v>
      </c>
      <c r="G530" s="504"/>
      <c r="H530" s="504">
        <v>31</v>
      </c>
      <c r="I530" s="504">
        <v>0</v>
      </c>
      <c r="J530" s="504">
        <f>H530+I530</f>
        <v>31</v>
      </c>
      <c r="K530" s="504">
        <v>0</v>
      </c>
      <c r="L530" s="504">
        <v>33.5</v>
      </c>
      <c r="M530" s="504">
        <v>33.5</v>
      </c>
      <c r="N530" s="504">
        <v>2.2999999999999998</v>
      </c>
      <c r="O530" s="504">
        <f>M530+N530</f>
        <v>35.799999999999997</v>
      </c>
      <c r="P530" s="504">
        <v>35.799999999999997</v>
      </c>
      <c r="Q530" s="504">
        <v>2.1</v>
      </c>
      <c r="R530" s="504">
        <f t="shared" si="363"/>
        <v>37.9</v>
      </c>
      <c r="S530" s="504">
        <v>17.5</v>
      </c>
      <c r="T530" s="504">
        <f>R530+S530</f>
        <v>55.4</v>
      </c>
      <c r="U530" s="504">
        <v>4.0999999999999996</v>
      </c>
      <c r="V530" s="504">
        <f>T530+U530</f>
        <v>59.5</v>
      </c>
      <c r="W530" s="504">
        <v>0</v>
      </c>
      <c r="X530" s="504">
        <f t="shared" ref="X530" si="400">V530+W530</f>
        <v>59.5</v>
      </c>
      <c r="Y530" s="487"/>
      <c r="Z530" s="487"/>
      <c r="AA530" s="487"/>
      <c r="AB530" s="487"/>
      <c r="AC530" s="487"/>
      <c r="AD530" s="487"/>
      <c r="AE530" s="487"/>
      <c r="AF530" s="487"/>
      <c r="AG530" s="487"/>
      <c r="AH530" s="487"/>
      <c r="AI530" s="487"/>
      <c r="AJ530" s="487"/>
      <c r="AK530" s="487"/>
      <c r="AL530" s="487"/>
      <c r="AM530" s="487"/>
      <c r="AN530" s="487"/>
      <c r="AO530" s="487"/>
      <c r="AP530" s="487"/>
      <c r="AQ530" s="487"/>
      <c r="AR530" s="487"/>
      <c r="AS530" s="487"/>
      <c r="AT530" s="487"/>
      <c r="AU530" s="487"/>
      <c r="AV530" s="487"/>
      <c r="AW530" s="487"/>
      <c r="AX530" s="487"/>
      <c r="AY530" s="487"/>
      <c r="AZ530" s="487"/>
      <c r="BA530" s="487"/>
      <c r="BB530" s="487"/>
    </row>
    <row r="531" spans="1:54" s="536" customFormat="1" ht="37.5" customHeight="1" x14ac:dyDescent="0.2">
      <c r="A531" s="505" t="s">
        <v>947</v>
      </c>
      <c r="B531" s="490">
        <v>801</v>
      </c>
      <c r="C531" s="490" t="s">
        <v>312</v>
      </c>
      <c r="D531" s="491" t="s">
        <v>196</v>
      </c>
      <c r="E531" s="528" t="s">
        <v>873</v>
      </c>
      <c r="F531" s="491"/>
      <c r="G531" s="511">
        <f>G532+G533+G535+G536</f>
        <v>0</v>
      </c>
      <c r="H531" s="511">
        <f t="shared" ref="H531:X531" si="401">H532+H533+H534+H535+H536</f>
        <v>1331</v>
      </c>
      <c r="I531" s="511">
        <f t="shared" si="401"/>
        <v>0</v>
      </c>
      <c r="J531" s="511">
        <f t="shared" si="401"/>
        <v>1331</v>
      </c>
      <c r="K531" s="511">
        <f t="shared" si="401"/>
        <v>0</v>
      </c>
      <c r="L531" s="511">
        <f t="shared" si="401"/>
        <v>1369</v>
      </c>
      <c r="M531" s="511">
        <f t="shared" si="401"/>
        <v>1369</v>
      </c>
      <c r="N531" s="511">
        <f t="shared" si="401"/>
        <v>21.7</v>
      </c>
      <c r="O531" s="511">
        <f>O532+O533+O534+O535+O536</f>
        <v>1390.7</v>
      </c>
      <c r="P531" s="511">
        <f t="shared" si="401"/>
        <v>1390.7</v>
      </c>
      <c r="Q531" s="511">
        <f t="shared" si="401"/>
        <v>1005.3</v>
      </c>
      <c r="R531" s="511">
        <f t="shared" si="401"/>
        <v>2396</v>
      </c>
      <c r="S531" s="511">
        <f t="shared" si="401"/>
        <v>-10</v>
      </c>
      <c r="T531" s="511">
        <f t="shared" si="401"/>
        <v>2386</v>
      </c>
      <c r="U531" s="511">
        <f t="shared" si="401"/>
        <v>103</v>
      </c>
      <c r="V531" s="511">
        <f t="shared" si="401"/>
        <v>2489</v>
      </c>
      <c r="W531" s="511">
        <f t="shared" si="401"/>
        <v>0</v>
      </c>
      <c r="X531" s="511">
        <f t="shared" si="401"/>
        <v>2489</v>
      </c>
      <c r="Y531" s="487"/>
      <c r="Z531" s="487"/>
      <c r="AA531" s="487"/>
      <c r="AB531" s="487"/>
      <c r="AC531" s="487"/>
      <c r="AD531" s="487"/>
      <c r="AE531" s="487"/>
      <c r="AF531" s="487"/>
      <c r="AG531" s="487"/>
      <c r="AH531" s="487"/>
      <c r="AI531" s="487"/>
      <c r="AJ531" s="487"/>
      <c r="AK531" s="487"/>
      <c r="AL531" s="487"/>
      <c r="AM531" s="487"/>
      <c r="AN531" s="487"/>
      <c r="AO531" s="487"/>
      <c r="AP531" s="487"/>
      <c r="AQ531" s="487"/>
      <c r="AR531" s="487"/>
      <c r="AS531" s="487"/>
      <c r="AT531" s="487"/>
      <c r="AU531" s="487"/>
      <c r="AV531" s="487"/>
      <c r="AW531" s="487"/>
      <c r="AX531" s="487"/>
      <c r="AY531" s="487"/>
      <c r="AZ531" s="487"/>
      <c r="BA531" s="487"/>
      <c r="BB531" s="487"/>
    </row>
    <row r="532" spans="1:54" s="536" customFormat="1" ht="18.75" customHeight="1" x14ac:dyDescent="0.2">
      <c r="A532" s="505" t="s">
        <v>95</v>
      </c>
      <c r="B532" s="526">
        <v>801</v>
      </c>
      <c r="C532" s="526" t="s">
        <v>312</v>
      </c>
      <c r="D532" s="493" t="s">
        <v>196</v>
      </c>
      <c r="E532" s="506" t="s">
        <v>873</v>
      </c>
      <c r="F532" s="493" t="s">
        <v>96</v>
      </c>
      <c r="G532" s="504"/>
      <c r="H532" s="504">
        <v>1300</v>
      </c>
      <c r="I532" s="504">
        <v>-286.79000000000002</v>
      </c>
      <c r="J532" s="504">
        <f>H532+I532</f>
        <v>1013.21</v>
      </c>
      <c r="K532" s="504">
        <v>0</v>
      </c>
      <c r="L532" s="504">
        <v>1014</v>
      </c>
      <c r="M532" s="504">
        <v>1014</v>
      </c>
      <c r="N532" s="504">
        <v>12</v>
      </c>
      <c r="O532" s="504">
        <f>M532+N532</f>
        <v>1026</v>
      </c>
      <c r="P532" s="504">
        <v>1026</v>
      </c>
      <c r="Q532" s="504">
        <v>262</v>
      </c>
      <c r="R532" s="504">
        <f t="shared" si="363"/>
        <v>1288</v>
      </c>
      <c r="S532" s="504">
        <v>100</v>
      </c>
      <c r="T532" s="504">
        <f>R532+S532</f>
        <v>1388</v>
      </c>
      <c r="U532" s="504">
        <f>63+235</f>
        <v>298</v>
      </c>
      <c r="V532" s="504">
        <f>T532+U532</f>
        <v>1686</v>
      </c>
      <c r="W532" s="504">
        <v>0</v>
      </c>
      <c r="X532" s="504">
        <f t="shared" ref="X532:X536" si="402">V532+W532</f>
        <v>1686</v>
      </c>
      <c r="Y532" s="487"/>
      <c r="Z532" s="487"/>
      <c r="AA532" s="487"/>
      <c r="AB532" s="487"/>
      <c r="AC532" s="487"/>
      <c r="AD532" s="487"/>
      <c r="AE532" s="487"/>
      <c r="AF532" s="487"/>
      <c r="AG532" s="487"/>
      <c r="AH532" s="487"/>
      <c r="AI532" s="487"/>
      <c r="AJ532" s="487"/>
      <c r="AK532" s="487"/>
      <c r="AL532" s="487"/>
      <c r="AM532" s="487"/>
      <c r="AN532" s="487"/>
      <c r="AO532" s="487"/>
      <c r="AP532" s="487"/>
      <c r="AQ532" s="487"/>
      <c r="AR532" s="487"/>
      <c r="AS532" s="487"/>
      <c r="AT532" s="487"/>
      <c r="AU532" s="487"/>
      <c r="AV532" s="487"/>
      <c r="AW532" s="487"/>
      <c r="AX532" s="487"/>
      <c r="AY532" s="487"/>
      <c r="AZ532" s="487"/>
      <c r="BA532" s="487"/>
      <c r="BB532" s="487"/>
    </row>
    <row r="533" spans="1:54" s="536" customFormat="1" ht="15.75" customHeight="1" x14ac:dyDescent="0.2">
      <c r="A533" s="505" t="s">
        <v>97</v>
      </c>
      <c r="B533" s="526">
        <v>801</v>
      </c>
      <c r="C533" s="526" t="s">
        <v>312</v>
      </c>
      <c r="D533" s="493" t="s">
        <v>196</v>
      </c>
      <c r="E533" s="506" t="s">
        <v>873</v>
      </c>
      <c r="F533" s="493" t="s">
        <v>98</v>
      </c>
      <c r="G533" s="504"/>
      <c r="H533" s="504">
        <v>6</v>
      </c>
      <c r="I533" s="504">
        <v>0</v>
      </c>
      <c r="J533" s="504">
        <f>H533+I533</f>
        <v>6</v>
      </c>
      <c r="K533" s="504">
        <v>0</v>
      </c>
      <c r="L533" s="504">
        <f t="shared" ref="L533:M535" si="403">I533+J533</f>
        <v>6</v>
      </c>
      <c r="M533" s="504">
        <f t="shared" si="403"/>
        <v>6</v>
      </c>
      <c r="N533" s="504">
        <v>0</v>
      </c>
      <c r="O533" s="504">
        <f>M533+N533</f>
        <v>6</v>
      </c>
      <c r="P533" s="504">
        <v>6</v>
      </c>
      <c r="Q533" s="504">
        <v>4</v>
      </c>
      <c r="R533" s="504">
        <f t="shared" si="363"/>
        <v>10</v>
      </c>
      <c r="S533" s="504">
        <v>0</v>
      </c>
      <c r="T533" s="504">
        <f>R533+S533</f>
        <v>10</v>
      </c>
      <c r="U533" s="504">
        <v>0</v>
      </c>
      <c r="V533" s="504">
        <f>T533+U533</f>
        <v>10</v>
      </c>
      <c r="W533" s="504">
        <v>0</v>
      </c>
      <c r="X533" s="504">
        <f t="shared" si="402"/>
        <v>10</v>
      </c>
      <c r="Y533" s="487"/>
      <c r="Z533" s="487"/>
      <c r="AA533" s="487"/>
      <c r="AB533" s="487"/>
      <c r="AC533" s="487"/>
      <c r="AD533" s="487"/>
      <c r="AE533" s="487"/>
      <c r="AF533" s="487"/>
      <c r="AG533" s="487"/>
      <c r="AH533" s="487"/>
      <c r="AI533" s="487"/>
      <c r="AJ533" s="487"/>
      <c r="AK533" s="487"/>
      <c r="AL533" s="487"/>
      <c r="AM533" s="487"/>
      <c r="AN533" s="487"/>
      <c r="AO533" s="487"/>
      <c r="AP533" s="487"/>
      <c r="AQ533" s="487"/>
      <c r="AR533" s="487"/>
      <c r="AS533" s="487"/>
      <c r="AT533" s="487"/>
      <c r="AU533" s="487"/>
      <c r="AV533" s="487"/>
      <c r="AW533" s="487"/>
      <c r="AX533" s="487"/>
      <c r="AY533" s="487"/>
      <c r="AZ533" s="487"/>
      <c r="BA533" s="487"/>
      <c r="BB533" s="487"/>
    </row>
    <row r="534" spans="1:54" s="536" customFormat="1" ht="37.5" customHeight="1" x14ac:dyDescent="0.2">
      <c r="A534" s="518" t="s">
        <v>902</v>
      </c>
      <c r="B534" s="526">
        <v>801</v>
      </c>
      <c r="C534" s="526" t="s">
        <v>312</v>
      </c>
      <c r="D534" s="493" t="s">
        <v>196</v>
      </c>
      <c r="E534" s="506" t="s">
        <v>873</v>
      </c>
      <c r="F534" s="493" t="s">
        <v>900</v>
      </c>
      <c r="G534" s="504"/>
      <c r="H534" s="504">
        <v>0</v>
      </c>
      <c r="I534" s="504">
        <v>286.79000000000002</v>
      </c>
      <c r="J534" s="504">
        <f>H534+I534</f>
        <v>286.79000000000002</v>
      </c>
      <c r="K534" s="504">
        <v>0</v>
      </c>
      <c r="L534" s="504">
        <v>306</v>
      </c>
      <c r="M534" s="504">
        <v>306</v>
      </c>
      <c r="N534" s="504">
        <v>4</v>
      </c>
      <c r="O534" s="504">
        <f>M534+N534</f>
        <v>310</v>
      </c>
      <c r="P534" s="504">
        <v>310</v>
      </c>
      <c r="Q534" s="504">
        <v>88</v>
      </c>
      <c r="R534" s="504">
        <f t="shared" si="363"/>
        <v>398</v>
      </c>
      <c r="S534" s="504">
        <v>21</v>
      </c>
      <c r="T534" s="504">
        <f>R534+S534</f>
        <v>419</v>
      </c>
      <c r="U534" s="504">
        <f>19+71</f>
        <v>90</v>
      </c>
      <c r="V534" s="504">
        <f>T534+U534</f>
        <v>509</v>
      </c>
      <c r="W534" s="504">
        <v>0</v>
      </c>
      <c r="X534" s="504">
        <f t="shared" si="402"/>
        <v>509</v>
      </c>
      <c r="Y534" s="487"/>
      <c r="Z534" s="487"/>
      <c r="AA534" s="487"/>
      <c r="AB534" s="487"/>
      <c r="AC534" s="487"/>
      <c r="AD534" s="487"/>
      <c r="AE534" s="487"/>
      <c r="AF534" s="487"/>
      <c r="AG534" s="487"/>
      <c r="AH534" s="487"/>
      <c r="AI534" s="487"/>
      <c r="AJ534" s="487"/>
      <c r="AK534" s="487"/>
      <c r="AL534" s="487"/>
      <c r="AM534" s="487"/>
      <c r="AN534" s="487"/>
      <c r="AO534" s="487"/>
      <c r="AP534" s="487"/>
      <c r="AQ534" s="487"/>
      <c r="AR534" s="487"/>
      <c r="AS534" s="487"/>
      <c r="AT534" s="487"/>
      <c r="AU534" s="487"/>
      <c r="AV534" s="487"/>
      <c r="AW534" s="487"/>
      <c r="AX534" s="487"/>
      <c r="AY534" s="487"/>
      <c r="AZ534" s="487"/>
      <c r="BA534" s="487"/>
      <c r="BB534" s="487"/>
    </row>
    <row r="535" spans="1:54" s="536" customFormat="1" ht="18" customHeight="1" x14ac:dyDescent="0.2">
      <c r="A535" s="505" t="s">
        <v>99</v>
      </c>
      <c r="B535" s="526">
        <v>801</v>
      </c>
      <c r="C535" s="526" t="s">
        <v>312</v>
      </c>
      <c r="D535" s="493" t="s">
        <v>196</v>
      </c>
      <c r="E535" s="506" t="s">
        <v>873</v>
      </c>
      <c r="F535" s="493" t="s">
        <v>100</v>
      </c>
      <c r="G535" s="504"/>
      <c r="H535" s="504">
        <v>10</v>
      </c>
      <c r="I535" s="504">
        <v>0</v>
      </c>
      <c r="J535" s="504">
        <f>H535+I535</f>
        <v>10</v>
      </c>
      <c r="K535" s="504">
        <v>0</v>
      </c>
      <c r="L535" s="504">
        <f t="shared" si="403"/>
        <v>10</v>
      </c>
      <c r="M535" s="504">
        <f t="shared" si="403"/>
        <v>10</v>
      </c>
      <c r="N535" s="504">
        <v>0</v>
      </c>
      <c r="O535" s="504">
        <f>M535+N535</f>
        <v>10</v>
      </c>
      <c r="P535" s="504">
        <v>10</v>
      </c>
      <c r="Q535" s="504">
        <v>0</v>
      </c>
      <c r="R535" s="504">
        <f t="shared" si="363"/>
        <v>10</v>
      </c>
      <c r="S535" s="504">
        <v>0</v>
      </c>
      <c r="T535" s="504">
        <f>R535+S535</f>
        <v>10</v>
      </c>
      <c r="U535" s="504">
        <v>0</v>
      </c>
      <c r="V535" s="504">
        <f>T535+U535</f>
        <v>10</v>
      </c>
      <c r="W535" s="504">
        <v>0</v>
      </c>
      <c r="X535" s="504">
        <f t="shared" si="402"/>
        <v>10</v>
      </c>
      <c r="Y535" s="487"/>
      <c r="Z535" s="487"/>
      <c r="AA535" s="487"/>
      <c r="AB535" s="487"/>
      <c r="AC535" s="487"/>
      <c r="AD535" s="487"/>
      <c r="AE535" s="487"/>
      <c r="AF535" s="487"/>
      <c r="AG535" s="487"/>
      <c r="AH535" s="487"/>
      <c r="AI535" s="487"/>
      <c r="AJ535" s="487"/>
      <c r="AK535" s="487"/>
      <c r="AL535" s="487"/>
      <c r="AM535" s="487"/>
      <c r="AN535" s="487"/>
      <c r="AO535" s="487"/>
      <c r="AP535" s="487"/>
      <c r="AQ535" s="487"/>
      <c r="AR535" s="487"/>
      <c r="AS535" s="487"/>
      <c r="AT535" s="487"/>
      <c r="AU535" s="487"/>
      <c r="AV535" s="487"/>
      <c r="AW535" s="487"/>
      <c r="AX535" s="487"/>
      <c r="AY535" s="487"/>
      <c r="AZ535" s="487"/>
      <c r="BA535" s="487"/>
      <c r="BB535" s="487"/>
    </row>
    <row r="536" spans="1:54" s="536" customFormat="1" ht="20.25" customHeight="1" x14ac:dyDescent="0.2">
      <c r="A536" s="505" t="s">
        <v>93</v>
      </c>
      <c r="B536" s="526">
        <v>801</v>
      </c>
      <c r="C536" s="526" t="s">
        <v>312</v>
      </c>
      <c r="D536" s="493" t="s">
        <v>196</v>
      </c>
      <c r="E536" s="506" t="s">
        <v>873</v>
      </c>
      <c r="F536" s="493" t="s">
        <v>94</v>
      </c>
      <c r="G536" s="504"/>
      <c r="H536" s="504">
        <v>15</v>
      </c>
      <c r="I536" s="504">
        <v>0</v>
      </c>
      <c r="J536" s="504">
        <f>H536+I536</f>
        <v>15</v>
      </c>
      <c r="K536" s="504">
        <v>0</v>
      </c>
      <c r="L536" s="504">
        <v>33</v>
      </c>
      <c r="M536" s="504">
        <v>33</v>
      </c>
      <c r="N536" s="504">
        <v>5.7</v>
      </c>
      <c r="O536" s="504">
        <f>M536+N536</f>
        <v>38.700000000000003</v>
      </c>
      <c r="P536" s="504">
        <v>38.700000000000003</v>
      </c>
      <c r="Q536" s="504">
        <v>651.29999999999995</v>
      </c>
      <c r="R536" s="504">
        <f t="shared" si="363"/>
        <v>690</v>
      </c>
      <c r="S536" s="504">
        <v>-131</v>
      </c>
      <c r="T536" s="504">
        <f>R536+S536</f>
        <v>559</v>
      </c>
      <c r="U536" s="504">
        <f>21-306</f>
        <v>-285</v>
      </c>
      <c r="V536" s="504">
        <f>T536+U536</f>
        <v>274</v>
      </c>
      <c r="W536" s="504">
        <v>0</v>
      </c>
      <c r="X536" s="504">
        <f t="shared" si="402"/>
        <v>274</v>
      </c>
      <c r="Y536" s="487"/>
      <c r="Z536" s="487"/>
      <c r="AA536" s="487"/>
      <c r="AB536" s="487"/>
      <c r="AC536" s="487"/>
      <c r="AD536" s="487"/>
      <c r="AE536" s="487"/>
      <c r="AF536" s="487"/>
      <c r="AG536" s="487"/>
      <c r="AH536" s="487"/>
      <c r="AI536" s="487"/>
      <c r="AJ536" s="487"/>
      <c r="AK536" s="487"/>
      <c r="AL536" s="487"/>
      <c r="AM536" s="487"/>
      <c r="AN536" s="487"/>
      <c r="AO536" s="487"/>
      <c r="AP536" s="487"/>
      <c r="AQ536" s="487"/>
      <c r="AR536" s="487"/>
      <c r="AS536" s="487"/>
      <c r="AT536" s="487"/>
      <c r="AU536" s="487"/>
      <c r="AV536" s="487"/>
      <c r="AW536" s="487"/>
      <c r="AX536" s="487"/>
      <c r="AY536" s="487"/>
      <c r="AZ536" s="487"/>
      <c r="BA536" s="487"/>
      <c r="BB536" s="487"/>
    </row>
    <row r="537" spans="1:54" s="538" customFormat="1" ht="15.75" customHeight="1" x14ac:dyDescent="0.2">
      <c r="A537" s="503" t="s">
        <v>197</v>
      </c>
      <c r="B537" s="490">
        <v>801</v>
      </c>
      <c r="C537" s="490" t="s">
        <v>190</v>
      </c>
      <c r="D537" s="491" t="s">
        <v>198</v>
      </c>
      <c r="E537" s="528"/>
      <c r="F537" s="491"/>
      <c r="G537" s="511"/>
      <c r="H537" s="511">
        <f>H538</f>
        <v>8.8000000000000007</v>
      </c>
      <c r="I537" s="511">
        <f t="shared" ref="I537:X538" si="404">I538</f>
        <v>0</v>
      </c>
      <c r="J537" s="511">
        <f t="shared" si="404"/>
        <v>8.8049999999999997</v>
      </c>
      <c r="K537" s="511">
        <f t="shared" si="404"/>
        <v>0</v>
      </c>
      <c r="L537" s="511">
        <f t="shared" si="404"/>
        <v>0</v>
      </c>
      <c r="M537" s="511">
        <f t="shared" si="404"/>
        <v>0</v>
      </c>
      <c r="N537" s="511">
        <f t="shared" si="404"/>
        <v>6.2</v>
      </c>
      <c r="O537" s="511">
        <f t="shared" si="404"/>
        <v>6.2</v>
      </c>
      <c r="P537" s="511">
        <f t="shared" si="404"/>
        <v>10</v>
      </c>
      <c r="Q537" s="511">
        <f t="shared" si="404"/>
        <v>-2.1</v>
      </c>
      <c r="R537" s="511">
        <f t="shared" si="404"/>
        <v>7.9</v>
      </c>
      <c r="S537" s="511">
        <f t="shared" si="404"/>
        <v>0</v>
      </c>
      <c r="T537" s="511">
        <f t="shared" si="404"/>
        <v>8.4</v>
      </c>
      <c r="U537" s="511">
        <f t="shared" si="404"/>
        <v>-0.9</v>
      </c>
      <c r="V537" s="511">
        <f t="shared" si="404"/>
        <v>7.5</v>
      </c>
      <c r="W537" s="511">
        <f t="shared" si="404"/>
        <v>0</v>
      </c>
      <c r="X537" s="511">
        <f t="shared" si="404"/>
        <v>7.5</v>
      </c>
      <c r="Y537" s="508"/>
      <c r="Z537" s="508"/>
      <c r="AA537" s="508"/>
      <c r="AB537" s="508"/>
      <c r="AC537" s="508"/>
      <c r="AD537" s="508"/>
      <c r="AE537" s="508"/>
      <c r="AF537" s="508"/>
      <c r="AG537" s="508"/>
      <c r="AH537" s="508"/>
      <c r="AI537" s="508"/>
      <c r="AJ537" s="508"/>
      <c r="AK537" s="508"/>
      <c r="AL537" s="508"/>
      <c r="AM537" s="508"/>
      <c r="AN537" s="508"/>
      <c r="AO537" s="508"/>
      <c r="AP537" s="508"/>
      <c r="AQ537" s="508"/>
      <c r="AR537" s="508"/>
      <c r="AS537" s="508"/>
      <c r="AT537" s="508"/>
      <c r="AU537" s="508"/>
      <c r="AV537" s="508"/>
      <c r="AW537" s="508"/>
      <c r="AX537" s="508"/>
      <c r="AY537" s="508"/>
      <c r="AZ537" s="508"/>
      <c r="BA537" s="508"/>
      <c r="BB537" s="508"/>
    </row>
    <row r="538" spans="1:54" s="536" customFormat="1" ht="33" customHeight="1" x14ac:dyDescent="0.2">
      <c r="A538" s="505" t="s">
        <v>845</v>
      </c>
      <c r="B538" s="526">
        <v>801</v>
      </c>
      <c r="C538" s="526" t="s">
        <v>312</v>
      </c>
      <c r="D538" s="493" t="s">
        <v>198</v>
      </c>
      <c r="E538" s="506" t="s">
        <v>846</v>
      </c>
      <c r="F538" s="493"/>
      <c r="G538" s="504"/>
      <c r="H538" s="504">
        <f>H539</f>
        <v>8.8000000000000007</v>
      </c>
      <c r="I538" s="504">
        <f t="shared" si="404"/>
        <v>0</v>
      </c>
      <c r="J538" s="504">
        <f t="shared" si="404"/>
        <v>8.8049999999999997</v>
      </c>
      <c r="K538" s="504">
        <f t="shared" si="404"/>
        <v>0</v>
      </c>
      <c r="L538" s="504">
        <f t="shared" si="404"/>
        <v>0</v>
      </c>
      <c r="M538" s="504">
        <f t="shared" si="404"/>
        <v>0</v>
      </c>
      <c r="N538" s="504">
        <f t="shared" si="404"/>
        <v>6.2</v>
      </c>
      <c r="O538" s="504">
        <f t="shared" si="404"/>
        <v>6.2</v>
      </c>
      <c r="P538" s="504">
        <f t="shared" si="404"/>
        <v>10</v>
      </c>
      <c r="Q538" s="504">
        <f t="shared" si="404"/>
        <v>-2.1</v>
      </c>
      <c r="R538" s="504">
        <f t="shared" si="404"/>
        <v>7.9</v>
      </c>
      <c r="S538" s="504">
        <f t="shared" si="404"/>
        <v>0</v>
      </c>
      <c r="T538" s="504">
        <f t="shared" si="404"/>
        <v>8.4</v>
      </c>
      <c r="U538" s="504">
        <f t="shared" si="404"/>
        <v>-0.9</v>
      </c>
      <c r="V538" s="504">
        <f t="shared" si="404"/>
        <v>7.5</v>
      </c>
      <c r="W538" s="504">
        <f t="shared" si="404"/>
        <v>0</v>
      </c>
      <c r="X538" s="504">
        <f t="shared" si="404"/>
        <v>7.5</v>
      </c>
      <c r="Y538" s="487"/>
      <c r="Z538" s="487"/>
      <c r="AA538" s="487"/>
      <c r="AB538" s="487"/>
      <c r="AC538" s="487"/>
      <c r="AD538" s="487"/>
      <c r="AE538" s="487"/>
      <c r="AF538" s="487"/>
      <c r="AG538" s="487"/>
      <c r="AH538" s="487"/>
      <c r="AI538" s="487"/>
      <c r="AJ538" s="487"/>
      <c r="AK538" s="487"/>
      <c r="AL538" s="487"/>
      <c r="AM538" s="487"/>
      <c r="AN538" s="487"/>
      <c r="AO538" s="487"/>
      <c r="AP538" s="487"/>
      <c r="AQ538" s="487"/>
      <c r="AR538" s="487"/>
      <c r="AS538" s="487"/>
      <c r="AT538" s="487"/>
      <c r="AU538" s="487"/>
      <c r="AV538" s="487"/>
      <c r="AW538" s="487"/>
      <c r="AX538" s="487"/>
      <c r="AY538" s="487"/>
      <c r="AZ538" s="487"/>
      <c r="BA538" s="487"/>
      <c r="BB538" s="487"/>
    </row>
    <row r="539" spans="1:54" s="536" customFormat="1" ht="16.5" customHeight="1" x14ac:dyDescent="0.2">
      <c r="A539" s="505" t="s">
        <v>93</v>
      </c>
      <c r="B539" s="526">
        <v>801</v>
      </c>
      <c r="C539" s="526" t="s">
        <v>312</v>
      </c>
      <c r="D539" s="493" t="s">
        <v>198</v>
      </c>
      <c r="E539" s="506" t="s">
        <v>846</v>
      </c>
      <c r="F539" s="493" t="s">
        <v>94</v>
      </c>
      <c r="G539" s="504"/>
      <c r="H539" s="504">
        <v>8.8000000000000007</v>
      </c>
      <c r="I539" s="504">
        <v>0</v>
      </c>
      <c r="J539" s="504">
        <v>8.8049999999999997</v>
      </c>
      <c r="K539" s="504">
        <v>0</v>
      </c>
      <c r="L539" s="504">
        <v>0</v>
      </c>
      <c r="M539" s="504">
        <v>0</v>
      </c>
      <c r="N539" s="504">
        <v>6.2</v>
      </c>
      <c r="O539" s="504">
        <f>M539+N539</f>
        <v>6.2</v>
      </c>
      <c r="P539" s="504">
        <v>10</v>
      </c>
      <c r="Q539" s="504">
        <v>-2.1</v>
      </c>
      <c r="R539" s="504">
        <f t="shared" si="363"/>
        <v>7.9</v>
      </c>
      <c r="S539" s="504">
        <v>0</v>
      </c>
      <c r="T539" s="504">
        <v>8.4</v>
      </c>
      <c r="U539" s="504">
        <v>-0.9</v>
      </c>
      <c r="V539" s="504">
        <f>T539+U539</f>
        <v>7.5</v>
      </c>
      <c r="W539" s="504">
        <v>0</v>
      </c>
      <c r="X539" s="504">
        <f t="shared" ref="X539:X542" si="405">V539+W539</f>
        <v>7.5</v>
      </c>
      <c r="Y539" s="487"/>
      <c r="Z539" s="487"/>
      <c r="AA539" s="487"/>
      <c r="AB539" s="487"/>
      <c r="AC539" s="487"/>
      <c r="AD539" s="487"/>
      <c r="AE539" s="487"/>
      <c r="AF539" s="487"/>
      <c r="AG539" s="487"/>
      <c r="AH539" s="487"/>
      <c r="AI539" s="487"/>
      <c r="AJ539" s="487"/>
      <c r="AK539" s="487"/>
      <c r="AL539" s="487"/>
      <c r="AM539" s="487"/>
      <c r="AN539" s="487"/>
      <c r="AO539" s="487"/>
      <c r="AP539" s="487"/>
      <c r="AQ539" s="487"/>
      <c r="AR539" s="487"/>
      <c r="AS539" s="487"/>
      <c r="AT539" s="487"/>
      <c r="AU539" s="487"/>
      <c r="AV539" s="487"/>
      <c r="AW539" s="487"/>
      <c r="AX539" s="487"/>
      <c r="AY539" s="487"/>
      <c r="AZ539" s="487"/>
      <c r="BA539" s="487"/>
      <c r="BB539" s="487"/>
    </row>
    <row r="540" spans="1:54" s="538" customFormat="1" ht="24" hidden="1" customHeight="1" x14ac:dyDescent="0.2">
      <c r="A540" s="503" t="s">
        <v>201</v>
      </c>
      <c r="B540" s="490">
        <v>801</v>
      </c>
      <c r="C540" s="490" t="s">
        <v>312</v>
      </c>
      <c r="D540" s="491" t="s">
        <v>202</v>
      </c>
      <c r="E540" s="528"/>
      <c r="F540" s="491"/>
      <c r="G540" s="511"/>
      <c r="H540" s="511">
        <f t="shared" ref="H540:Q541" si="406">H541</f>
        <v>175.25</v>
      </c>
      <c r="I540" s="511">
        <f t="shared" si="406"/>
        <v>-83.87</v>
      </c>
      <c r="J540" s="511">
        <f t="shared" si="406"/>
        <v>91.38</v>
      </c>
      <c r="K540" s="511">
        <f t="shared" si="406"/>
        <v>0</v>
      </c>
      <c r="L540" s="511">
        <f t="shared" si="406"/>
        <v>0</v>
      </c>
      <c r="M540" s="511">
        <f t="shared" si="406"/>
        <v>0</v>
      </c>
      <c r="N540" s="511">
        <f t="shared" si="406"/>
        <v>1</v>
      </c>
      <c r="O540" s="511">
        <f t="shared" si="406"/>
        <v>2</v>
      </c>
      <c r="P540" s="511">
        <f t="shared" si="406"/>
        <v>3</v>
      </c>
      <c r="Q540" s="511">
        <f t="shared" si="406"/>
        <v>4</v>
      </c>
      <c r="R540" s="504">
        <f t="shared" si="363"/>
        <v>7</v>
      </c>
      <c r="S540" s="504">
        <f t="shared" ref="S540:U542" si="407">Q540+R540</f>
        <v>11</v>
      </c>
      <c r="T540" s="504">
        <f t="shared" si="407"/>
        <v>18</v>
      </c>
      <c r="U540" s="504">
        <f t="shared" si="407"/>
        <v>29</v>
      </c>
      <c r="V540" s="504">
        <f>T540+U540</f>
        <v>47</v>
      </c>
      <c r="W540" s="504">
        <f t="shared" ref="W540:W542" si="408">U540+V540</f>
        <v>76</v>
      </c>
      <c r="X540" s="504">
        <f t="shared" si="405"/>
        <v>123</v>
      </c>
      <c r="Y540" s="508"/>
      <c r="Z540" s="508"/>
      <c r="AA540" s="508"/>
      <c r="AB540" s="508"/>
      <c r="AC540" s="508"/>
      <c r="AD540" s="508"/>
      <c r="AE540" s="508"/>
      <c r="AF540" s="508"/>
      <c r="AG540" s="508"/>
      <c r="AH540" s="508"/>
      <c r="AI540" s="508"/>
      <c r="AJ540" s="508"/>
      <c r="AK540" s="508"/>
      <c r="AL540" s="508"/>
      <c r="AM540" s="508"/>
      <c r="AN540" s="508"/>
      <c r="AO540" s="508"/>
      <c r="AP540" s="508"/>
      <c r="AQ540" s="508"/>
      <c r="AR540" s="508"/>
      <c r="AS540" s="508"/>
      <c r="AT540" s="508"/>
      <c r="AU540" s="508"/>
      <c r="AV540" s="508"/>
      <c r="AW540" s="508"/>
      <c r="AX540" s="508"/>
      <c r="AY540" s="508"/>
      <c r="AZ540" s="508"/>
      <c r="BA540" s="508"/>
      <c r="BB540" s="508"/>
    </row>
    <row r="541" spans="1:54" s="536" customFormat="1" ht="29.25" hidden="1" customHeight="1" x14ac:dyDescent="0.2">
      <c r="A541" s="505" t="s">
        <v>452</v>
      </c>
      <c r="B541" s="526">
        <v>801</v>
      </c>
      <c r="C541" s="526" t="s">
        <v>312</v>
      </c>
      <c r="D541" s="493" t="s">
        <v>202</v>
      </c>
      <c r="E541" s="506" t="s">
        <v>869</v>
      </c>
      <c r="F541" s="493"/>
      <c r="G541" s="504"/>
      <c r="H541" s="504">
        <f>H542</f>
        <v>175.25</v>
      </c>
      <c r="I541" s="504">
        <f>I542</f>
        <v>-83.87</v>
      </c>
      <c r="J541" s="504">
        <f>H541+I541</f>
        <v>91.38</v>
      </c>
      <c r="K541" s="504">
        <f>K542</f>
        <v>0</v>
      </c>
      <c r="L541" s="504">
        <f>L542</f>
        <v>0</v>
      </c>
      <c r="M541" s="504">
        <f>M542</f>
        <v>0</v>
      </c>
      <c r="N541" s="504">
        <f t="shared" si="406"/>
        <v>1</v>
      </c>
      <c r="O541" s="504">
        <f t="shared" si="406"/>
        <v>2</v>
      </c>
      <c r="P541" s="504">
        <f t="shared" si="406"/>
        <v>3</v>
      </c>
      <c r="Q541" s="504">
        <f t="shared" si="406"/>
        <v>4</v>
      </c>
      <c r="R541" s="504">
        <f t="shared" si="363"/>
        <v>7</v>
      </c>
      <c r="S541" s="504">
        <f t="shared" si="407"/>
        <v>11</v>
      </c>
      <c r="T541" s="504">
        <f t="shared" si="407"/>
        <v>18</v>
      </c>
      <c r="U541" s="504">
        <f t="shared" si="407"/>
        <v>29</v>
      </c>
      <c r="V541" s="504">
        <f>T541+U541</f>
        <v>47</v>
      </c>
      <c r="W541" s="504">
        <f t="shared" si="408"/>
        <v>76</v>
      </c>
      <c r="X541" s="504">
        <f t="shared" si="405"/>
        <v>123</v>
      </c>
      <c r="Y541" s="487"/>
      <c r="Z541" s="487"/>
      <c r="AA541" s="487"/>
      <c r="AB541" s="487"/>
      <c r="AC541" s="487"/>
      <c r="AD541" s="487"/>
      <c r="AE541" s="487"/>
      <c r="AF541" s="487"/>
      <c r="AG541" s="487"/>
      <c r="AH541" s="487"/>
      <c r="AI541" s="487"/>
      <c r="AJ541" s="487"/>
      <c r="AK541" s="487"/>
      <c r="AL541" s="487"/>
      <c r="AM541" s="487"/>
      <c r="AN541" s="487"/>
      <c r="AO541" s="487"/>
      <c r="AP541" s="487"/>
      <c r="AQ541" s="487"/>
      <c r="AR541" s="487"/>
      <c r="AS541" s="487"/>
      <c r="AT541" s="487"/>
      <c r="AU541" s="487"/>
      <c r="AV541" s="487"/>
      <c r="AW541" s="487"/>
      <c r="AX541" s="487"/>
      <c r="AY541" s="487"/>
      <c r="AZ541" s="487"/>
      <c r="BA541" s="487"/>
      <c r="BB541" s="487"/>
    </row>
    <row r="542" spans="1:54" s="536" customFormat="1" ht="24" hidden="1" customHeight="1" x14ac:dyDescent="0.2">
      <c r="A542" s="505" t="s">
        <v>93</v>
      </c>
      <c r="B542" s="526">
        <v>801</v>
      </c>
      <c r="C542" s="526" t="s">
        <v>312</v>
      </c>
      <c r="D542" s="493" t="s">
        <v>202</v>
      </c>
      <c r="E542" s="506" t="s">
        <v>869</v>
      </c>
      <c r="F542" s="493" t="s">
        <v>94</v>
      </c>
      <c r="G542" s="504"/>
      <c r="H542" s="504">
        <v>175.25</v>
      </c>
      <c r="I542" s="504">
        <v>-83.87</v>
      </c>
      <c r="J542" s="504">
        <f>H542+I542</f>
        <v>91.38</v>
      </c>
      <c r="K542" s="504">
        <v>0</v>
      </c>
      <c r="L542" s="504">
        <v>0</v>
      </c>
      <c r="M542" s="504">
        <v>0</v>
      </c>
      <c r="N542" s="504">
        <v>1</v>
      </c>
      <c r="O542" s="504">
        <v>2</v>
      </c>
      <c r="P542" s="504">
        <v>3</v>
      </c>
      <c r="Q542" s="504">
        <v>4</v>
      </c>
      <c r="R542" s="504">
        <f t="shared" ref="R542:R547" si="409">P542+Q542</f>
        <v>7</v>
      </c>
      <c r="S542" s="504">
        <f t="shared" si="407"/>
        <v>11</v>
      </c>
      <c r="T542" s="504">
        <f t="shared" si="407"/>
        <v>18</v>
      </c>
      <c r="U542" s="504">
        <f t="shared" si="407"/>
        <v>29</v>
      </c>
      <c r="V542" s="504">
        <f>T542+U542</f>
        <v>47</v>
      </c>
      <c r="W542" s="504">
        <f t="shared" si="408"/>
        <v>76</v>
      </c>
      <c r="X542" s="504">
        <f t="shared" si="405"/>
        <v>123</v>
      </c>
      <c r="Y542" s="487"/>
      <c r="Z542" s="487"/>
      <c r="AA542" s="487"/>
      <c r="AB542" s="487"/>
      <c r="AC542" s="487"/>
      <c r="AD542" s="487"/>
      <c r="AE542" s="487"/>
      <c r="AF542" s="487"/>
      <c r="AG542" s="487"/>
      <c r="AH542" s="487"/>
      <c r="AI542" s="487"/>
      <c r="AJ542" s="487"/>
      <c r="AK542" s="487"/>
      <c r="AL542" s="487"/>
      <c r="AM542" s="487"/>
      <c r="AN542" s="487"/>
      <c r="AO542" s="487"/>
      <c r="AP542" s="487"/>
      <c r="AQ542" s="487"/>
      <c r="AR542" s="487"/>
      <c r="AS542" s="487"/>
      <c r="AT542" s="487"/>
      <c r="AU542" s="487"/>
      <c r="AV542" s="487"/>
      <c r="AW542" s="487"/>
      <c r="AX542" s="487"/>
      <c r="AY542" s="487"/>
      <c r="AZ542" s="487"/>
      <c r="BA542" s="487"/>
      <c r="BB542" s="487"/>
    </row>
    <row r="543" spans="1:54" s="509" customFormat="1" ht="15.75" customHeight="1" x14ac:dyDescent="0.2">
      <c r="A543" s="503" t="s">
        <v>203</v>
      </c>
      <c r="B543" s="491" t="s">
        <v>146</v>
      </c>
      <c r="C543" s="491" t="s">
        <v>190</v>
      </c>
      <c r="D543" s="491" t="s">
        <v>204</v>
      </c>
      <c r="E543" s="491"/>
      <c r="F543" s="491"/>
      <c r="G543" s="511" t="e">
        <f>#REF!+G546</f>
        <v>#REF!</v>
      </c>
      <c r="H543" s="511">
        <f t="shared" ref="H543:L543" si="410">H546</f>
        <v>3000</v>
      </c>
      <c r="I543" s="511">
        <f t="shared" si="410"/>
        <v>0</v>
      </c>
      <c r="J543" s="511">
        <f t="shared" si="410"/>
        <v>3000</v>
      </c>
      <c r="K543" s="511">
        <f t="shared" si="410"/>
        <v>-887.51</v>
      </c>
      <c r="L543" s="511">
        <f t="shared" si="410"/>
        <v>2000</v>
      </c>
      <c r="M543" s="511">
        <f>M546+M544</f>
        <v>2000</v>
      </c>
      <c r="N543" s="511">
        <f t="shared" ref="N543:X543" si="411">N546+N544</f>
        <v>650</v>
      </c>
      <c r="O543" s="511">
        <f t="shared" si="411"/>
        <v>2650</v>
      </c>
      <c r="P543" s="511">
        <f t="shared" si="411"/>
        <v>2650</v>
      </c>
      <c r="Q543" s="511">
        <f t="shared" si="411"/>
        <v>0</v>
      </c>
      <c r="R543" s="511">
        <f t="shared" si="411"/>
        <v>2650</v>
      </c>
      <c r="S543" s="511">
        <f t="shared" si="411"/>
        <v>-500</v>
      </c>
      <c r="T543" s="511">
        <f t="shared" si="411"/>
        <v>2650</v>
      </c>
      <c r="U543" s="511">
        <f t="shared" si="411"/>
        <v>0</v>
      </c>
      <c r="V543" s="511">
        <f t="shared" si="411"/>
        <v>2650</v>
      </c>
      <c r="W543" s="511">
        <f t="shared" si="411"/>
        <v>-741.02</v>
      </c>
      <c r="X543" s="511">
        <f t="shared" si="411"/>
        <v>1908.98</v>
      </c>
      <c r="Y543" s="508"/>
      <c r="Z543" s="508"/>
      <c r="AA543" s="508"/>
      <c r="AB543" s="508"/>
      <c r="AC543" s="508"/>
      <c r="AD543" s="508"/>
      <c r="AE543" s="508"/>
      <c r="AF543" s="508"/>
      <c r="AG543" s="508"/>
      <c r="AH543" s="508"/>
      <c r="AI543" s="508"/>
      <c r="AJ543" s="508"/>
      <c r="AK543" s="508"/>
      <c r="AL543" s="508"/>
      <c r="AM543" s="508"/>
      <c r="AN543" s="508"/>
      <c r="AO543" s="508"/>
      <c r="AP543" s="508"/>
      <c r="AQ543" s="508"/>
      <c r="AR543" s="508"/>
      <c r="AS543" s="508"/>
      <c r="AT543" s="508"/>
      <c r="AU543" s="508"/>
      <c r="AV543" s="508"/>
      <c r="AW543" s="508"/>
      <c r="AX543" s="508"/>
      <c r="AY543" s="508"/>
      <c r="AZ543" s="508"/>
      <c r="BA543" s="508"/>
      <c r="BB543" s="508"/>
    </row>
    <row r="544" spans="1:54" ht="21.75" customHeight="1" x14ac:dyDescent="0.2">
      <c r="A544" s="505" t="s">
        <v>466</v>
      </c>
      <c r="B544" s="493" t="s">
        <v>146</v>
      </c>
      <c r="C544" s="493" t="s">
        <v>190</v>
      </c>
      <c r="D544" s="493" t="s">
        <v>204</v>
      </c>
      <c r="E544" s="493" t="s">
        <v>876</v>
      </c>
      <c r="F544" s="493"/>
      <c r="G544" s="504"/>
      <c r="H544" s="504"/>
      <c r="I544" s="504">
        <f>I545</f>
        <v>-900</v>
      </c>
      <c r="J544" s="504">
        <f>J545</f>
        <v>-900</v>
      </c>
      <c r="K544" s="504">
        <f>K545</f>
        <v>-900</v>
      </c>
      <c r="L544" s="504">
        <f>L545</f>
        <v>-900</v>
      </c>
      <c r="M544" s="504">
        <f>M545</f>
        <v>0</v>
      </c>
      <c r="N544" s="504">
        <f t="shared" ref="N544:X544" si="412">N545</f>
        <v>650</v>
      </c>
      <c r="O544" s="504">
        <f t="shared" si="412"/>
        <v>650</v>
      </c>
      <c r="P544" s="504">
        <f t="shared" si="412"/>
        <v>650</v>
      </c>
      <c r="Q544" s="504">
        <f t="shared" si="412"/>
        <v>0</v>
      </c>
      <c r="R544" s="504">
        <f t="shared" si="412"/>
        <v>650</v>
      </c>
      <c r="S544" s="504">
        <f t="shared" si="412"/>
        <v>0</v>
      </c>
      <c r="T544" s="504">
        <f t="shared" si="412"/>
        <v>650</v>
      </c>
      <c r="U544" s="504">
        <f t="shared" si="412"/>
        <v>0</v>
      </c>
      <c r="V544" s="504">
        <f t="shared" si="412"/>
        <v>650</v>
      </c>
      <c r="W544" s="504">
        <f t="shared" si="412"/>
        <v>-185</v>
      </c>
      <c r="X544" s="504">
        <f t="shared" si="412"/>
        <v>465</v>
      </c>
    </row>
    <row r="545" spans="1:54" x14ac:dyDescent="0.2">
      <c r="A545" s="505" t="s">
        <v>318</v>
      </c>
      <c r="B545" s="493" t="s">
        <v>146</v>
      </c>
      <c r="C545" s="493" t="s">
        <v>353</v>
      </c>
      <c r="D545" s="493" t="s">
        <v>204</v>
      </c>
      <c r="E545" s="493" t="s">
        <v>876</v>
      </c>
      <c r="F545" s="493" t="s">
        <v>319</v>
      </c>
      <c r="G545" s="504"/>
      <c r="H545" s="504"/>
      <c r="I545" s="504">
        <v>-900</v>
      </c>
      <c r="J545" s="504">
        <f>G545+I545</f>
        <v>-900</v>
      </c>
      <c r="K545" s="504">
        <v>-900</v>
      </c>
      <c r="L545" s="504">
        <f>H545+J545</f>
        <v>-900</v>
      </c>
      <c r="M545" s="504">
        <v>0</v>
      </c>
      <c r="N545" s="504">
        <v>650</v>
      </c>
      <c r="O545" s="504">
        <f>M545+N545</f>
        <v>650</v>
      </c>
      <c r="P545" s="504">
        <v>650</v>
      </c>
      <c r="Q545" s="504">
        <v>0</v>
      </c>
      <c r="R545" s="504">
        <f t="shared" si="409"/>
        <v>650</v>
      </c>
      <c r="S545" s="504">
        <v>0</v>
      </c>
      <c r="T545" s="504">
        <f>R545+S545</f>
        <v>650</v>
      </c>
      <c r="U545" s="504">
        <v>0</v>
      </c>
      <c r="V545" s="504">
        <f>T545+U545</f>
        <v>650</v>
      </c>
      <c r="W545" s="504">
        <v>-185</v>
      </c>
      <c r="X545" s="504">
        <f t="shared" ref="X545" si="413">V545+W545</f>
        <v>465</v>
      </c>
    </row>
    <row r="546" spans="1:54" x14ac:dyDescent="0.2">
      <c r="A546" s="505" t="s">
        <v>352</v>
      </c>
      <c r="B546" s="493" t="s">
        <v>146</v>
      </c>
      <c r="C546" s="493" t="s">
        <v>353</v>
      </c>
      <c r="D546" s="493" t="s">
        <v>204</v>
      </c>
      <c r="E546" s="493" t="s">
        <v>877</v>
      </c>
      <c r="F546" s="493"/>
      <c r="G546" s="504"/>
      <c r="H546" s="504">
        <f>H547</f>
        <v>3000</v>
      </c>
      <c r="I546" s="504">
        <f>I547</f>
        <v>0</v>
      </c>
      <c r="J546" s="504">
        <f>H546+I546</f>
        <v>3000</v>
      </c>
      <c r="K546" s="504">
        <f>K547</f>
        <v>-887.51</v>
      </c>
      <c r="L546" s="504">
        <f>L547</f>
        <v>2000</v>
      </c>
      <c r="M546" s="504">
        <f>M547</f>
        <v>2000</v>
      </c>
      <c r="N546" s="504">
        <f t="shared" ref="N546:X546" si="414">N547</f>
        <v>0</v>
      </c>
      <c r="O546" s="504">
        <f t="shared" si="414"/>
        <v>2000</v>
      </c>
      <c r="P546" s="504">
        <f t="shared" si="414"/>
        <v>2000</v>
      </c>
      <c r="Q546" s="504">
        <f t="shared" si="414"/>
        <v>0</v>
      </c>
      <c r="R546" s="504">
        <f t="shared" si="414"/>
        <v>2000</v>
      </c>
      <c r="S546" s="504">
        <f t="shared" si="414"/>
        <v>-500</v>
      </c>
      <c r="T546" s="504">
        <f t="shared" si="414"/>
        <v>2000</v>
      </c>
      <c r="U546" s="504">
        <f t="shared" si="414"/>
        <v>0</v>
      </c>
      <c r="V546" s="504">
        <f t="shared" si="414"/>
        <v>2000</v>
      </c>
      <c r="W546" s="504">
        <f t="shared" si="414"/>
        <v>-556.02</v>
      </c>
      <c r="X546" s="504">
        <f t="shared" si="414"/>
        <v>1443.98</v>
      </c>
    </row>
    <row r="547" spans="1:54" x14ac:dyDescent="0.2">
      <c r="A547" s="505" t="s">
        <v>318</v>
      </c>
      <c r="B547" s="493" t="s">
        <v>146</v>
      </c>
      <c r="C547" s="493" t="s">
        <v>190</v>
      </c>
      <c r="D547" s="493" t="s">
        <v>204</v>
      </c>
      <c r="E547" s="493" t="s">
        <v>877</v>
      </c>
      <c r="F547" s="493" t="s">
        <v>319</v>
      </c>
      <c r="G547" s="504"/>
      <c r="H547" s="504">
        <v>3000</v>
      </c>
      <c r="I547" s="504">
        <v>0</v>
      </c>
      <c r="J547" s="504">
        <f>H547+I547</f>
        <v>3000</v>
      </c>
      <c r="K547" s="504">
        <v>-887.51</v>
      </c>
      <c r="L547" s="504">
        <v>2000</v>
      </c>
      <c r="M547" s="504">
        <v>2000</v>
      </c>
      <c r="N547" s="504">
        <v>0</v>
      </c>
      <c r="O547" s="504">
        <f>M547+N547</f>
        <v>2000</v>
      </c>
      <c r="P547" s="504">
        <v>2000</v>
      </c>
      <c r="Q547" s="504">
        <v>0</v>
      </c>
      <c r="R547" s="504">
        <f t="shared" si="409"/>
        <v>2000</v>
      </c>
      <c r="S547" s="504">
        <v>-500</v>
      </c>
      <c r="T547" s="504">
        <v>2000</v>
      </c>
      <c r="U547" s="504">
        <v>0</v>
      </c>
      <c r="V547" s="504">
        <f>T547+U547</f>
        <v>2000</v>
      </c>
      <c r="W547" s="504">
        <f>-708.02-798+950</f>
        <v>-556.02</v>
      </c>
      <c r="X547" s="504">
        <f t="shared" ref="X547" si="415">V547+W547</f>
        <v>1443.98</v>
      </c>
    </row>
    <row r="548" spans="1:54" s="509" customFormat="1" ht="14.25" x14ac:dyDescent="0.2">
      <c r="A548" s="503" t="s">
        <v>206</v>
      </c>
      <c r="B548" s="490">
        <v>801</v>
      </c>
      <c r="C548" s="491" t="s">
        <v>190</v>
      </c>
      <c r="D548" s="491" t="s">
        <v>207</v>
      </c>
      <c r="E548" s="491"/>
      <c r="F548" s="491"/>
      <c r="G548" s="507" t="e">
        <f>G549+G551+G554+#REF!+#REF!+#REF!+#REF!+G581+#REF!+#REF!+#REF!+#REF!+#REF!+G571</f>
        <v>#REF!</v>
      </c>
      <c r="H548" s="507" t="e">
        <f>#REF!+#REF!+#REF!+H571+#REF!+H581+H592+#REF!+#REF!+#REF!</f>
        <v>#REF!</v>
      </c>
      <c r="I548" s="507" t="e">
        <f>#REF!+#REF!+#REF!+I571+#REF!+I581+I592+#REF!+#REF!+#REF!</f>
        <v>#REF!</v>
      </c>
      <c r="J548" s="507" t="e">
        <f>#REF!+#REF!+#REF!+J571+#REF!+J581+J592+#REF!+#REF!+#REF!</f>
        <v>#REF!</v>
      </c>
      <c r="K548" s="507" t="e">
        <f>#REF!+#REF!+#REF!+K571+#REF!+K581+K592+#REF!+#REF!+#REF!</f>
        <v>#REF!</v>
      </c>
      <c r="L548" s="507" t="e">
        <f>#REF!+#REF!+#REF!+L571+#REF!+L581+L592+#REF!+#REF!+#REF!</f>
        <v>#REF!</v>
      </c>
      <c r="M548" s="507" t="e">
        <f>#REF!+#REF!+#REF!+M571+#REF!+M581+M592+#REF!+#REF!+#REF!</f>
        <v>#REF!</v>
      </c>
      <c r="N548" s="507" t="e">
        <f>#REF!+#REF!+#REF!+N571+#REF!+N581+N592+#REF!+#REF!+#REF!</f>
        <v>#REF!</v>
      </c>
      <c r="O548" s="507" t="e">
        <f>#REF!+#REF!+#REF!+O571+#REF!+O581+O592+#REF!+#REF!+#REF!</f>
        <v>#REF!</v>
      </c>
      <c r="P548" s="507" t="e">
        <f>#REF!+#REF!+#REF!+P571+#REF!+P581+P592+#REF!+#REF!+#REF!</f>
        <v>#REF!</v>
      </c>
      <c r="Q548" s="507" t="e">
        <f>#REF!+#REF!+#REF!+Q571+#REF!+Q581+Q592+#REF!+#REF!+#REF!</f>
        <v>#REF!</v>
      </c>
      <c r="R548" s="507">
        <f>R549+R552+R558+R561+R566+R568+R571+R580+R564+R573</f>
        <v>13593.9</v>
      </c>
      <c r="S548" s="507">
        <f>S549+S552+S558+S561+S566+S568+S571+S580+S564+S573</f>
        <v>12548.21</v>
      </c>
      <c r="T548" s="507">
        <f>T549+T552+T558+T561+T566+T568+T571+T580+T564+T573+T574</f>
        <v>24873.51</v>
      </c>
      <c r="U548" s="507">
        <f t="shared" ref="U548:X548" si="416">U549+U552+U558+U561+U566+U568+U571+U580+U564+U573+U574</f>
        <v>-1243.6999999999971</v>
      </c>
      <c r="V548" s="507">
        <f t="shared" si="416"/>
        <v>23629.81</v>
      </c>
      <c r="W548" s="507">
        <f t="shared" si="416"/>
        <v>1174.951</v>
      </c>
      <c r="X548" s="507">
        <f t="shared" si="416"/>
        <v>24804.760999999999</v>
      </c>
      <c r="Y548" s="522"/>
      <c r="Z548" s="508"/>
      <c r="AA548" s="508"/>
      <c r="AB548" s="508"/>
      <c r="AC548" s="508"/>
      <c r="AD548" s="508"/>
      <c r="AE548" s="508"/>
      <c r="AF548" s="508"/>
      <c r="AG548" s="508"/>
      <c r="AH548" s="508"/>
      <c r="AI548" s="508"/>
      <c r="AJ548" s="508"/>
      <c r="AK548" s="508"/>
      <c r="AL548" s="508"/>
      <c r="AM548" s="508"/>
      <c r="AN548" s="508"/>
      <c r="AO548" s="508"/>
      <c r="AP548" s="508"/>
      <c r="AQ548" s="508"/>
      <c r="AR548" s="508"/>
      <c r="AS548" s="508"/>
      <c r="AT548" s="508"/>
      <c r="AU548" s="508"/>
      <c r="AV548" s="508"/>
      <c r="AW548" s="508"/>
      <c r="AX548" s="508"/>
      <c r="AY548" s="508"/>
      <c r="AZ548" s="508"/>
      <c r="BA548" s="508"/>
      <c r="BB548" s="508"/>
    </row>
    <row r="549" spans="1:54" ht="32.25" customHeight="1" x14ac:dyDescent="0.2">
      <c r="A549" s="505" t="s">
        <v>1112</v>
      </c>
      <c r="B549" s="526">
        <v>801</v>
      </c>
      <c r="C549" s="493" t="s">
        <v>190</v>
      </c>
      <c r="D549" s="493" t="s">
        <v>207</v>
      </c>
      <c r="E549" s="493" t="s">
        <v>843</v>
      </c>
      <c r="F549" s="493"/>
      <c r="G549" s="504"/>
      <c r="H549" s="504"/>
      <c r="I549" s="504"/>
      <c r="J549" s="504"/>
      <c r="K549" s="504"/>
      <c r="L549" s="504"/>
      <c r="M549" s="504"/>
      <c r="N549" s="504"/>
      <c r="O549" s="504" t="e">
        <f>#REF!+#REF!</f>
        <v>#REF!</v>
      </c>
      <c r="P549" s="504" t="e">
        <f>#REF!+#REF!</f>
        <v>#REF!</v>
      </c>
      <c r="Q549" s="504" t="e">
        <f>#REF!+#REF!</f>
        <v>#REF!</v>
      </c>
      <c r="R549" s="504">
        <f>R550+R551</f>
        <v>0</v>
      </c>
      <c r="S549" s="504">
        <f t="shared" ref="S549:X549" si="417">S550+S551</f>
        <v>20.21</v>
      </c>
      <c r="T549" s="504">
        <f t="shared" si="417"/>
        <v>20.21</v>
      </c>
      <c r="U549" s="504">
        <f t="shared" si="417"/>
        <v>-0.2</v>
      </c>
      <c r="V549" s="504">
        <f t="shared" si="417"/>
        <v>20.010000000000002</v>
      </c>
      <c r="W549" s="504">
        <f t="shared" si="417"/>
        <v>-0.01</v>
      </c>
      <c r="X549" s="504">
        <f t="shared" si="417"/>
        <v>20</v>
      </c>
    </row>
    <row r="550" spans="1:54" ht="18.75" customHeight="1" x14ac:dyDescent="0.2">
      <c r="A550" s="505" t="s">
        <v>1113</v>
      </c>
      <c r="B550" s="526">
        <v>801</v>
      </c>
      <c r="C550" s="493" t="s">
        <v>190</v>
      </c>
      <c r="D550" s="493" t="s">
        <v>207</v>
      </c>
      <c r="E550" s="493" t="s">
        <v>843</v>
      </c>
      <c r="F550" s="493" t="s">
        <v>1114</v>
      </c>
      <c r="G550" s="504"/>
      <c r="H550" s="504"/>
      <c r="I550" s="504"/>
      <c r="J550" s="504"/>
      <c r="K550" s="504"/>
      <c r="L550" s="504"/>
      <c r="M550" s="504"/>
      <c r="N550" s="504"/>
      <c r="O550" s="504">
        <v>0</v>
      </c>
      <c r="P550" s="504">
        <v>20</v>
      </c>
      <c r="Q550" s="504">
        <v>0</v>
      </c>
      <c r="R550" s="504">
        <v>0</v>
      </c>
      <c r="S550" s="504">
        <v>20</v>
      </c>
      <c r="T550" s="504">
        <f>R550+S550</f>
        <v>20</v>
      </c>
      <c r="U550" s="504">
        <v>-0.2</v>
      </c>
      <c r="V550" s="504">
        <f>T550+U550</f>
        <v>19.8</v>
      </c>
      <c r="W550" s="504">
        <v>0</v>
      </c>
      <c r="X550" s="504">
        <f>V550+W550</f>
        <v>19.8</v>
      </c>
    </row>
    <row r="551" spans="1:54" ht="16.5" customHeight="1" x14ac:dyDescent="0.2">
      <c r="A551" s="505" t="s">
        <v>1115</v>
      </c>
      <c r="B551" s="526">
        <v>801</v>
      </c>
      <c r="C551" s="493" t="s">
        <v>190</v>
      </c>
      <c r="D551" s="493" t="s">
        <v>207</v>
      </c>
      <c r="E551" s="493" t="s">
        <v>843</v>
      </c>
      <c r="F551" s="493" t="s">
        <v>1114</v>
      </c>
      <c r="G551" s="504"/>
      <c r="H551" s="504"/>
      <c r="I551" s="504"/>
      <c r="J551" s="504"/>
      <c r="K551" s="504"/>
      <c r="L551" s="504"/>
      <c r="M551" s="504"/>
      <c r="N551" s="504"/>
      <c r="O551" s="504">
        <v>0</v>
      </c>
      <c r="P551" s="504">
        <v>0.21</v>
      </c>
      <c r="Q551" s="504">
        <v>0</v>
      </c>
      <c r="R551" s="504">
        <v>0</v>
      </c>
      <c r="S551" s="504">
        <v>0.21</v>
      </c>
      <c r="T551" s="504">
        <f>R551+S551</f>
        <v>0.21</v>
      </c>
      <c r="U551" s="504">
        <v>0</v>
      </c>
      <c r="V551" s="504">
        <f>T551+U551</f>
        <v>0.21</v>
      </c>
      <c r="W551" s="504">
        <v>-0.01</v>
      </c>
      <c r="X551" s="504">
        <f>V551+W551</f>
        <v>0.19999999999999998</v>
      </c>
    </row>
    <row r="552" spans="1:54" ht="17.25" customHeight="1" x14ac:dyDescent="0.2">
      <c r="A552" s="505" t="s">
        <v>811</v>
      </c>
      <c r="B552" s="526">
        <v>801</v>
      </c>
      <c r="C552" s="493" t="s">
        <v>190</v>
      </c>
      <c r="D552" s="493" t="s">
        <v>207</v>
      </c>
      <c r="E552" s="493" t="s">
        <v>872</v>
      </c>
      <c r="F552" s="493"/>
      <c r="G552" s="504"/>
      <c r="H552" s="504"/>
      <c r="I552" s="504">
        <f t="shared" ref="I552:Q552" si="418">I553</f>
        <v>-50</v>
      </c>
      <c r="J552" s="504" t="e">
        <f t="shared" si="418"/>
        <v>#REF!</v>
      </c>
      <c r="K552" s="504">
        <f t="shared" si="418"/>
        <v>-50</v>
      </c>
      <c r="L552" s="504" t="e">
        <f t="shared" si="418"/>
        <v>#REF!</v>
      </c>
      <c r="M552" s="504" t="e">
        <f t="shared" si="418"/>
        <v>#REF!</v>
      </c>
      <c r="N552" s="504" t="e">
        <f t="shared" si="418"/>
        <v>#REF!</v>
      </c>
      <c r="O552" s="504" t="e">
        <f t="shared" si="418"/>
        <v>#REF!</v>
      </c>
      <c r="P552" s="504" t="e">
        <f t="shared" si="418"/>
        <v>#REF!</v>
      </c>
      <c r="Q552" s="504" t="e">
        <f t="shared" si="418"/>
        <v>#REF!</v>
      </c>
      <c r="R552" s="504">
        <f>R553+R554+R555+R556+R557</f>
        <v>1090.8</v>
      </c>
      <c r="S552" s="504">
        <f t="shared" ref="S552:X552" si="419">S553+S554+S555+S556+S557</f>
        <v>-147.19999999999999</v>
      </c>
      <c r="T552" s="504">
        <f t="shared" si="419"/>
        <v>788.6</v>
      </c>
      <c r="U552" s="504">
        <f t="shared" si="419"/>
        <v>144.4</v>
      </c>
      <c r="V552" s="504">
        <f t="shared" si="419"/>
        <v>933</v>
      </c>
      <c r="W552" s="504">
        <f t="shared" si="419"/>
        <v>0</v>
      </c>
      <c r="X552" s="504">
        <f t="shared" si="419"/>
        <v>933</v>
      </c>
    </row>
    <row r="553" spans="1:54" ht="15" customHeight="1" x14ac:dyDescent="0.2">
      <c r="A553" s="518" t="s">
        <v>911</v>
      </c>
      <c r="B553" s="526">
        <v>801</v>
      </c>
      <c r="C553" s="493" t="s">
        <v>190</v>
      </c>
      <c r="D553" s="493" t="s">
        <v>207</v>
      </c>
      <c r="E553" s="493" t="s">
        <v>872</v>
      </c>
      <c r="F553" s="527" t="s">
        <v>96</v>
      </c>
      <c r="G553" s="504"/>
      <c r="H553" s="504"/>
      <c r="I553" s="504">
        <v>-50</v>
      </c>
      <c r="J553" s="504" t="e">
        <f>#REF!+I553</f>
        <v>#REF!</v>
      </c>
      <c r="K553" s="504">
        <v>-50</v>
      </c>
      <c r="L553" s="504" t="e">
        <f>#REF!+J553</f>
        <v>#REF!</v>
      </c>
      <c r="M553" s="504" t="e">
        <f>#REF!+K553</f>
        <v>#REF!</v>
      </c>
      <c r="N553" s="504" t="e">
        <f>#REF!+L553</f>
        <v>#REF!</v>
      </c>
      <c r="O553" s="504" t="e">
        <f>#REF!+M553</f>
        <v>#REF!</v>
      </c>
      <c r="P553" s="504" t="e">
        <f>#REF!+N553</f>
        <v>#REF!</v>
      </c>
      <c r="Q553" s="504" t="e">
        <f>#REF!+O553</f>
        <v>#REF!</v>
      </c>
      <c r="R553" s="504">
        <v>718.74</v>
      </c>
      <c r="S553" s="504">
        <v>-113.04</v>
      </c>
      <c r="T553" s="504">
        <f>R553+S553</f>
        <v>605.70000000000005</v>
      </c>
      <c r="U553" s="504">
        <v>110.9</v>
      </c>
      <c r="V553" s="504">
        <f>T553+U553</f>
        <v>716.6</v>
      </c>
      <c r="W553" s="504">
        <v>0</v>
      </c>
      <c r="X553" s="504">
        <f>V553+W553</f>
        <v>716.6</v>
      </c>
    </row>
    <row r="554" spans="1:54" ht="33" customHeight="1" x14ac:dyDescent="0.2">
      <c r="A554" s="518" t="s">
        <v>902</v>
      </c>
      <c r="B554" s="526">
        <v>801</v>
      </c>
      <c r="C554" s="493" t="s">
        <v>190</v>
      </c>
      <c r="D554" s="493" t="s">
        <v>207</v>
      </c>
      <c r="E554" s="493" t="s">
        <v>872</v>
      </c>
      <c r="F554" s="493" t="s">
        <v>900</v>
      </c>
      <c r="G554" s="504"/>
      <c r="H554" s="504"/>
      <c r="I554" s="504">
        <f t="shared" ref="I554:Q554" si="420">I555</f>
        <v>-530.1</v>
      </c>
      <c r="J554" s="504" t="e">
        <f t="shared" si="420"/>
        <v>#REF!</v>
      </c>
      <c r="K554" s="504">
        <f t="shared" si="420"/>
        <v>-530.1</v>
      </c>
      <c r="L554" s="504" t="e">
        <f t="shared" si="420"/>
        <v>#REF!</v>
      </c>
      <c r="M554" s="504" t="e">
        <f t="shared" si="420"/>
        <v>#REF!</v>
      </c>
      <c r="N554" s="504" t="e">
        <f t="shared" si="420"/>
        <v>#REF!</v>
      </c>
      <c r="O554" s="504" t="e">
        <f t="shared" si="420"/>
        <v>#REF!</v>
      </c>
      <c r="P554" s="504" t="e">
        <f t="shared" si="420"/>
        <v>#REF!</v>
      </c>
      <c r="Q554" s="504" t="e">
        <f t="shared" si="420"/>
        <v>#REF!</v>
      </c>
      <c r="R554" s="504">
        <v>217.06</v>
      </c>
      <c r="S554" s="504">
        <v>-34.159999999999997</v>
      </c>
      <c r="T554" s="504">
        <f>R554+S554</f>
        <v>182.9</v>
      </c>
      <c r="U554" s="504">
        <v>33.5</v>
      </c>
      <c r="V554" s="504">
        <f>T554+U554</f>
        <v>216.4</v>
      </c>
      <c r="W554" s="504">
        <v>0</v>
      </c>
      <c r="X554" s="504">
        <f t="shared" ref="X554:X555" si="421">V554+W554</f>
        <v>216.4</v>
      </c>
    </row>
    <row r="555" spans="1:54" ht="28.5" hidden="1" customHeight="1" x14ac:dyDescent="0.2">
      <c r="A555" s="505" t="s">
        <v>93</v>
      </c>
      <c r="B555" s="526">
        <v>801</v>
      </c>
      <c r="C555" s="493" t="s">
        <v>190</v>
      </c>
      <c r="D555" s="493" t="s">
        <v>207</v>
      </c>
      <c r="E555" s="493" t="s">
        <v>872</v>
      </c>
      <c r="F555" s="493" t="s">
        <v>94</v>
      </c>
      <c r="G555" s="504"/>
      <c r="H555" s="504"/>
      <c r="I555" s="504">
        <f t="shared" ref="I555:Q555" si="422">I558</f>
        <v>-530.1</v>
      </c>
      <c r="J555" s="504" t="e">
        <f t="shared" si="422"/>
        <v>#REF!</v>
      </c>
      <c r="K555" s="504">
        <f t="shared" si="422"/>
        <v>-530.1</v>
      </c>
      <c r="L555" s="504" t="e">
        <f t="shared" si="422"/>
        <v>#REF!</v>
      </c>
      <c r="M555" s="504" t="e">
        <f t="shared" si="422"/>
        <v>#REF!</v>
      </c>
      <c r="N555" s="504" t="e">
        <f t="shared" si="422"/>
        <v>#REF!</v>
      </c>
      <c r="O555" s="504" t="e">
        <f t="shared" si="422"/>
        <v>#REF!</v>
      </c>
      <c r="P555" s="504" t="e">
        <f t="shared" si="422"/>
        <v>#REF!</v>
      </c>
      <c r="Q555" s="504" t="e">
        <f t="shared" si="422"/>
        <v>#REF!</v>
      </c>
      <c r="R555" s="504">
        <v>0</v>
      </c>
      <c r="S555" s="504">
        <v>0</v>
      </c>
      <c r="T555" s="504">
        <f>R555+S555</f>
        <v>0</v>
      </c>
      <c r="U555" s="504">
        <v>0</v>
      </c>
      <c r="V555" s="504">
        <f>T555+U555</f>
        <v>0</v>
      </c>
      <c r="W555" s="504">
        <v>0</v>
      </c>
      <c r="X555" s="504">
        <f t="shared" si="421"/>
        <v>0</v>
      </c>
    </row>
    <row r="556" spans="1:54" ht="28.5" hidden="1" customHeight="1" x14ac:dyDescent="0.2">
      <c r="A556" s="518" t="s">
        <v>911</v>
      </c>
      <c r="B556" s="526">
        <v>801</v>
      </c>
      <c r="C556" s="493" t="s">
        <v>190</v>
      </c>
      <c r="D556" s="493" t="s">
        <v>207</v>
      </c>
      <c r="E556" s="493" t="s">
        <v>874</v>
      </c>
      <c r="F556" s="493" t="s">
        <v>96</v>
      </c>
      <c r="G556" s="504"/>
      <c r="H556" s="504">
        <v>122.9</v>
      </c>
      <c r="I556" s="504">
        <v>-122.9</v>
      </c>
      <c r="J556" s="504">
        <f t="shared" ref="J556:J557" si="423">H556+I556</f>
        <v>0</v>
      </c>
      <c r="K556" s="504">
        <v>0</v>
      </c>
      <c r="L556" s="504">
        <f>I556+J556</f>
        <v>-122.9</v>
      </c>
      <c r="M556" s="504">
        <v>0</v>
      </c>
      <c r="N556" s="504">
        <v>106.4</v>
      </c>
      <c r="O556" s="504">
        <f>M556+N556</f>
        <v>106.4</v>
      </c>
      <c r="P556" s="504">
        <f>M556+N556</f>
        <v>106.4</v>
      </c>
      <c r="Q556" s="504">
        <v>0</v>
      </c>
      <c r="R556" s="504">
        <v>106.4</v>
      </c>
      <c r="S556" s="504">
        <v>0</v>
      </c>
      <c r="T556" s="504">
        <v>0</v>
      </c>
      <c r="U556" s="504">
        <v>0</v>
      </c>
      <c r="V556" s="504">
        <v>0</v>
      </c>
      <c r="W556" s="504">
        <v>0</v>
      </c>
      <c r="X556" s="504">
        <v>0</v>
      </c>
    </row>
    <row r="557" spans="1:54" ht="28.5" hidden="1" customHeight="1" x14ac:dyDescent="0.2">
      <c r="A557" s="518" t="s">
        <v>902</v>
      </c>
      <c r="B557" s="526">
        <v>801</v>
      </c>
      <c r="C557" s="493" t="s">
        <v>190</v>
      </c>
      <c r="D557" s="493" t="s">
        <v>207</v>
      </c>
      <c r="E557" s="493" t="s">
        <v>874</v>
      </c>
      <c r="F557" s="493" t="s">
        <v>900</v>
      </c>
      <c r="G557" s="504"/>
      <c r="H557" s="504">
        <v>0</v>
      </c>
      <c r="I557" s="504">
        <v>122.9</v>
      </c>
      <c r="J557" s="504">
        <f t="shared" si="423"/>
        <v>122.9</v>
      </c>
      <c r="K557" s="504">
        <v>0</v>
      </c>
      <c r="L557" s="504">
        <v>217.9</v>
      </c>
      <c r="M557" s="504">
        <v>217.9</v>
      </c>
      <c r="N557" s="504">
        <v>-169.3</v>
      </c>
      <c r="O557" s="504">
        <f>M557+N557</f>
        <v>48.599999999999994</v>
      </c>
      <c r="P557" s="504">
        <v>48.6</v>
      </c>
      <c r="Q557" s="504">
        <v>0</v>
      </c>
      <c r="R557" s="504">
        <v>48.6</v>
      </c>
      <c r="S557" s="504">
        <v>0</v>
      </c>
      <c r="T557" s="504">
        <v>0</v>
      </c>
      <c r="U557" s="504">
        <v>0</v>
      </c>
      <c r="V557" s="504">
        <v>0</v>
      </c>
      <c r="W557" s="504">
        <v>0</v>
      </c>
      <c r="X557" s="504">
        <v>0</v>
      </c>
    </row>
    <row r="558" spans="1:54" ht="30" x14ac:dyDescent="0.2">
      <c r="A558" s="505" t="s">
        <v>1116</v>
      </c>
      <c r="B558" s="526">
        <v>801</v>
      </c>
      <c r="C558" s="493" t="s">
        <v>190</v>
      </c>
      <c r="D558" s="493" t="s">
        <v>207</v>
      </c>
      <c r="E558" s="493" t="s">
        <v>809</v>
      </c>
      <c r="F558" s="493"/>
      <c r="G558" s="504"/>
      <c r="H558" s="504"/>
      <c r="I558" s="504">
        <v>-530.1</v>
      </c>
      <c r="J558" s="504" t="e">
        <f>#REF!+I558</f>
        <v>#REF!</v>
      </c>
      <c r="K558" s="504">
        <v>-530.1</v>
      </c>
      <c r="L558" s="504" t="e">
        <f>#REF!+J558</f>
        <v>#REF!</v>
      </c>
      <c r="M558" s="504" t="e">
        <f>#REF!+K558</f>
        <v>#REF!</v>
      </c>
      <c r="N558" s="504" t="e">
        <f>#REF!+L558</f>
        <v>#REF!</v>
      </c>
      <c r="O558" s="504" t="e">
        <f>#REF!+M558</f>
        <v>#REF!</v>
      </c>
      <c r="P558" s="504" t="e">
        <f>#REF!+N558</f>
        <v>#REF!</v>
      </c>
      <c r="Q558" s="504" t="e">
        <f>#REF!+O558</f>
        <v>#REF!</v>
      </c>
      <c r="R558" s="504">
        <f t="shared" ref="R558:X558" si="424">R559+R560</f>
        <v>42.099999999999994</v>
      </c>
      <c r="S558" s="504">
        <f t="shared" si="424"/>
        <v>0.4</v>
      </c>
      <c r="T558" s="504">
        <f t="shared" si="424"/>
        <v>42.499999999999993</v>
      </c>
      <c r="U558" s="504">
        <f t="shared" si="424"/>
        <v>0.3</v>
      </c>
      <c r="V558" s="504">
        <f t="shared" si="424"/>
        <v>42.79999999999999</v>
      </c>
      <c r="W558" s="504">
        <f t="shared" si="424"/>
        <v>0</v>
      </c>
      <c r="X558" s="504">
        <f t="shared" si="424"/>
        <v>42.79999999999999</v>
      </c>
    </row>
    <row r="559" spans="1:54" ht="20.25" hidden="1" customHeight="1" x14ac:dyDescent="0.2">
      <c r="A559" s="505" t="s">
        <v>99</v>
      </c>
      <c r="B559" s="526">
        <v>801</v>
      </c>
      <c r="C559" s="493" t="s">
        <v>190</v>
      </c>
      <c r="D559" s="493" t="s">
        <v>207</v>
      </c>
      <c r="E559" s="493" t="s">
        <v>809</v>
      </c>
      <c r="F559" s="493" t="s">
        <v>100</v>
      </c>
      <c r="G559" s="504"/>
      <c r="H559" s="504"/>
      <c r="I559" s="504">
        <f>I560</f>
        <v>-7046.4</v>
      </c>
      <c r="J559" s="504" t="e">
        <f>J560</f>
        <v>#REF!</v>
      </c>
      <c r="K559" s="504">
        <f>K560</f>
        <v>-7046.4</v>
      </c>
      <c r="L559" s="504" t="e">
        <f>L560</f>
        <v>#REF!</v>
      </c>
      <c r="M559" s="504" t="e">
        <f>M560</f>
        <v>#REF!</v>
      </c>
      <c r="N559" s="504" t="e">
        <f t="shared" ref="N559:Q559" si="425">N560</f>
        <v>#REF!</v>
      </c>
      <c r="O559" s="504" t="e">
        <f t="shared" si="425"/>
        <v>#REF!</v>
      </c>
      <c r="P559" s="504" t="e">
        <f t="shared" si="425"/>
        <v>#REF!</v>
      </c>
      <c r="Q559" s="504" t="e">
        <f t="shared" si="425"/>
        <v>#REF!</v>
      </c>
      <c r="R559" s="504">
        <v>0</v>
      </c>
      <c r="S559" s="504">
        <v>0</v>
      </c>
      <c r="T559" s="504">
        <f>R559+S559</f>
        <v>0</v>
      </c>
      <c r="U559" s="504">
        <v>0</v>
      </c>
      <c r="V559" s="504">
        <f>T559+U559</f>
        <v>0</v>
      </c>
      <c r="W559" s="504">
        <v>0</v>
      </c>
      <c r="X559" s="504">
        <f>V559+W559</f>
        <v>0</v>
      </c>
    </row>
    <row r="560" spans="1:54" x14ac:dyDescent="0.2">
      <c r="A560" s="505" t="s">
        <v>93</v>
      </c>
      <c r="B560" s="526">
        <v>801</v>
      </c>
      <c r="C560" s="493" t="s">
        <v>190</v>
      </c>
      <c r="D560" s="493" t="s">
        <v>207</v>
      </c>
      <c r="E560" s="493" t="s">
        <v>809</v>
      </c>
      <c r="F560" s="493" t="s">
        <v>94</v>
      </c>
      <c r="G560" s="504"/>
      <c r="H560" s="504"/>
      <c r="I560" s="504">
        <f>I563</f>
        <v>-7046.4</v>
      </c>
      <c r="J560" s="504" t="e">
        <f>J561+J562+J563+J566+J567+J568+J569+J570+#REF!</f>
        <v>#REF!</v>
      </c>
      <c r="K560" s="504">
        <f>K563</f>
        <v>-7046.4</v>
      </c>
      <c r="L560" s="504" t="e">
        <f>L561+L562+L563+L566+L567+L568+L569+L570+#REF!</f>
        <v>#REF!</v>
      </c>
      <c r="M560" s="504" t="e">
        <f>M561+M562+M563+M566+M567+M568+M569+M570+#REF!</f>
        <v>#REF!</v>
      </c>
      <c r="N560" s="504" t="e">
        <f>N561+N562+N563+N566+N567+N568+N569+N570+#REF!</f>
        <v>#REF!</v>
      </c>
      <c r="O560" s="504" t="e">
        <f>O561+O562+O563+O566+O567+O568+O569+O570+#REF!</f>
        <v>#REF!</v>
      </c>
      <c r="P560" s="504" t="e">
        <f>P561+P562+P563+P566+P567+P568+P569+P570+#REF!</f>
        <v>#REF!</v>
      </c>
      <c r="Q560" s="504" t="e">
        <f>Q561+Q562+Q563+Q566+Q567+Q568+Q569+Q570+#REF!</f>
        <v>#REF!</v>
      </c>
      <c r="R560" s="504">
        <v>42.099999999999994</v>
      </c>
      <c r="S560" s="504">
        <v>0.4</v>
      </c>
      <c r="T560" s="504">
        <f>R560+S560</f>
        <v>42.499999999999993</v>
      </c>
      <c r="U560" s="504">
        <v>0.3</v>
      </c>
      <c r="V560" s="504">
        <f>T560+U560</f>
        <v>42.79999999999999</v>
      </c>
      <c r="W560" s="504">
        <v>0</v>
      </c>
      <c r="X560" s="504">
        <f>V560+W560</f>
        <v>42.79999999999999</v>
      </c>
    </row>
    <row r="561" spans="1:54" ht="51" customHeight="1" x14ac:dyDescent="0.2">
      <c r="A561" s="505" t="s">
        <v>1117</v>
      </c>
      <c r="B561" s="526">
        <v>801</v>
      </c>
      <c r="C561" s="493" t="s">
        <v>190</v>
      </c>
      <c r="D561" s="493" t="s">
        <v>207</v>
      </c>
      <c r="E561" s="493" t="s">
        <v>807</v>
      </c>
      <c r="F561" s="493"/>
      <c r="G561" s="504"/>
      <c r="H561" s="504"/>
      <c r="I561" s="504"/>
      <c r="J561" s="504">
        <f>G561+I561</f>
        <v>0</v>
      </c>
      <c r="K561" s="504"/>
      <c r="L561" s="504">
        <f t="shared" ref="L561:N563" si="426">H561+J561</f>
        <v>0</v>
      </c>
      <c r="M561" s="504">
        <f t="shared" si="426"/>
        <v>0</v>
      </c>
      <c r="N561" s="504">
        <f t="shared" si="426"/>
        <v>0</v>
      </c>
      <c r="O561" s="504">
        <f t="shared" ref="O561:Q563" si="427">K561+M561</f>
        <v>0</v>
      </c>
      <c r="P561" s="504">
        <f t="shared" si="427"/>
        <v>0</v>
      </c>
      <c r="Q561" s="504">
        <f t="shared" si="427"/>
        <v>0</v>
      </c>
      <c r="R561" s="504">
        <f>R563+R562</f>
        <v>221</v>
      </c>
      <c r="S561" s="504">
        <f t="shared" ref="S561:X561" si="428">S563+S562</f>
        <v>29.2</v>
      </c>
      <c r="T561" s="504">
        <f t="shared" si="428"/>
        <v>250.2</v>
      </c>
      <c r="U561" s="504">
        <f t="shared" si="428"/>
        <v>-9.6</v>
      </c>
      <c r="V561" s="504">
        <f t="shared" si="428"/>
        <v>240.6</v>
      </c>
      <c r="W561" s="504">
        <f t="shared" si="428"/>
        <v>0</v>
      </c>
      <c r="X561" s="504">
        <f t="shared" si="428"/>
        <v>240.6</v>
      </c>
    </row>
    <row r="562" spans="1:54" ht="12.75" customHeight="1" x14ac:dyDescent="0.2">
      <c r="A562" s="505" t="s">
        <v>911</v>
      </c>
      <c r="B562" s="526">
        <v>801</v>
      </c>
      <c r="C562" s="493" t="s">
        <v>190</v>
      </c>
      <c r="D562" s="493" t="s">
        <v>207</v>
      </c>
      <c r="E562" s="493" t="s">
        <v>807</v>
      </c>
      <c r="F562" s="493" t="s">
        <v>96</v>
      </c>
      <c r="G562" s="504"/>
      <c r="H562" s="504"/>
      <c r="I562" s="504"/>
      <c r="J562" s="504">
        <f>G562+I562</f>
        <v>0</v>
      </c>
      <c r="K562" s="504"/>
      <c r="L562" s="504">
        <f t="shared" si="426"/>
        <v>0</v>
      </c>
      <c r="M562" s="504">
        <f t="shared" si="426"/>
        <v>0</v>
      </c>
      <c r="N562" s="504">
        <f t="shared" si="426"/>
        <v>0</v>
      </c>
      <c r="O562" s="504">
        <f t="shared" si="427"/>
        <v>0</v>
      </c>
      <c r="P562" s="504">
        <f t="shared" si="427"/>
        <v>0</v>
      </c>
      <c r="Q562" s="504">
        <f t="shared" si="427"/>
        <v>0</v>
      </c>
      <c r="R562" s="504">
        <v>170</v>
      </c>
      <c r="S562" s="504">
        <v>22.2</v>
      </c>
      <c r="T562" s="504">
        <f>R562+S562</f>
        <v>192.2</v>
      </c>
      <c r="U562" s="504">
        <v>-7.41</v>
      </c>
      <c r="V562" s="504">
        <f>T562+U562</f>
        <v>184.79</v>
      </c>
      <c r="W562" s="504">
        <v>0</v>
      </c>
      <c r="X562" s="504">
        <f>V562+W562</f>
        <v>184.79</v>
      </c>
    </row>
    <row r="563" spans="1:54" ht="30" x14ac:dyDescent="0.2">
      <c r="A563" s="518" t="s">
        <v>902</v>
      </c>
      <c r="B563" s="526">
        <v>801</v>
      </c>
      <c r="C563" s="493" t="s">
        <v>190</v>
      </c>
      <c r="D563" s="493" t="s">
        <v>207</v>
      </c>
      <c r="E563" s="493" t="s">
        <v>807</v>
      </c>
      <c r="F563" s="493" t="s">
        <v>900</v>
      </c>
      <c r="G563" s="504"/>
      <c r="H563" s="504"/>
      <c r="I563" s="504">
        <v>-7046.4</v>
      </c>
      <c r="J563" s="504">
        <f>G563+I563</f>
        <v>-7046.4</v>
      </c>
      <c r="K563" s="504">
        <v>-7046.4</v>
      </c>
      <c r="L563" s="504">
        <f t="shared" si="426"/>
        <v>-7046.4</v>
      </c>
      <c r="M563" s="504">
        <f t="shared" si="426"/>
        <v>-14092.8</v>
      </c>
      <c r="N563" s="504">
        <f t="shared" si="426"/>
        <v>-14092.8</v>
      </c>
      <c r="O563" s="504">
        <f t="shared" si="427"/>
        <v>-21139.199999999997</v>
      </c>
      <c r="P563" s="504">
        <f t="shared" si="427"/>
        <v>-21139.199999999997</v>
      </c>
      <c r="Q563" s="504">
        <f t="shared" si="427"/>
        <v>-35232</v>
      </c>
      <c r="R563" s="504">
        <v>51</v>
      </c>
      <c r="S563" s="504">
        <v>7</v>
      </c>
      <c r="T563" s="504">
        <f>R563+S563</f>
        <v>58</v>
      </c>
      <c r="U563" s="504">
        <v>-2.19</v>
      </c>
      <c r="V563" s="504">
        <f>T563+U563</f>
        <v>55.81</v>
      </c>
      <c r="W563" s="504">
        <v>0</v>
      </c>
      <c r="X563" s="504">
        <f>V563+W563</f>
        <v>55.81</v>
      </c>
    </row>
    <row r="564" spans="1:54" x14ac:dyDescent="0.2">
      <c r="A564" s="518" t="s">
        <v>1160</v>
      </c>
      <c r="B564" s="526">
        <v>801</v>
      </c>
      <c r="C564" s="493" t="s">
        <v>190</v>
      </c>
      <c r="D564" s="493" t="s">
        <v>207</v>
      </c>
      <c r="E564" s="493" t="s">
        <v>1163</v>
      </c>
      <c r="F564" s="493"/>
      <c r="G564" s="504"/>
      <c r="H564" s="504"/>
      <c r="I564" s="504"/>
      <c r="J564" s="504"/>
      <c r="K564" s="504"/>
      <c r="L564" s="504"/>
      <c r="M564" s="504"/>
      <c r="N564" s="504"/>
      <c r="O564" s="504"/>
      <c r="P564" s="504"/>
      <c r="Q564" s="504"/>
      <c r="R564" s="504">
        <f>R565</f>
        <v>0</v>
      </c>
      <c r="S564" s="504">
        <f t="shared" ref="S564:X564" si="429">S565</f>
        <v>150.80000000000001</v>
      </c>
      <c r="T564" s="504">
        <f t="shared" si="429"/>
        <v>0</v>
      </c>
      <c r="U564" s="504">
        <f t="shared" si="429"/>
        <v>159.4</v>
      </c>
      <c r="V564" s="504">
        <f t="shared" si="429"/>
        <v>159.4</v>
      </c>
      <c r="W564" s="504">
        <f t="shared" si="429"/>
        <v>-3.9E-2</v>
      </c>
      <c r="X564" s="504">
        <f t="shared" si="429"/>
        <v>159.36100000000002</v>
      </c>
    </row>
    <row r="565" spans="1:54" x14ac:dyDescent="0.2">
      <c r="A565" s="505" t="s">
        <v>121</v>
      </c>
      <c r="B565" s="526">
        <v>801</v>
      </c>
      <c r="C565" s="493" t="s">
        <v>190</v>
      </c>
      <c r="D565" s="493" t="s">
        <v>207</v>
      </c>
      <c r="E565" s="493" t="s">
        <v>1163</v>
      </c>
      <c r="F565" s="493" t="s">
        <v>94</v>
      </c>
      <c r="G565" s="504"/>
      <c r="H565" s="504"/>
      <c r="I565" s="504"/>
      <c r="J565" s="504"/>
      <c r="K565" s="504"/>
      <c r="L565" s="504"/>
      <c r="M565" s="504"/>
      <c r="N565" s="504"/>
      <c r="O565" s="504"/>
      <c r="P565" s="504"/>
      <c r="Q565" s="504"/>
      <c r="R565" s="504">
        <v>0</v>
      </c>
      <c r="S565" s="504">
        <v>150.80000000000001</v>
      </c>
      <c r="T565" s="504">
        <v>0</v>
      </c>
      <c r="U565" s="504">
        <v>159.4</v>
      </c>
      <c r="V565" s="504">
        <f>T565+U565</f>
        <v>159.4</v>
      </c>
      <c r="W565" s="504">
        <v>-3.9E-2</v>
      </c>
      <c r="X565" s="504">
        <f>V565+W565</f>
        <v>159.36100000000002</v>
      </c>
    </row>
    <row r="566" spans="1:54" ht="17.25" customHeight="1" x14ac:dyDescent="0.2">
      <c r="A566" s="505" t="s">
        <v>509</v>
      </c>
      <c r="B566" s="526">
        <v>801</v>
      </c>
      <c r="C566" s="493" t="s">
        <v>190</v>
      </c>
      <c r="D566" s="493" t="s">
        <v>207</v>
      </c>
      <c r="E566" s="493" t="s">
        <v>820</v>
      </c>
      <c r="F566" s="493"/>
      <c r="G566" s="504"/>
      <c r="H566" s="504"/>
      <c r="I566" s="504"/>
      <c r="J566" s="504" t="e">
        <f>#REF!+I566</f>
        <v>#REF!</v>
      </c>
      <c r="K566" s="504"/>
      <c r="L566" s="504" t="e">
        <f t="shared" ref="L566:N570" si="430">F566+J566</f>
        <v>#REF!</v>
      </c>
      <c r="M566" s="504">
        <f t="shared" si="430"/>
        <v>0</v>
      </c>
      <c r="N566" s="504" t="e">
        <f t="shared" si="430"/>
        <v>#REF!</v>
      </c>
      <c r="O566" s="504">
        <f t="shared" ref="O566:Q570" si="431">I566+M566</f>
        <v>0</v>
      </c>
      <c r="P566" s="504" t="e">
        <f t="shared" si="431"/>
        <v>#REF!</v>
      </c>
      <c r="Q566" s="504">
        <f t="shared" si="431"/>
        <v>0</v>
      </c>
      <c r="R566" s="504">
        <f>R567</f>
        <v>53</v>
      </c>
      <c r="S566" s="504">
        <f t="shared" ref="S566:X566" si="432">S567</f>
        <v>-43</v>
      </c>
      <c r="T566" s="504">
        <f t="shared" si="432"/>
        <v>10</v>
      </c>
      <c r="U566" s="504">
        <f t="shared" si="432"/>
        <v>20</v>
      </c>
      <c r="V566" s="504">
        <f t="shared" si="432"/>
        <v>30</v>
      </c>
      <c r="W566" s="504">
        <f t="shared" si="432"/>
        <v>0</v>
      </c>
      <c r="X566" s="504">
        <f t="shared" si="432"/>
        <v>30</v>
      </c>
    </row>
    <row r="567" spans="1:54" ht="17.25" customHeight="1" x14ac:dyDescent="0.2">
      <c r="A567" s="505" t="s">
        <v>93</v>
      </c>
      <c r="B567" s="526">
        <v>801</v>
      </c>
      <c r="C567" s="493" t="s">
        <v>190</v>
      </c>
      <c r="D567" s="493" t="s">
        <v>207</v>
      </c>
      <c r="E567" s="493" t="s">
        <v>820</v>
      </c>
      <c r="F567" s="493" t="s">
        <v>94</v>
      </c>
      <c r="G567" s="504"/>
      <c r="H567" s="504"/>
      <c r="I567" s="504"/>
      <c r="J567" s="504" t="e">
        <f>#REF!+I567</f>
        <v>#REF!</v>
      </c>
      <c r="K567" s="504"/>
      <c r="L567" s="504" t="e">
        <f t="shared" si="430"/>
        <v>#REF!</v>
      </c>
      <c r="M567" s="504">
        <f t="shared" si="430"/>
        <v>0</v>
      </c>
      <c r="N567" s="504" t="e">
        <f t="shared" si="430"/>
        <v>#REF!</v>
      </c>
      <c r="O567" s="504">
        <f t="shared" si="431"/>
        <v>0</v>
      </c>
      <c r="P567" s="504" t="e">
        <f t="shared" si="431"/>
        <v>#REF!</v>
      </c>
      <c r="Q567" s="504">
        <f t="shared" si="431"/>
        <v>0</v>
      </c>
      <c r="R567" s="504">
        <v>53</v>
      </c>
      <c r="S567" s="504">
        <v>-43</v>
      </c>
      <c r="T567" s="504">
        <f>R567+S567</f>
        <v>10</v>
      </c>
      <c r="U567" s="504">
        <v>20</v>
      </c>
      <c r="V567" s="504">
        <f>T567+U567</f>
        <v>30</v>
      </c>
      <c r="W567" s="504">
        <v>0</v>
      </c>
      <c r="X567" s="504">
        <f>V567+W567</f>
        <v>30</v>
      </c>
    </row>
    <row r="568" spans="1:54" ht="17.25" customHeight="1" x14ac:dyDescent="0.2">
      <c r="A568" s="505" t="s">
        <v>510</v>
      </c>
      <c r="B568" s="526">
        <v>801</v>
      </c>
      <c r="C568" s="493" t="s">
        <v>190</v>
      </c>
      <c r="D568" s="493" t="s">
        <v>207</v>
      </c>
      <c r="E568" s="493" t="s">
        <v>819</v>
      </c>
      <c r="F568" s="493"/>
      <c r="G568" s="504"/>
      <c r="H568" s="504"/>
      <c r="I568" s="504"/>
      <c r="J568" s="504" t="e">
        <f>#REF!+I568</f>
        <v>#REF!</v>
      </c>
      <c r="K568" s="504"/>
      <c r="L568" s="504" t="e">
        <f t="shared" si="430"/>
        <v>#REF!</v>
      </c>
      <c r="M568" s="504">
        <f t="shared" si="430"/>
        <v>0</v>
      </c>
      <c r="N568" s="504" t="e">
        <f t="shared" si="430"/>
        <v>#REF!</v>
      </c>
      <c r="O568" s="504">
        <f t="shared" si="431"/>
        <v>0</v>
      </c>
      <c r="P568" s="504" t="e">
        <f t="shared" si="431"/>
        <v>#REF!</v>
      </c>
      <c r="Q568" s="504">
        <f t="shared" si="431"/>
        <v>0</v>
      </c>
      <c r="R568" s="504">
        <f>R569+R570</f>
        <v>50</v>
      </c>
      <c r="S568" s="504">
        <f t="shared" ref="S568:X568" si="433">S569+S570</f>
        <v>0</v>
      </c>
      <c r="T568" s="504">
        <f t="shared" si="433"/>
        <v>50</v>
      </c>
      <c r="U568" s="504">
        <f t="shared" si="433"/>
        <v>0</v>
      </c>
      <c r="V568" s="504">
        <f t="shared" si="433"/>
        <v>50</v>
      </c>
      <c r="W568" s="504">
        <f t="shared" si="433"/>
        <v>0</v>
      </c>
      <c r="X568" s="504">
        <f t="shared" si="433"/>
        <v>50</v>
      </c>
    </row>
    <row r="569" spans="1:54" ht="25.5" hidden="1" customHeight="1" x14ac:dyDescent="0.2">
      <c r="A569" s="505" t="s">
        <v>97</v>
      </c>
      <c r="B569" s="526">
        <v>801</v>
      </c>
      <c r="C569" s="493" t="s">
        <v>190</v>
      </c>
      <c r="D569" s="493" t="s">
        <v>207</v>
      </c>
      <c r="E569" s="493" t="s">
        <v>819</v>
      </c>
      <c r="F569" s="493" t="s">
        <v>98</v>
      </c>
      <c r="G569" s="504"/>
      <c r="H569" s="504"/>
      <c r="I569" s="504"/>
      <c r="J569" s="504" t="e">
        <f>#REF!+I569</f>
        <v>#REF!</v>
      </c>
      <c r="K569" s="504"/>
      <c r="L569" s="504" t="e">
        <f t="shared" si="430"/>
        <v>#REF!</v>
      </c>
      <c r="M569" s="504">
        <f t="shared" si="430"/>
        <v>0</v>
      </c>
      <c r="N569" s="504" t="e">
        <f t="shared" si="430"/>
        <v>#REF!</v>
      </c>
      <c r="O569" s="504">
        <f t="shared" si="431"/>
        <v>0</v>
      </c>
      <c r="P569" s="504" t="e">
        <f t="shared" si="431"/>
        <v>#REF!</v>
      </c>
      <c r="Q569" s="504">
        <f t="shared" si="431"/>
        <v>0</v>
      </c>
      <c r="R569" s="504">
        <v>0</v>
      </c>
      <c r="S569" s="504">
        <v>0</v>
      </c>
      <c r="T569" s="504">
        <f>R569+S569</f>
        <v>0</v>
      </c>
      <c r="U569" s="504">
        <v>0</v>
      </c>
      <c r="V569" s="504">
        <f>T569+U569</f>
        <v>0</v>
      </c>
      <c r="W569" s="504">
        <v>0</v>
      </c>
      <c r="X569" s="504">
        <f>V569+W569</f>
        <v>0</v>
      </c>
    </row>
    <row r="570" spans="1:54" ht="16.5" customHeight="1" x14ac:dyDescent="0.2">
      <c r="A570" s="505" t="s">
        <v>93</v>
      </c>
      <c r="B570" s="526">
        <v>801</v>
      </c>
      <c r="C570" s="493" t="s">
        <v>190</v>
      </c>
      <c r="D570" s="493" t="s">
        <v>207</v>
      </c>
      <c r="E570" s="493" t="s">
        <v>819</v>
      </c>
      <c r="F570" s="493" t="s">
        <v>94</v>
      </c>
      <c r="G570" s="504"/>
      <c r="H570" s="504"/>
      <c r="I570" s="504"/>
      <c r="J570" s="504" t="e">
        <f>#REF!+I570</f>
        <v>#REF!</v>
      </c>
      <c r="K570" s="504"/>
      <c r="L570" s="504" t="e">
        <f t="shared" si="430"/>
        <v>#REF!</v>
      </c>
      <c r="M570" s="504">
        <f t="shared" si="430"/>
        <v>0</v>
      </c>
      <c r="N570" s="504" t="e">
        <f t="shared" si="430"/>
        <v>#REF!</v>
      </c>
      <c r="O570" s="504">
        <f t="shared" si="431"/>
        <v>0</v>
      </c>
      <c r="P570" s="504" t="e">
        <f t="shared" si="431"/>
        <v>#REF!</v>
      </c>
      <c r="Q570" s="504">
        <f t="shared" si="431"/>
        <v>0</v>
      </c>
      <c r="R570" s="504">
        <v>50</v>
      </c>
      <c r="S570" s="504">
        <f>M570+Q570</f>
        <v>0</v>
      </c>
      <c r="T570" s="504">
        <f>R570+S570</f>
        <v>50</v>
      </c>
      <c r="U570" s="504">
        <f>O570+S570</f>
        <v>0</v>
      </c>
      <c r="V570" s="504">
        <f>T570+U570</f>
        <v>50</v>
      </c>
      <c r="W570" s="504">
        <f>Q570+U570</f>
        <v>0</v>
      </c>
      <c r="X570" s="504">
        <f>V570+W570</f>
        <v>50</v>
      </c>
    </row>
    <row r="571" spans="1:54" ht="19.5" hidden="1" customHeight="1" x14ac:dyDescent="0.2">
      <c r="A571" s="505" t="s">
        <v>499</v>
      </c>
      <c r="B571" s="526">
        <v>801</v>
      </c>
      <c r="C571" s="493" t="s">
        <v>190</v>
      </c>
      <c r="D571" s="493" t="s">
        <v>207</v>
      </c>
      <c r="E571" s="493" t="s">
        <v>753</v>
      </c>
      <c r="F571" s="493"/>
      <c r="G571" s="504"/>
      <c r="H571" s="504">
        <f>H572</f>
        <v>10</v>
      </c>
      <c r="I571" s="504">
        <f>I572</f>
        <v>0</v>
      </c>
      <c r="J571" s="504">
        <f t="shared" ref="J571:J572" si="434">H571+I571</f>
        <v>10</v>
      </c>
      <c r="K571" s="504">
        <f>K572</f>
        <v>0</v>
      </c>
      <c r="L571" s="504">
        <f>L572</f>
        <v>10</v>
      </c>
      <c r="M571" s="504">
        <f>M572</f>
        <v>10</v>
      </c>
      <c r="N571" s="504">
        <f t="shared" ref="N571:X571" si="435">N572</f>
        <v>0</v>
      </c>
      <c r="O571" s="504">
        <f t="shared" si="435"/>
        <v>10</v>
      </c>
      <c r="P571" s="504">
        <f t="shared" si="435"/>
        <v>10</v>
      </c>
      <c r="Q571" s="504">
        <f t="shared" si="435"/>
        <v>0</v>
      </c>
      <c r="R571" s="504">
        <f t="shared" si="435"/>
        <v>10</v>
      </c>
      <c r="S571" s="504">
        <f t="shared" si="435"/>
        <v>-10</v>
      </c>
      <c r="T571" s="504">
        <f t="shared" si="435"/>
        <v>10</v>
      </c>
      <c r="U571" s="504">
        <f t="shared" si="435"/>
        <v>-10</v>
      </c>
      <c r="V571" s="504">
        <f t="shared" si="435"/>
        <v>0</v>
      </c>
      <c r="W571" s="504">
        <f t="shared" si="435"/>
        <v>0</v>
      </c>
      <c r="X571" s="504">
        <f t="shared" si="435"/>
        <v>0</v>
      </c>
    </row>
    <row r="572" spans="1:54" ht="19.5" hidden="1" customHeight="1" x14ac:dyDescent="0.2">
      <c r="A572" s="505" t="s">
        <v>121</v>
      </c>
      <c r="B572" s="526">
        <v>801</v>
      </c>
      <c r="C572" s="493" t="s">
        <v>190</v>
      </c>
      <c r="D572" s="493" t="s">
        <v>207</v>
      </c>
      <c r="E572" s="493" t="s">
        <v>753</v>
      </c>
      <c r="F572" s="493" t="s">
        <v>94</v>
      </c>
      <c r="G572" s="504"/>
      <c r="H572" s="504">
        <v>10</v>
      </c>
      <c r="I572" s="504">
        <v>0</v>
      </c>
      <c r="J572" s="504">
        <f t="shared" si="434"/>
        <v>10</v>
      </c>
      <c r="K572" s="504">
        <v>0</v>
      </c>
      <c r="L572" s="504">
        <v>10</v>
      </c>
      <c r="M572" s="504">
        <v>10</v>
      </c>
      <c r="N572" s="504">
        <v>0</v>
      </c>
      <c r="O572" s="504">
        <f>M572+N572</f>
        <v>10</v>
      </c>
      <c r="P572" s="504">
        <v>10</v>
      </c>
      <c r="Q572" s="504">
        <v>0</v>
      </c>
      <c r="R572" s="504">
        <f t="shared" ref="R572:R599" si="436">P572+Q572</f>
        <v>10</v>
      </c>
      <c r="S572" s="504">
        <v>-10</v>
      </c>
      <c r="T572" s="504">
        <v>10</v>
      </c>
      <c r="U572" s="504">
        <v>-10</v>
      </c>
      <c r="V572" s="504">
        <f>T572+U572</f>
        <v>0</v>
      </c>
      <c r="W572" s="504">
        <v>0</v>
      </c>
      <c r="X572" s="504">
        <f t="shared" ref="X572:X573" si="437">V572+W572</f>
        <v>0</v>
      </c>
    </row>
    <row r="573" spans="1:54" ht="19.5" hidden="1" customHeight="1" x14ac:dyDescent="0.2">
      <c r="A573" s="505" t="s">
        <v>93</v>
      </c>
      <c r="B573" s="526">
        <v>801</v>
      </c>
      <c r="C573" s="493" t="s">
        <v>190</v>
      </c>
      <c r="D573" s="493" t="s">
        <v>207</v>
      </c>
      <c r="E573" s="493" t="s">
        <v>1164</v>
      </c>
      <c r="F573" s="493" t="s">
        <v>94</v>
      </c>
      <c r="G573" s="504"/>
      <c r="H573" s="504">
        <v>0</v>
      </c>
      <c r="I573" s="504">
        <v>200</v>
      </c>
      <c r="J573" s="504">
        <f>H573+I573</f>
        <v>200</v>
      </c>
      <c r="K573" s="504">
        <v>0</v>
      </c>
      <c r="L573" s="504">
        <v>328</v>
      </c>
      <c r="M573" s="504">
        <v>328</v>
      </c>
      <c r="N573" s="504">
        <v>0</v>
      </c>
      <c r="O573" s="504">
        <f>M573+N573</f>
        <v>328</v>
      </c>
      <c r="P573" s="504">
        <v>0</v>
      </c>
      <c r="Q573" s="504">
        <f>O573+P573</f>
        <v>328</v>
      </c>
      <c r="R573" s="504">
        <v>0</v>
      </c>
      <c r="S573" s="504">
        <f>Q573+R573</f>
        <v>328</v>
      </c>
      <c r="T573" s="504">
        <v>0</v>
      </c>
      <c r="U573" s="504">
        <v>0</v>
      </c>
      <c r="V573" s="504">
        <f>T573+U573</f>
        <v>0</v>
      </c>
      <c r="W573" s="504">
        <v>0</v>
      </c>
      <c r="X573" s="504">
        <f t="shared" si="437"/>
        <v>0</v>
      </c>
    </row>
    <row r="574" spans="1:54" s="509" customFormat="1" ht="30.75" customHeight="1" x14ac:dyDescent="0.2">
      <c r="A574" s="503" t="s">
        <v>1213</v>
      </c>
      <c r="B574" s="490">
        <v>801</v>
      </c>
      <c r="C574" s="491" t="s">
        <v>190</v>
      </c>
      <c r="D574" s="491" t="s">
        <v>207</v>
      </c>
      <c r="E574" s="491" t="s">
        <v>869</v>
      </c>
      <c r="F574" s="491"/>
      <c r="G574" s="511"/>
      <c r="H574" s="511"/>
      <c r="I574" s="511"/>
      <c r="J574" s="511"/>
      <c r="K574" s="511"/>
      <c r="L574" s="511"/>
      <c r="M574" s="511"/>
      <c r="N574" s="511"/>
      <c r="O574" s="511"/>
      <c r="P574" s="511"/>
      <c r="Q574" s="511"/>
      <c r="R574" s="511"/>
      <c r="S574" s="511"/>
      <c r="T574" s="511">
        <f>T575+T576+T577+T578+T579</f>
        <v>0</v>
      </c>
      <c r="U574" s="511">
        <f t="shared" ref="U574:X574" si="438">U575+U576+U577+U578+U579</f>
        <v>22154</v>
      </c>
      <c r="V574" s="511">
        <f t="shared" si="438"/>
        <v>22154</v>
      </c>
      <c r="W574" s="511">
        <f t="shared" si="438"/>
        <v>1175</v>
      </c>
      <c r="X574" s="511">
        <f t="shared" si="438"/>
        <v>23329</v>
      </c>
      <c r="Y574" s="508"/>
      <c r="Z574" s="508"/>
      <c r="AA574" s="508"/>
      <c r="AB574" s="508"/>
      <c r="AC574" s="508"/>
      <c r="AD574" s="508"/>
      <c r="AE574" s="508"/>
      <c r="AF574" s="508"/>
      <c r="AG574" s="508"/>
      <c r="AH574" s="508"/>
      <c r="AI574" s="508"/>
      <c r="AJ574" s="508"/>
      <c r="AK574" s="508"/>
      <c r="AL574" s="508"/>
      <c r="AM574" s="508"/>
      <c r="AN574" s="508"/>
      <c r="AO574" s="508"/>
      <c r="AP574" s="508"/>
      <c r="AQ574" s="508"/>
      <c r="AR574" s="508"/>
      <c r="AS574" s="508"/>
      <c r="AT574" s="508"/>
      <c r="AU574" s="508"/>
      <c r="AV574" s="508"/>
      <c r="AW574" s="508"/>
      <c r="AX574" s="508"/>
      <c r="AY574" s="508"/>
      <c r="AZ574" s="508"/>
      <c r="BA574" s="508"/>
      <c r="BB574" s="508"/>
    </row>
    <row r="575" spans="1:54" ht="35.25" customHeight="1" x14ac:dyDescent="0.2">
      <c r="A575" s="505" t="s">
        <v>1214</v>
      </c>
      <c r="B575" s="526">
        <v>801</v>
      </c>
      <c r="C575" s="493" t="s">
        <v>190</v>
      </c>
      <c r="D575" s="493" t="s">
        <v>207</v>
      </c>
      <c r="E575" s="493" t="s">
        <v>869</v>
      </c>
      <c r="F575" s="493" t="s">
        <v>1215</v>
      </c>
      <c r="G575" s="504"/>
      <c r="H575" s="504"/>
      <c r="I575" s="504"/>
      <c r="J575" s="504"/>
      <c r="K575" s="504"/>
      <c r="L575" s="504"/>
      <c r="M575" s="504"/>
      <c r="N575" s="504"/>
      <c r="O575" s="504"/>
      <c r="P575" s="504"/>
      <c r="Q575" s="504"/>
      <c r="R575" s="504"/>
      <c r="S575" s="504"/>
      <c r="T575" s="504">
        <v>0</v>
      </c>
      <c r="U575" s="504">
        <v>13134</v>
      </c>
      <c r="V575" s="504">
        <f>T575+U575</f>
        <v>13134</v>
      </c>
      <c r="W575" s="504">
        <v>0</v>
      </c>
      <c r="X575" s="504">
        <f>V575+W575</f>
        <v>13134</v>
      </c>
    </row>
    <row r="576" spans="1:54" ht="35.25" customHeight="1" x14ac:dyDescent="0.2">
      <c r="A576" s="505" t="s">
        <v>1214</v>
      </c>
      <c r="B576" s="526">
        <v>801</v>
      </c>
      <c r="C576" s="493" t="s">
        <v>190</v>
      </c>
      <c r="D576" s="493" t="s">
        <v>207</v>
      </c>
      <c r="E576" s="493" t="s">
        <v>1119</v>
      </c>
      <c r="F576" s="493" t="s">
        <v>1215</v>
      </c>
      <c r="G576" s="504"/>
      <c r="H576" s="504"/>
      <c r="I576" s="504"/>
      <c r="J576" s="504"/>
      <c r="K576" s="504"/>
      <c r="L576" s="504"/>
      <c r="M576" s="504"/>
      <c r="N576" s="504"/>
      <c r="O576" s="504"/>
      <c r="P576" s="504"/>
      <c r="Q576" s="504"/>
      <c r="R576" s="504"/>
      <c r="S576" s="504"/>
      <c r="T576" s="504">
        <v>0</v>
      </c>
      <c r="U576" s="504">
        <v>3970</v>
      </c>
      <c r="V576" s="504">
        <f>T576+U576</f>
        <v>3970</v>
      </c>
      <c r="W576" s="504">
        <v>0</v>
      </c>
      <c r="X576" s="504">
        <f t="shared" ref="X576:X579" si="439">V576+W576</f>
        <v>3970</v>
      </c>
    </row>
    <row r="577" spans="1:24" ht="35.25" customHeight="1" x14ac:dyDescent="0.2">
      <c r="A577" s="505" t="s">
        <v>1214</v>
      </c>
      <c r="B577" s="526">
        <v>801</v>
      </c>
      <c r="C577" s="493" t="s">
        <v>190</v>
      </c>
      <c r="D577" s="493" t="s">
        <v>207</v>
      </c>
      <c r="E577" s="493" t="s">
        <v>1164</v>
      </c>
      <c r="F577" s="493" t="s">
        <v>1215</v>
      </c>
      <c r="G577" s="504"/>
      <c r="H577" s="504"/>
      <c r="I577" s="504"/>
      <c r="J577" s="504"/>
      <c r="K577" s="504"/>
      <c r="L577" s="504"/>
      <c r="M577" s="504"/>
      <c r="N577" s="504"/>
      <c r="O577" s="504"/>
      <c r="P577" s="504"/>
      <c r="Q577" s="504"/>
      <c r="R577" s="504"/>
      <c r="S577" s="504"/>
      <c r="T577" s="504">
        <v>0</v>
      </c>
      <c r="U577" s="504">
        <v>5050</v>
      </c>
      <c r="V577" s="504">
        <f>T577+U577</f>
        <v>5050</v>
      </c>
      <c r="W577" s="504">
        <v>1175</v>
      </c>
      <c r="X577" s="504">
        <f t="shared" si="439"/>
        <v>6225</v>
      </c>
    </row>
    <row r="578" spans="1:24" ht="35.25" hidden="1" customHeight="1" x14ac:dyDescent="0.2">
      <c r="A578" s="505" t="s">
        <v>1214</v>
      </c>
      <c r="B578" s="526">
        <v>801</v>
      </c>
      <c r="C578" s="493" t="s">
        <v>190</v>
      </c>
      <c r="D578" s="493" t="s">
        <v>207</v>
      </c>
      <c r="E578" s="493" t="s">
        <v>1024</v>
      </c>
      <c r="F578" s="493" t="s">
        <v>1215</v>
      </c>
      <c r="G578" s="504"/>
      <c r="H578" s="504"/>
      <c r="I578" s="504"/>
      <c r="J578" s="504"/>
      <c r="K578" s="504"/>
      <c r="L578" s="504"/>
      <c r="M578" s="504"/>
      <c r="N578" s="504"/>
      <c r="O578" s="504"/>
      <c r="P578" s="504"/>
      <c r="Q578" s="504"/>
      <c r="R578" s="504"/>
      <c r="S578" s="504"/>
      <c r="T578" s="504">
        <v>0</v>
      </c>
      <c r="U578" s="504">
        <v>0</v>
      </c>
      <c r="V578" s="504">
        <f>T578+U578</f>
        <v>0</v>
      </c>
      <c r="W578" s="504">
        <v>0</v>
      </c>
      <c r="X578" s="504">
        <f t="shared" si="439"/>
        <v>0</v>
      </c>
    </row>
    <row r="579" spans="1:24" ht="35.25" hidden="1" customHeight="1" x14ac:dyDescent="0.2">
      <c r="A579" s="505" t="s">
        <v>1214</v>
      </c>
      <c r="B579" s="526">
        <v>801</v>
      </c>
      <c r="C579" s="493" t="s">
        <v>190</v>
      </c>
      <c r="D579" s="493" t="s">
        <v>207</v>
      </c>
      <c r="E579" s="493" t="s">
        <v>1216</v>
      </c>
      <c r="F579" s="493" t="s">
        <v>1215</v>
      </c>
      <c r="G579" s="504"/>
      <c r="H579" s="504"/>
      <c r="I579" s="504"/>
      <c r="J579" s="504"/>
      <c r="K579" s="504"/>
      <c r="L579" s="504"/>
      <c r="M579" s="504"/>
      <c r="N579" s="504"/>
      <c r="O579" s="504"/>
      <c r="P579" s="504"/>
      <c r="Q579" s="504"/>
      <c r="R579" s="504"/>
      <c r="S579" s="504"/>
      <c r="T579" s="504">
        <v>0</v>
      </c>
      <c r="U579" s="504">
        <v>0</v>
      </c>
      <c r="V579" s="504">
        <f>T579+U579</f>
        <v>0</v>
      </c>
      <c r="W579" s="504">
        <v>0</v>
      </c>
      <c r="X579" s="504">
        <f t="shared" si="439"/>
        <v>0</v>
      </c>
    </row>
    <row r="580" spans="1:24" ht="40.5" hidden="1" customHeight="1" x14ac:dyDescent="0.2">
      <c r="A580" s="503" t="s">
        <v>1118</v>
      </c>
      <c r="B580" s="490">
        <v>801</v>
      </c>
      <c r="C580" s="491" t="s">
        <v>190</v>
      </c>
      <c r="D580" s="491" t="s">
        <v>207</v>
      </c>
      <c r="E580" s="491" t="s">
        <v>869</v>
      </c>
      <c r="F580" s="493"/>
      <c r="G580" s="504"/>
      <c r="H580" s="504"/>
      <c r="I580" s="504"/>
      <c r="J580" s="504"/>
      <c r="K580" s="504"/>
      <c r="L580" s="504"/>
      <c r="M580" s="504"/>
      <c r="N580" s="504"/>
      <c r="O580" s="504"/>
      <c r="P580" s="504"/>
      <c r="Q580" s="504"/>
      <c r="R580" s="511">
        <f>R581+R592</f>
        <v>12127</v>
      </c>
      <c r="S580" s="511">
        <f t="shared" ref="S580:X580" si="440">S581+S592</f>
        <v>12219.8</v>
      </c>
      <c r="T580" s="511">
        <f t="shared" si="440"/>
        <v>23702</v>
      </c>
      <c r="U580" s="511">
        <f t="shared" si="440"/>
        <v>-23702</v>
      </c>
      <c r="V580" s="511">
        <f t="shared" si="440"/>
        <v>0</v>
      </c>
      <c r="W580" s="511">
        <f t="shared" si="440"/>
        <v>0</v>
      </c>
      <c r="X580" s="511">
        <f t="shared" si="440"/>
        <v>0</v>
      </c>
    </row>
    <row r="581" spans="1:24" ht="18" hidden="1" customHeight="1" x14ac:dyDescent="0.2">
      <c r="A581" s="505" t="s">
        <v>506</v>
      </c>
      <c r="B581" s="490">
        <v>801</v>
      </c>
      <c r="C581" s="491" t="s">
        <v>190</v>
      </c>
      <c r="D581" s="491" t="s">
        <v>207</v>
      </c>
      <c r="E581" s="491" t="s">
        <v>869</v>
      </c>
      <c r="F581" s="493"/>
      <c r="G581" s="504">
        <f>G585+G589+G590</f>
        <v>0</v>
      </c>
      <c r="H581" s="511">
        <f>H582+H583+H585+H589+H590+H588</f>
        <v>7192</v>
      </c>
      <c r="I581" s="511">
        <f>I582+I583+I585+I589+I590+I588</f>
        <v>1484.8999999999996</v>
      </c>
      <c r="J581" s="511">
        <f>J582+J583+J585+J589+J590+J588</f>
        <v>8676.9</v>
      </c>
      <c r="K581" s="511">
        <f>K582+K583+K585+K589+K590+K588+K591</f>
        <v>9.9999999999909051E-3</v>
      </c>
      <c r="L581" s="511">
        <f>L582+L583+L588+L589+L590</f>
        <v>8814</v>
      </c>
      <c r="M581" s="511">
        <f>M582+M583+M585+M589+M590+M588+M591</f>
        <v>8814</v>
      </c>
      <c r="N581" s="511">
        <f t="shared" ref="N581:Q581" si="441">N582+N583+N585+N589+N590+N588+N591</f>
        <v>867</v>
      </c>
      <c r="O581" s="511">
        <f t="shared" si="441"/>
        <v>9681</v>
      </c>
      <c r="P581" s="511">
        <f t="shared" si="441"/>
        <v>9681</v>
      </c>
      <c r="Q581" s="511">
        <f t="shared" si="441"/>
        <v>0</v>
      </c>
      <c r="R581" s="511">
        <f>R582+R583+R584+R585+R586+R587+R588+R589+R590+R591</f>
        <v>9681</v>
      </c>
      <c r="S581" s="511">
        <f t="shared" ref="S581:X581" si="442">S582+S583+S584+S585+S586+S587+S588+S589+S590+S591</f>
        <v>11500.8</v>
      </c>
      <c r="T581" s="511">
        <f t="shared" si="442"/>
        <v>20741</v>
      </c>
      <c r="U581" s="511">
        <f t="shared" si="442"/>
        <v>-20741</v>
      </c>
      <c r="V581" s="511">
        <f t="shared" si="442"/>
        <v>0</v>
      </c>
      <c r="W581" s="511">
        <f t="shared" si="442"/>
        <v>0</v>
      </c>
      <c r="X581" s="511">
        <f t="shared" si="442"/>
        <v>0</v>
      </c>
    </row>
    <row r="582" spans="1:24" ht="19.5" hidden="1" customHeight="1" x14ac:dyDescent="0.2">
      <c r="A582" s="518" t="s">
        <v>901</v>
      </c>
      <c r="B582" s="526">
        <v>801</v>
      </c>
      <c r="C582" s="493" t="s">
        <v>190</v>
      </c>
      <c r="D582" s="493" t="s">
        <v>207</v>
      </c>
      <c r="E582" s="493" t="s">
        <v>870</v>
      </c>
      <c r="F582" s="493" t="s">
        <v>834</v>
      </c>
      <c r="G582" s="504"/>
      <c r="H582" s="504">
        <v>0</v>
      </c>
      <c r="I582" s="504">
        <v>6334.5</v>
      </c>
      <c r="J582" s="504">
        <f t="shared" ref="J582:J590" si="443">H582+I582</f>
        <v>6334.5</v>
      </c>
      <c r="K582" s="504">
        <v>0.05</v>
      </c>
      <c r="L582" s="504">
        <v>6144</v>
      </c>
      <c r="M582" s="504">
        <v>6144</v>
      </c>
      <c r="N582" s="504">
        <v>666</v>
      </c>
      <c r="O582" s="504">
        <f>M582+N582</f>
        <v>6810</v>
      </c>
      <c r="P582" s="504">
        <v>6810</v>
      </c>
      <c r="Q582" s="504">
        <v>0</v>
      </c>
      <c r="R582" s="504">
        <f t="shared" si="436"/>
        <v>6810</v>
      </c>
      <c r="S582" s="504">
        <f>2191+338.6</f>
        <v>2529.6</v>
      </c>
      <c r="T582" s="504">
        <v>9001</v>
      </c>
      <c r="U582" s="504">
        <v>-9001</v>
      </c>
      <c r="V582" s="504">
        <f t="shared" ref="V582:V591" si="444">T582+U582</f>
        <v>0</v>
      </c>
      <c r="W582" s="504">
        <v>0</v>
      </c>
      <c r="X582" s="504">
        <f t="shared" ref="X582:X591" si="445">V582+W582</f>
        <v>0</v>
      </c>
    </row>
    <row r="583" spans="1:24" ht="32.25" hidden="1" customHeight="1" x14ac:dyDescent="0.2">
      <c r="A583" s="518" t="s">
        <v>904</v>
      </c>
      <c r="B583" s="526">
        <v>801</v>
      </c>
      <c r="C583" s="493" t="s">
        <v>190</v>
      </c>
      <c r="D583" s="493" t="s">
        <v>207</v>
      </c>
      <c r="E583" s="493" t="s">
        <v>870</v>
      </c>
      <c r="F583" s="493" t="s">
        <v>903</v>
      </c>
      <c r="G583" s="504"/>
      <c r="H583" s="504">
        <v>0</v>
      </c>
      <c r="I583" s="504">
        <v>1782.4</v>
      </c>
      <c r="J583" s="504">
        <f t="shared" si="443"/>
        <v>1782.4</v>
      </c>
      <c r="K583" s="504">
        <v>-0.04</v>
      </c>
      <c r="L583" s="504">
        <v>1856</v>
      </c>
      <c r="M583" s="504">
        <v>1856</v>
      </c>
      <c r="N583" s="504">
        <v>201</v>
      </c>
      <c r="O583" s="504">
        <f>M583+N583</f>
        <v>2057</v>
      </c>
      <c r="P583" s="504">
        <v>2057</v>
      </c>
      <c r="Q583" s="504">
        <v>0</v>
      </c>
      <c r="R583" s="504">
        <f t="shared" si="436"/>
        <v>2057</v>
      </c>
      <c r="S583" s="504">
        <f>663+102.2</f>
        <v>765.2</v>
      </c>
      <c r="T583" s="504">
        <v>2720</v>
      </c>
      <c r="U583" s="504">
        <v>-2720</v>
      </c>
      <c r="V583" s="504">
        <f t="shared" si="444"/>
        <v>0</v>
      </c>
      <c r="W583" s="504">
        <v>0</v>
      </c>
      <c r="X583" s="504">
        <f t="shared" si="445"/>
        <v>0</v>
      </c>
    </row>
    <row r="584" spans="1:24" ht="24.75" hidden="1" customHeight="1" x14ac:dyDescent="0.2">
      <c r="A584" s="518" t="s">
        <v>901</v>
      </c>
      <c r="B584" s="526">
        <v>801</v>
      </c>
      <c r="C584" s="493" t="s">
        <v>190</v>
      </c>
      <c r="D584" s="493" t="s">
        <v>207</v>
      </c>
      <c r="E584" s="493" t="s">
        <v>1119</v>
      </c>
      <c r="F584" s="493" t="s">
        <v>834</v>
      </c>
      <c r="G584" s="504"/>
      <c r="H584" s="504"/>
      <c r="I584" s="504"/>
      <c r="J584" s="504"/>
      <c r="K584" s="504"/>
      <c r="L584" s="504"/>
      <c r="M584" s="504"/>
      <c r="N584" s="504"/>
      <c r="O584" s="504"/>
      <c r="P584" s="504"/>
      <c r="Q584" s="504"/>
      <c r="R584" s="504">
        <v>0</v>
      </c>
      <c r="S584" s="504">
        <f>3050</f>
        <v>3050</v>
      </c>
      <c r="T584" s="504">
        <f t="shared" ref="T584:T591" si="446">R584+S584</f>
        <v>3050</v>
      </c>
      <c r="U584" s="504">
        <v>-3050</v>
      </c>
      <c r="V584" s="504">
        <f t="shared" si="444"/>
        <v>0</v>
      </c>
      <c r="W584" s="504">
        <v>0</v>
      </c>
      <c r="X584" s="504">
        <f t="shared" si="445"/>
        <v>0</v>
      </c>
    </row>
    <row r="585" spans="1:24" ht="27" hidden="1" customHeight="1" x14ac:dyDescent="0.2">
      <c r="A585" s="518" t="s">
        <v>904</v>
      </c>
      <c r="B585" s="526">
        <v>801</v>
      </c>
      <c r="C585" s="493" t="s">
        <v>190</v>
      </c>
      <c r="D585" s="493" t="s">
        <v>207</v>
      </c>
      <c r="E585" s="493" t="s">
        <v>1119</v>
      </c>
      <c r="F585" s="493" t="s">
        <v>903</v>
      </c>
      <c r="G585" s="504"/>
      <c r="H585" s="504">
        <v>6632</v>
      </c>
      <c r="I585" s="504">
        <v>-6632</v>
      </c>
      <c r="J585" s="504">
        <f t="shared" si="443"/>
        <v>0</v>
      </c>
      <c r="K585" s="504">
        <v>0</v>
      </c>
      <c r="L585" s="504">
        <f>I585+J585</f>
        <v>-6632</v>
      </c>
      <c r="M585" s="504">
        <f>J585+K585</f>
        <v>0</v>
      </c>
      <c r="N585" s="504">
        <v>0</v>
      </c>
      <c r="O585" s="504">
        <f>M585+N585</f>
        <v>0</v>
      </c>
      <c r="P585" s="504">
        <f>M585+N585</f>
        <v>0</v>
      </c>
      <c r="Q585" s="504">
        <f>N585+O585</f>
        <v>0</v>
      </c>
      <c r="R585" s="504">
        <v>0</v>
      </c>
      <c r="S585" s="504">
        <f>920</f>
        <v>920</v>
      </c>
      <c r="T585" s="504">
        <f t="shared" si="446"/>
        <v>920</v>
      </c>
      <c r="U585" s="504">
        <v>-920</v>
      </c>
      <c r="V585" s="504">
        <f t="shared" si="444"/>
        <v>0</v>
      </c>
      <c r="W585" s="504">
        <v>0</v>
      </c>
      <c r="X585" s="504">
        <f t="shared" si="445"/>
        <v>0</v>
      </c>
    </row>
    <row r="586" spans="1:24" ht="18.75" hidden="1" customHeight="1" x14ac:dyDescent="0.2">
      <c r="A586" s="505" t="s">
        <v>956</v>
      </c>
      <c r="B586" s="526">
        <v>801</v>
      </c>
      <c r="C586" s="493" t="s">
        <v>190</v>
      </c>
      <c r="D586" s="493" t="s">
        <v>207</v>
      </c>
      <c r="E586" s="493" t="s">
        <v>869</v>
      </c>
      <c r="F586" s="493" t="s">
        <v>923</v>
      </c>
      <c r="G586" s="504"/>
      <c r="H586" s="504"/>
      <c r="I586" s="504"/>
      <c r="J586" s="504"/>
      <c r="K586" s="504"/>
      <c r="L586" s="504"/>
      <c r="M586" s="504"/>
      <c r="N586" s="504"/>
      <c r="O586" s="504"/>
      <c r="P586" s="504"/>
      <c r="Q586" s="504"/>
      <c r="R586" s="504">
        <v>0</v>
      </c>
      <c r="S586" s="504">
        <v>150</v>
      </c>
      <c r="T586" s="504">
        <f t="shared" si="446"/>
        <v>150</v>
      </c>
      <c r="U586" s="504">
        <v>-150</v>
      </c>
      <c r="V586" s="504">
        <f t="shared" si="444"/>
        <v>0</v>
      </c>
      <c r="W586" s="504">
        <v>0</v>
      </c>
      <c r="X586" s="504">
        <f t="shared" si="445"/>
        <v>0</v>
      </c>
    </row>
    <row r="587" spans="1:24" ht="18.75" hidden="1" customHeight="1" x14ac:dyDescent="0.2">
      <c r="A587" s="505" t="s">
        <v>99</v>
      </c>
      <c r="B587" s="526">
        <v>801</v>
      </c>
      <c r="C587" s="493" t="s">
        <v>190</v>
      </c>
      <c r="D587" s="493" t="s">
        <v>207</v>
      </c>
      <c r="E587" s="493" t="s">
        <v>869</v>
      </c>
      <c r="F587" s="493" t="s">
        <v>100</v>
      </c>
      <c r="G587" s="504"/>
      <c r="H587" s="504"/>
      <c r="I587" s="504"/>
      <c r="J587" s="504"/>
      <c r="K587" s="504"/>
      <c r="L587" s="504"/>
      <c r="M587" s="504"/>
      <c r="N587" s="504"/>
      <c r="O587" s="504"/>
      <c r="P587" s="504"/>
      <c r="Q587" s="504"/>
      <c r="R587" s="504">
        <v>0</v>
      </c>
      <c r="S587" s="504">
        <v>600</v>
      </c>
      <c r="T587" s="504">
        <f t="shared" si="446"/>
        <v>600</v>
      </c>
      <c r="U587" s="504">
        <v>-600</v>
      </c>
      <c r="V587" s="504">
        <f t="shared" si="444"/>
        <v>0</v>
      </c>
      <c r="W587" s="504">
        <v>0</v>
      </c>
      <c r="X587" s="504">
        <f t="shared" si="445"/>
        <v>0</v>
      </c>
    </row>
    <row r="588" spans="1:24" ht="18.75" hidden="1" customHeight="1" x14ac:dyDescent="0.2">
      <c r="A588" s="505" t="s">
        <v>93</v>
      </c>
      <c r="B588" s="526">
        <v>801</v>
      </c>
      <c r="C588" s="493" t="s">
        <v>190</v>
      </c>
      <c r="D588" s="493" t="s">
        <v>207</v>
      </c>
      <c r="E588" s="493" t="s">
        <v>870</v>
      </c>
      <c r="F588" s="493" t="s">
        <v>94</v>
      </c>
      <c r="G588" s="504"/>
      <c r="H588" s="504">
        <v>0</v>
      </c>
      <c r="I588" s="504">
        <v>200</v>
      </c>
      <c r="J588" s="504">
        <f t="shared" si="443"/>
        <v>200</v>
      </c>
      <c r="K588" s="504">
        <v>0</v>
      </c>
      <c r="L588" s="504">
        <v>328</v>
      </c>
      <c r="M588" s="504">
        <v>328</v>
      </c>
      <c r="N588" s="504">
        <v>0</v>
      </c>
      <c r="O588" s="504">
        <f>M588+N588</f>
        <v>328</v>
      </c>
      <c r="P588" s="504">
        <v>328</v>
      </c>
      <c r="Q588" s="504">
        <v>0</v>
      </c>
      <c r="R588" s="504">
        <f t="shared" si="436"/>
        <v>328</v>
      </c>
      <c r="S588" s="504">
        <v>3672</v>
      </c>
      <c r="T588" s="504">
        <f t="shared" si="446"/>
        <v>4000</v>
      </c>
      <c r="U588" s="504">
        <v>-4000</v>
      </c>
      <c r="V588" s="504">
        <f t="shared" si="444"/>
        <v>0</v>
      </c>
      <c r="W588" s="504">
        <v>0</v>
      </c>
      <c r="X588" s="504">
        <f t="shared" si="445"/>
        <v>0</v>
      </c>
    </row>
    <row r="589" spans="1:24" ht="18.75" hidden="1" customHeight="1" x14ac:dyDescent="0.2">
      <c r="A589" s="505" t="s">
        <v>103</v>
      </c>
      <c r="B589" s="526">
        <v>801</v>
      </c>
      <c r="C589" s="493" t="s">
        <v>190</v>
      </c>
      <c r="D589" s="493" t="s">
        <v>207</v>
      </c>
      <c r="E589" s="493" t="s">
        <v>870</v>
      </c>
      <c r="F589" s="493" t="s">
        <v>104</v>
      </c>
      <c r="G589" s="504"/>
      <c r="H589" s="504">
        <v>336</v>
      </c>
      <c r="I589" s="504">
        <v>0</v>
      </c>
      <c r="J589" s="504">
        <f t="shared" si="443"/>
        <v>336</v>
      </c>
      <c r="K589" s="504">
        <v>-150</v>
      </c>
      <c r="L589" s="504">
        <v>336</v>
      </c>
      <c r="M589" s="504">
        <v>336</v>
      </c>
      <c r="N589" s="504">
        <v>0</v>
      </c>
      <c r="O589" s="504">
        <f>M589+N589</f>
        <v>336</v>
      </c>
      <c r="P589" s="504">
        <v>336</v>
      </c>
      <c r="Q589" s="504">
        <v>0</v>
      </c>
      <c r="R589" s="504">
        <f t="shared" si="436"/>
        <v>336</v>
      </c>
      <c r="S589" s="504">
        <v>-136</v>
      </c>
      <c r="T589" s="504">
        <f t="shared" si="446"/>
        <v>200</v>
      </c>
      <c r="U589" s="504">
        <v>-200</v>
      </c>
      <c r="V589" s="504">
        <f t="shared" si="444"/>
        <v>0</v>
      </c>
      <c r="W589" s="504">
        <v>0</v>
      </c>
      <c r="X589" s="504">
        <f t="shared" si="445"/>
        <v>0</v>
      </c>
    </row>
    <row r="590" spans="1:24" ht="18.75" hidden="1" customHeight="1" x14ac:dyDescent="0.2">
      <c r="A590" s="505" t="s">
        <v>105</v>
      </c>
      <c r="B590" s="526">
        <v>801</v>
      </c>
      <c r="C590" s="493" t="s">
        <v>190</v>
      </c>
      <c r="D590" s="493" t="s">
        <v>207</v>
      </c>
      <c r="E590" s="493" t="s">
        <v>870</v>
      </c>
      <c r="F590" s="493" t="s">
        <v>106</v>
      </c>
      <c r="G590" s="504"/>
      <c r="H590" s="504">
        <v>224</v>
      </c>
      <c r="I590" s="504">
        <v>-200</v>
      </c>
      <c r="J590" s="504">
        <f t="shared" si="443"/>
        <v>24</v>
      </c>
      <c r="K590" s="504">
        <v>0</v>
      </c>
      <c r="L590" s="504">
        <v>150</v>
      </c>
      <c r="M590" s="504">
        <v>150</v>
      </c>
      <c r="N590" s="504">
        <v>0</v>
      </c>
      <c r="O590" s="504">
        <f>M590+N590</f>
        <v>150</v>
      </c>
      <c r="P590" s="504">
        <v>150</v>
      </c>
      <c r="Q590" s="504">
        <v>0</v>
      </c>
      <c r="R590" s="504">
        <f t="shared" si="436"/>
        <v>150</v>
      </c>
      <c r="S590" s="504">
        <v>-50</v>
      </c>
      <c r="T590" s="504">
        <f t="shared" si="446"/>
        <v>100</v>
      </c>
      <c r="U590" s="504">
        <v>-100</v>
      </c>
      <c r="V590" s="504">
        <f t="shared" si="444"/>
        <v>0</v>
      </c>
      <c r="W590" s="504">
        <v>0</v>
      </c>
      <c r="X590" s="504">
        <f t="shared" si="445"/>
        <v>0</v>
      </c>
    </row>
    <row r="591" spans="1:24" ht="18.75" hidden="1" customHeight="1" x14ac:dyDescent="0.2">
      <c r="A591" s="505" t="s">
        <v>924</v>
      </c>
      <c r="B591" s="526">
        <v>801</v>
      </c>
      <c r="C591" s="493" t="s">
        <v>190</v>
      </c>
      <c r="D591" s="493" t="s">
        <v>207</v>
      </c>
      <c r="E591" s="493" t="s">
        <v>870</v>
      </c>
      <c r="F591" s="493" t="s">
        <v>909</v>
      </c>
      <c r="G591" s="504"/>
      <c r="H591" s="504">
        <v>224</v>
      </c>
      <c r="I591" s="504">
        <v>-200</v>
      </c>
      <c r="J591" s="504">
        <v>0</v>
      </c>
      <c r="K591" s="504">
        <v>150</v>
      </c>
      <c r="L591" s="504">
        <v>0</v>
      </c>
      <c r="M591" s="504">
        <v>0</v>
      </c>
      <c r="N591" s="504">
        <v>0</v>
      </c>
      <c r="O591" s="504">
        <v>0</v>
      </c>
      <c r="P591" s="504">
        <v>0</v>
      </c>
      <c r="Q591" s="504">
        <v>0</v>
      </c>
      <c r="R591" s="504">
        <f t="shared" si="436"/>
        <v>0</v>
      </c>
      <c r="S591" s="504">
        <f>Q591+R591</f>
        <v>0</v>
      </c>
      <c r="T591" s="504">
        <f t="shared" si="446"/>
        <v>0</v>
      </c>
      <c r="U591" s="504">
        <f>S591+T591</f>
        <v>0</v>
      </c>
      <c r="V591" s="504">
        <f t="shared" si="444"/>
        <v>0</v>
      </c>
      <c r="W591" s="504">
        <f t="shared" ref="W591" si="447">U591+V591</f>
        <v>0</v>
      </c>
      <c r="X591" s="504">
        <f t="shared" si="445"/>
        <v>0</v>
      </c>
    </row>
    <row r="592" spans="1:24" ht="18.75" hidden="1" customHeight="1" x14ac:dyDescent="0.2">
      <c r="A592" s="505" t="s">
        <v>897</v>
      </c>
      <c r="B592" s="526">
        <v>801</v>
      </c>
      <c r="C592" s="493" t="s">
        <v>190</v>
      </c>
      <c r="D592" s="493" t="s">
        <v>207</v>
      </c>
      <c r="E592" s="493" t="s">
        <v>896</v>
      </c>
      <c r="F592" s="493"/>
      <c r="G592" s="504"/>
      <c r="H592" s="511">
        <f>H593+H594+H595+H596+H598</f>
        <v>2447</v>
      </c>
      <c r="I592" s="511">
        <f>I593+I594+I595+I596+I598</f>
        <v>-1.1368683772161603E-13</v>
      </c>
      <c r="J592" s="511">
        <f>H592+I592</f>
        <v>2447</v>
      </c>
      <c r="K592" s="511">
        <f>K593+K594+K595+K596+K598+K597+K599</f>
        <v>500</v>
      </c>
      <c r="L592" s="511">
        <f>L593+L595+L596+L598+L599</f>
        <v>2410</v>
      </c>
      <c r="M592" s="511">
        <f>M593+M594+M595+M596+M598+M597+M599</f>
        <v>2410</v>
      </c>
      <c r="N592" s="511">
        <f t="shared" ref="N592:Q592" si="448">N593+N594+N595+N596+N598+N597+N599</f>
        <v>36</v>
      </c>
      <c r="O592" s="511">
        <f t="shared" si="448"/>
        <v>2446</v>
      </c>
      <c r="P592" s="511">
        <f t="shared" si="448"/>
        <v>2446</v>
      </c>
      <c r="Q592" s="511">
        <f t="shared" si="448"/>
        <v>0</v>
      </c>
      <c r="R592" s="511">
        <f>R593+R594+R595+R596+R598+R597+R599+R600</f>
        <v>2446</v>
      </c>
      <c r="S592" s="511">
        <f>S593+S594+S595+S596+S598+S597+S599+S600</f>
        <v>719</v>
      </c>
      <c r="T592" s="511">
        <f t="shared" ref="T592:V592" si="449">T593+T594+T595+T596+T598+T597+T599+T600</f>
        <v>2961</v>
      </c>
      <c r="U592" s="511">
        <f>U593+U594+U595+U596+U598+U597+U599+U600</f>
        <v>-2961</v>
      </c>
      <c r="V592" s="511">
        <f t="shared" si="449"/>
        <v>0</v>
      </c>
      <c r="W592" s="511">
        <f>W593+W594+W595+W596+W598+W597+W599+W600</f>
        <v>0</v>
      </c>
      <c r="X592" s="511">
        <f t="shared" ref="X592" si="450">X593+X594+X595+X596+X598+X597+X599+X600</f>
        <v>0</v>
      </c>
    </row>
    <row r="593" spans="1:54" ht="18.75" hidden="1" customHeight="1" x14ac:dyDescent="0.2">
      <c r="A593" s="518" t="s">
        <v>901</v>
      </c>
      <c r="B593" s="526">
        <v>801</v>
      </c>
      <c r="C593" s="493" t="s">
        <v>190</v>
      </c>
      <c r="D593" s="493" t="s">
        <v>207</v>
      </c>
      <c r="E593" s="493" t="s">
        <v>896</v>
      </c>
      <c r="F593" s="493" t="s">
        <v>834</v>
      </c>
      <c r="G593" s="504"/>
      <c r="H593" s="504">
        <v>0</v>
      </c>
      <c r="I593" s="504">
        <v>1034.5999999999999</v>
      </c>
      <c r="J593" s="504">
        <f>H593+I593</f>
        <v>1034.5999999999999</v>
      </c>
      <c r="K593" s="504">
        <v>-0.04</v>
      </c>
      <c r="L593" s="504">
        <v>875</v>
      </c>
      <c r="M593" s="504">
        <v>875</v>
      </c>
      <c r="N593" s="504">
        <v>28</v>
      </c>
      <c r="O593" s="504">
        <f t="shared" ref="O593:O600" si="451">M593+N593</f>
        <v>903</v>
      </c>
      <c r="P593" s="504">
        <v>903</v>
      </c>
      <c r="Q593" s="504">
        <v>0</v>
      </c>
      <c r="R593" s="504">
        <f t="shared" si="436"/>
        <v>903</v>
      </c>
      <c r="S593" s="504">
        <v>312</v>
      </c>
      <c r="T593" s="504">
        <v>1199</v>
      </c>
      <c r="U593" s="504">
        <v>-1199</v>
      </c>
      <c r="V593" s="504">
        <f t="shared" ref="V593:V600" si="452">T593+U593</f>
        <v>0</v>
      </c>
      <c r="W593" s="504">
        <v>0</v>
      </c>
      <c r="X593" s="504">
        <f t="shared" ref="X593:X600" si="453">V593+W593</f>
        <v>0</v>
      </c>
    </row>
    <row r="594" spans="1:54" ht="18.75" hidden="1" customHeight="1" x14ac:dyDescent="0.2">
      <c r="A594" s="518" t="s">
        <v>911</v>
      </c>
      <c r="B594" s="526">
        <v>801</v>
      </c>
      <c r="C594" s="493" t="s">
        <v>190</v>
      </c>
      <c r="D594" s="493" t="s">
        <v>207</v>
      </c>
      <c r="E594" s="493" t="s">
        <v>896</v>
      </c>
      <c r="F594" s="493" t="s">
        <v>96</v>
      </c>
      <c r="G594" s="504"/>
      <c r="H594" s="504">
        <v>1347</v>
      </c>
      <c r="I594" s="504">
        <v>-1347</v>
      </c>
      <c r="J594" s="504">
        <f>H594+I594</f>
        <v>0</v>
      </c>
      <c r="K594" s="504">
        <v>0</v>
      </c>
      <c r="L594" s="504">
        <f>I594+J594</f>
        <v>-1347</v>
      </c>
      <c r="M594" s="504">
        <f>J594+K594</f>
        <v>0</v>
      </c>
      <c r="N594" s="504">
        <v>0</v>
      </c>
      <c r="O594" s="504">
        <f t="shared" si="451"/>
        <v>0</v>
      </c>
      <c r="P594" s="504">
        <f>M594+N594</f>
        <v>0</v>
      </c>
      <c r="Q594" s="504">
        <f>N594+O594</f>
        <v>0</v>
      </c>
      <c r="R594" s="504">
        <f t="shared" si="436"/>
        <v>0</v>
      </c>
      <c r="S594" s="504">
        <f>Q594+R594</f>
        <v>0</v>
      </c>
      <c r="T594" s="504">
        <f>R594+S594</f>
        <v>0</v>
      </c>
      <c r="U594" s="504">
        <f>S594+T594</f>
        <v>0</v>
      </c>
      <c r="V594" s="504">
        <f t="shared" si="452"/>
        <v>0</v>
      </c>
      <c r="W594" s="504">
        <f t="shared" ref="W594:W597" si="454">U594+V594</f>
        <v>0</v>
      </c>
      <c r="X594" s="504">
        <f t="shared" si="453"/>
        <v>0</v>
      </c>
    </row>
    <row r="595" spans="1:54" ht="32.25" hidden="1" customHeight="1" x14ac:dyDescent="0.2">
      <c r="A595" s="518" t="s">
        <v>904</v>
      </c>
      <c r="B595" s="526">
        <v>801</v>
      </c>
      <c r="C595" s="493" t="s">
        <v>190</v>
      </c>
      <c r="D595" s="493" t="s">
        <v>207</v>
      </c>
      <c r="E595" s="493" t="s">
        <v>896</v>
      </c>
      <c r="F595" s="527" t="s">
        <v>903</v>
      </c>
      <c r="G595" s="504"/>
      <c r="H595" s="504">
        <v>0</v>
      </c>
      <c r="I595" s="504">
        <v>312.39999999999998</v>
      </c>
      <c r="J595" s="504">
        <f>H595+I595</f>
        <v>312.39999999999998</v>
      </c>
      <c r="K595" s="504">
        <v>0.04</v>
      </c>
      <c r="L595" s="504">
        <v>265</v>
      </c>
      <c r="M595" s="504">
        <v>265</v>
      </c>
      <c r="N595" s="504">
        <v>8</v>
      </c>
      <c r="O595" s="504">
        <f t="shared" si="451"/>
        <v>273</v>
      </c>
      <c r="P595" s="504">
        <v>273</v>
      </c>
      <c r="Q595" s="504">
        <v>0</v>
      </c>
      <c r="R595" s="504">
        <f t="shared" si="436"/>
        <v>273</v>
      </c>
      <c r="S595" s="504">
        <v>94</v>
      </c>
      <c r="T595" s="504">
        <v>362</v>
      </c>
      <c r="U595" s="504">
        <v>-362</v>
      </c>
      <c r="V595" s="504">
        <f t="shared" si="452"/>
        <v>0</v>
      </c>
      <c r="W595" s="504">
        <v>0</v>
      </c>
      <c r="X595" s="504">
        <f t="shared" si="453"/>
        <v>0</v>
      </c>
    </row>
    <row r="596" spans="1:54" ht="16.5" hidden="1" customHeight="1" x14ac:dyDescent="0.2">
      <c r="A596" s="505" t="s">
        <v>99</v>
      </c>
      <c r="B596" s="526">
        <v>801</v>
      </c>
      <c r="C596" s="493" t="s">
        <v>190</v>
      </c>
      <c r="D596" s="493" t="s">
        <v>207</v>
      </c>
      <c r="E596" s="493" t="s">
        <v>896</v>
      </c>
      <c r="F596" s="493" t="s">
        <v>100</v>
      </c>
      <c r="G596" s="504"/>
      <c r="H596" s="504">
        <v>196</v>
      </c>
      <c r="I596" s="504">
        <v>0</v>
      </c>
      <c r="J596" s="504">
        <f>H596+I596</f>
        <v>196</v>
      </c>
      <c r="K596" s="504">
        <v>0</v>
      </c>
      <c r="L596" s="504">
        <v>190</v>
      </c>
      <c r="M596" s="504">
        <v>190</v>
      </c>
      <c r="N596" s="504">
        <v>0</v>
      </c>
      <c r="O596" s="504">
        <f t="shared" si="451"/>
        <v>190</v>
      </c>
      <c r="P596" s="504">
        <v>190</v>
      </c>
      <c r="Q596" s="504">
        <v>0</v>
      </c>
      <c r="R596" s="504">
        <f t="shared" si="436"/>
        <v>190</v>
      </c>
      <c r="S596" s="504">
        <v>0</v>
      </c>
      <c r="T596" s="504">
        <f>R596+S596</f>
        <v>190</v>
      </c>
      <c r="U596" s="504">
        <v>-190</v>
      </c>
      <c r="V596" s="504">
        <f t="shared" si="452"/>
        <v>0</v>
      </c>
      <c r="W596" s="504">
        <v>0</v>
      </c>
      <c r="X596" s="504">
        <f t="shared" si="453"/>
        <v>0</v>
      </c>
    </row>
    <row r="597" spans="1:54" ht="16.5" hidden="1" customHeight="1" x14ac:dyDescent="0.2">
      <c r="A597" s="505" t="s">
        <v>925</v>
      </c>
      <c r="B597" s="526">
        <v>801</v>
      </c>
      <c r="C597" s="493" t="s">
        <v>190</v>
      </c>
      <c r="D597" s="493" t="s">
        <v>207</v>
      </c>
      <c r="E597" s="493" t="s">
        <v>896</v>
      </c>
      <c r="F597" s="493" t="s">
        <v>102</v>
      </c>
      <c r="G597" s="504"/>
      <c r="H597" s="504"/>
      <c r="I597" s="504"/>
      <c r="J597" s="504"/>
      <c r="K597" s="504">
        <v>21.1</v>
      </c>
      <c r="L597" s="504">
        <v>0</v>
      </c>
      <c r="M597" s="504">
        <v>0</v>
      </c>
      <c r="N597" s="504">
        <v>0</v>
      </c>
      <c r="O597" s="504">
        <f t="shared" si="451"/>
        <v>0</v>
      </c>
      <c r="P597" s="504">
        <v>0</v>
      </c>
      <c r="Q597" s="504">
        <v>0</v>
      </c>
      <c r="R597" s="504">
        <f t="shared" si="436"/>
        <v>0</v>
      </c>
      <c r="S597" s="504">
        <f>Q597+R597</f>
        <v>0</v>
      </c>
      <c r="T597" s="504">
        <f>R597+S597</f>
        <v>0</v>
      </c>
      <c r="U597" s="504">
        <f>S597+T597</f>
        <v>0</v>
      </c>
      <c r="V597" s="504">
        <f t="shared" si="452"/>
        <v>0</v>
      </c>
      <c r="W597" s="504">
        <f t="shared" si="454"/>
        <v>0</v>
      </c>
      <c r="X597" s="504">
        <f t="shared" si="453"/>
        <v>0</v>
      </c>
    </row>
    <row r="598" spans="1:54" ht="16.5" hidden="1" customHeight="1" x14ac:dyDescent="0.2">
      <c r="A598" s="505" t="s">
        <v>93</v>
      </c>
      <c r="B598" s="526">
        <v>801</v>
      </c>
      <c r="C598" s="493" t="s">
        <v>190</v>
      </c>
      <c r="D598" s="493" t="s">
        <v>207</v>
      </c>
      <c r="E598" s="493" t="s">
        <v>896</v>
      </c>
      <c r="F598" s="493" t="s">
        <v>94</v>
      </c>
      <c r="G598" s="504"/>
      <c r="H598" s="504">
        <v>904</v>
      </c>
      <c r="I598" s="504">
        <v>0</v>
      </c>
      <c r="J598" s="504">
        <f>H598+I598</f>
        <v>904</v>
      </c>
      <c r="K598" s="504">
        <v>298.89999999999998</v>
      </c>
      <c r="L598" s="504">
        <v>900</v>
      </c>
      <c r="M598" s="504">
        <v>900</v>
      </c>
      <c r="N598" s="504">
        <v>0</v>
      </c>
      <c r="O598" s="504">
        <f t="shared" si="451"/>
        <v>900</v>
      </c>
      <c r="P598" s="504">
        <v>900</v>
      </c>
      <c r="Q598" s="504">
        <v>0</v>
      </c>
      <c r="R598" s="504">
        <f t="shared" si="436"/>
        <v>900</v>
      </c>
      <c r="S598" s="504">
        <f>300+173</f>
        <v>473</v>
      </c>
      <c r="T598" s="504">
        <v>1200</v>
      </c>
      <c r="U598" s="504">
        <v>-1200</v>
      </c>
      <c r="V598" s="504">
        <f t="shared" si="452"/>
        <v>0</v>
      </c>
      <c r="W598" s="504">
        <v>0</v>
      </c>
      <c r="X598" s="504">
        <f t="shared" si="453"/>
        <v>0</v>
      </c>
    </row>
    <row r="599" spans="1:54" ht="16.5" hidden="1" customHeight="1" x14ac:dyDescent="0.2">
      <c r="A599" s="505" t="s">
        <v>103</v>
      </c>
      <c r="B599" s="526">
        <v>801</v>
      </c>
      <c r="C599" s="493" t="s">
        <v>190</v>
      </c>
      <c r="D599" s="493" t="s">
        <v>207</v>
      </c>
      <c r="E599" s="493" t="s">
        <v>896</v>
      </c>
      <c r="F599" s="493" t="s">
        <v>104</v>
      </c>
      <c r="G599" s="504"/>
      <c r="H599" s="504">
        <v>904</v>
      </c>
      <c r="I599" s="504">
        <v>0</v>
      </c>
      <c r="J599" s="504">
        <v>0</v>
      </c>
      <c r="K599" s="504">
        <v>180</v>
      </c>
      <c r="L599" s="504">
        <v>180</v>
      </c>
      <c r="M599" s="504">
        <v>180</v>
      </c>
      <c r="N599" s="504">
        <v>0</v>
      </c>
      <c r="O599" s="504">
        <f t="shared" si="451"/>
        <v>180</v>
      </c>
      <c r="P599" s="504">
        <v>180</v>
      </c>
      <c r="Q599" s="504">
        <v>0</v>
      </c>
      <c r="R599" s="504">
        <f t="shared" si="436"/>
        <v>180</v>
      </c>
      <c r="S599" s="504">
        <v>-170</v>
      </c>
      <c r="T599" s="504">
        <f>R599+S599</f>
        <v>10</v>
      </c>
      <c r="U599" s="504">
        <v>-10</v>
      </c>
      <c r="V599" s="504">
        <f t="shared" si="452"/>
        <v>0</v>
      </c>
      <c r="W599" s="504">
        <v>0</v>
      </c>
      <c r="X599" s="504">
        <f t="shared" si="453"/>
        <v>0</v>
      </c>
    </row>
    <row r="600" spans="1:54" ht="20.25" hidden="1" customHeight="1" x14ac:dyDescent="0.2">
      <c r="A600" s="505" t="s">
        <v>105</v>
      </c>
      <c r="B600" s="526">
        <v>801</v>
      </c>
      <c r="C600" s="493" t="s">
        <v>190</v>
      </c>
      <c r="D600" s="493" t="s">
        <v>207</v>
      </c>
      <c r="E600" s="493" t="s">
        <v>896</v>
      </c>
      <c r="F600" s="493" t="s">
        <v>106</v>
      </c>
      <c r="G600" s="504"/>
      <c r="H600" s="504">
        <v>904</v>
      </c>
      <c r="I600" s="504">
        <v>0</v>
      </c>
      <c r="J600" s="504">
        <v>0</v>
      </c>
      <c r="K600" s="504">
        <v>180</v>
      </c>
      <c r="L600" s="504">
        <v>180</v>
      </c>
      <c r="M600" s="504">
        <v>180</v>
      </c>
      <c r="N600" s="504">
        <v>0</v>
      </c>
      <c r="O600" s="504">
        <f t="shared" si="451"/>
        <v>180</v>
      </c>
      <c r="P600" s="504">
        <v>180</v>
      </c>
      <c r="Q600" s="504">
        <v>0</v>
      </c>
      <c r="R600" s="504">
        <v>0</v>
      </c>
      <c r="S600" s="504">
        <v>10</v>
      </c>
      <c r="T600" s="504">
        <v>0</v>
      </c>
      <c r="U600" s="504">
        <v>0</v>
      </c>
      <c r="V600" s="504">
        <f t="shared" si="452"/>
        <v>0</v>
      </c>
      <c r="W600" s="504">
        <v>0</v>
      </c>
      <c r="X600" s="504">
        <f t="shared" si="453"/>
        <v>0</v>
      </c>
    </row>
    <row r="601" spans="1:54" s="509" customFormat="1" ht="18.75" customHeight="1" x14ac:dyDescent="0.2">
      <c r="A601" s="503" t="s">
        <v>236</v>
      </c>
      <c r="B601" s="490">
        <v>801</v>
      </c>
      <c r="C601" s="491" t="s">
        <v>194</v>
      </c>
      <c r="D601" s="491"/>
      <c r="E601" s="491"/>
      <c r="F601" s="491"/>
      <c r="G601" s="511">
        <f t="shared" ref="G601:R601" si="455">G608+G649</f>
        <v>0</v>
      </c>
      <c r="H601" s="511">
        <f t="shared" si="455"/>
        <v>3144</v>
      </c>
      <c r="I601" s="511">
        <f t="shared" si="455"/>
        <v>-22</v>
      </c>
      <c r="J601" s="511">
        <f t="shared" si="455"/>
        <v>3122</v>
      </c>
      <c r="K601" s="511">
        <f t="shared" si="455"/>
        <v>-103</v>
      </c>
      <c r="L601" s="511">
        <f>L608+L649</f>
        <v>3413.22</v>
      </c>
      <c r="M601" s="511">
        <f t="shared" si="455"/>
        <v>3413.22</v>
      </c>
      <c r="N601" s="511">
        <f t="shared" si="455"/>
        <v>302</v>
      </c>
      <c r="O601" s="511">
        <f t="shared" si="455"/>
        <v>3715.22</v>
      </c>
      <c r="P601" s="511">
        <f t="shared" si="455"/>
        <v>3715.22</v>
      </c>
      <c r="Q601" s="511">
        <f t="shared" si="455"/>
        <v>-2.2200000000000002</v>
      </c>
      <c r="R601" s="511">
        <f t="shared" si="455"/>
        <v>3713</v>
      </c>
      <c r="S601" s="511">
        <f>S608+S649</f>
        <v>2847.2</v>
      </c>
      <c r="T601" s="511">
        <f t="shared" ref="T601" si="456">T608+T649</f>
        <v>6752.2</v>
      </c>
      <c r="U601" s="511">
        <f>U608+U649</f>
        <v>-343.2</v>
      </c>
      <c r="V601" s="511">
        <f>V608</f>
        <v>6409</v>
      </c>
      <c r="W601" s="511">
        <f t="shared" ref="W601:X601" si="457">W608</f>
        <v>290</v>
      </c>
      <c r="X601" s="511">
        <f t="shared" si="457"/>
        <v>6699</v>
      </c>
      <c r="Y601" s="508"/>
      <c r="Z601" s="508"/>
      <c r="AA601" s="508"/>
      <c r="AB601" s="508"/>
      <c r="AC601" s="508"/>
      <c r="AD601" s="508"/>
      <c r="AE601" s="508"/>
      <c r="AF601" s="508"/>
      <c r="AG601" s="508"/>
      <c r="AH601" s="508"/>
      <c r="AI601" s="508"/>
      <c r="AJ601" s="508"/>
      <c r="AK601" s="508"/>
      <c r="AL601" s="508"/>
      <c r="AM601" s="508"/>
      <c r="AN601" s="508"/>
      <c r="AO601" s="508"/>
      <c r="AP601" s="508"/>
      <c r="AQ601" s="508"/>
      <c r="AR601" s="508"/>
      <c r="AS601" s="508"/>
      <c r="AT601" s="508"/>
      <c r="AU601" s="508"/>
      <c r="AV601" s="508"/>
      <c r="AW601" s="508"/>
      <c r="AX601" s="508"/>
      <c r="AY601" s="508"/>
      <c r="AZ601" s="508"/>
      <c r="BA601" s="508"/>
      <c r="BB601" s="508"/>
    </row>
    <row r="602" spans="1:54" ht="12.75" hidden="1" customHeight="1" x14ac:dyDescent="0.2">
      <c r="A602" s="503" t="s">
        <v>211</v>
      </c>
      <c r="B602" s="490">
        <v>801</v>
      </c>
      <c r="C602" s="491" t="s">
        <v>194</v>
      </c>
      <c r="D602" s="491" t="s">
        <v>192</v>
      </c>
      <c r="E602" s="491"/>
      <c r="F602" s="491"/>
      <c r="G602" s="504"/>
      <c r="H602" s="504"/>
      <c r="I602" s="504" t="e">
        <f t="shared" ref="I602:X604" si="458">I603</f>
        <v>#REF!</v>
      </c>
      <c r="J602" s="504" t="e">
        <f t="shared" si="458"/>
        <v>#REF!</v>
      </c>
      <c r="K602" s="504" t="e">
        <f t="shared" si="458"/>
        <v>#REF!</v>
      </c>
      <c r="L602" s="504" t="e">
        <f t="shared" si="458"/>
        <v>#REF!</v>
      </c>
      <c r="M602" s="504" t="e">
        <f t="shared" si="458"/>
        <v>#REF!</v>
      </c>
      <c r="N602" s="504" t="e">
        <f t="shared" si="458"/>
        <v>#REF!</v>
      </c>
      <c r="O602" s="504" t="e">
        <f t="shared" si="458"/>
        <v>#REF!</v>
      </c>
      <c r="P602" s="504" t="e">
        <f t="shared" si="458"/>
        <v>#REF!</v>
      </c>
      <c r="Q602" s="504" t="e">
        <f t="shared" si="458"/>
        <v>#REF!</v>
      </c>
      <c r="R602" s="504" t="e">
        <f t="shared" si="458"/>
        <v>#REF!</v>
      </c>
      <c r="S602" s="504" t="e">
        <f t="shared" si="458"/>
        <v>#REF!</v>
      </c>
      <c r="T602" s="504" t="e">
        <f t="shared" si="458"/>
        <v>#REF!</v>
      </c>
      <c r="U602" s="504" t="e">
        <f t="shared" si="458"/>
        <v>#REF!</v>
      </c>
      <c r="V602" s="504" t="e">
        <f t="shared" si="458"/>
        <v>#REF!</v>
      </c>
      <c r="W602" s="504" t="e">
        <f t="shared" si="458"/>
        <v>#REF!</v>
      </c>
      <c r="X602" s="504" t="e">
        <f t="shared" si="458"/>
        <v>#REF!</v>
      </c>
    </row>
    <row r="603" spans="1:54" ht="12.75" hidden="1" customHeight="1" x14ac:dyDescent="0.2">
      <c r="A603" s="505" t="s">
        <v>61</v>
      </c>
      <c r="B603" s="526">
        <v>801</v>
      </c>
      <c r="C603" s="493" t="s">
        <v>194</v>
      </c>
      <c r="D603" s="493" t="s">
        <v>192</v>
      </c>
      <c r="E603" s="493" t="s">
        <v>62</v>
      </c>
      <c r="F603" s="493"/>
      <c r="G603" s="504"/>
      <c r="H603" s="504"/>
      <c r="I603" s="504" t="e">
        <f>I604+I606</f>
        <v>#REF!</v>
      </c>
      <c r="J603" s="504" t="e">
        <f>J604+J606</f>
        <v>#REF!</v>
      </c>
      <c r="K603" s="504" t="e">
        <f>K604+K606</f>
        <v>#REF!</v>
      </c>
      <c r="L603" s="504" t="e">
        <f>L604+L606</f>
        <v>#REF!</v>
      </c>
      <c r="M603" s="504" t="e">
        <f>M604+M606</f>
        <v>#REF!</v>
      </c>
      <c r="N603" s="504" t="e">
        <f t="shared" ref="N603:X603" si="459">N604+N606</f>
        <v>#REF!</v>
      </c>
      <c r="O603" s="504" t="e">
        <f t="shared" si="459"/>
        <v>#REF!</v>
      </c>
      <c r="P603" s="504" t="e">
        <f t="shared" si="459"/>
        <v>#REF!</v>
      </c>
      <c r="Q603" s="504" t="e">
        <f t="shared" si="459"/>
        <v>#REF!</v>
      </c>
      <c r="R603" s="504" t="e">
        <f t="shared" si="459"/>
        <v>#REF!</v>
      </c>
      <c r="S603" s="504" t="e">
        <f t="shared" si="459"/>
        <v>#REF!</v>
      </c>
      <c r="T603" s="504" t="e">
        <f t="shared" si="459"/>
        <v>#REF!</v>
      </c>
      <c r="U603" s="504" t="e">
        <f t="shared" si="459"/>
        <v>#REF!</v>
      </c>
      <c r="V603" s="504" t="e">
        <f t="shared" si="459"/>
        <v>#REF!</v>
      </c>
      <c r="W603" s="504" t="e">
        <f t="shared" si="459"/>
        <v>#REF!</v>
      </c>
      <c r="X603" s="504" t="e">
        <f t="shared" si="459"/>
        <v>#REF!</v>
      </c>
    </row>
    <row r="604" spans="1:54" ht="25.5" hidden="1" customHeight="1" x14ac:dyDescent="0.2">
      <c r="A604" s="505" t="s">
        <v>183</v>
      </c>
      <c r="B604" s="526">
        <v>801</v>
      </c>
      <c r="C604" s="493" t="s">
        <v>194</v>
      </c>
      <c r="D604" s="493" t="s">
        <v>192</v>
      </c>
      <c r="E604" s="493" t="s">
        <v>182</v>
      </c>
      <c r="F604" s="493"/>
      <c r="G604" s="504"/>
      <c r="H604" s="504"/>
      <c r="I604" s="504" t="e">
        <f t="shared" si="458"/>
        <v>#REF!</v>
      </c>
      <c r="J604" s="504" t="e">
        <f t="shared" si="458"/>
        <v>#REF!</v>
      </c>
      <c r="K604" s="504" t="e">
        <f t="shared" si="458"/>
        <v>#REF!</v>
      </c>
      <c r="L604" s="504" t="e">
        <f t="shared" si="458"/>
        <v>#REF!</v>
      </c>
      <c r="M604" s="504" t="e">
        <f t="shared" si="458"/>
        <v>#REF!</v>
      </c>
      <c r="N604" s="504" t="e">
        <f t="shared" si="458"/>
        <v>#REF!</v>
      </c>
      <c r="O604" s="504" t="e">
        <f t="shared" si="458"/>
        <v>#REF!</v>
      </c>
      <c r="P604" s="504" t="e">
        <f t="shared" si="458"/>
        <v>#REF!</v>
      </c>
      <c r="Q604" s="504" t="e">
        <f t="shared" si="458"/>
        <v>#REF!</v>
      </c>
      <c r="R604" s="504" t="e">
        <f t="shared" si="458"/>
        <v>#REF!</v>
      </c>
      <c r="S604" s="504" t="e">
        <f t="shared" si="458"/>
        <v>#REF!</v>
      </c>
      <c r="T604" s="504" t="e">
        <f t="shared" si="458"/>
        <v>#REF!</v>
      </c>
      <c r="U604" s="504" t="e">
        <f t="shared" si="458"/>
        <v>#REF!</v>
      </c>
      <c r="V604" s="504" t="e">
        <f t="shared" si="458"/>
        <v>#REF!</v>
      </c>
      <c r="W604" s="504" t="e">
        <f t="shared" si="458"/>
        <v>#REF!</v>
      </c>
      <c r="X604" s="504" t="e">
        <f t="shared" si="458"/>
        <v>#REF!</v>
      </c>
    </row>
    <row r="605" spans="1:54" ht="12.75" hidden="1" customHeight="1" x14ac:dyDescent="0.2">
      <c r="A605" s="505" t="s">
        <v>63</v>
      </c>
      <c r="B605" s="526">
        <v>801</v>
      </c>
      <c r="C605" s="493" t="s">
        <v>194</v>
      </c>
      <c r="D605" s="493" t="s">
        <v>192</v>
      </c>
      <c r="E605" s="493" t="s">
        <v>182</v>
      </c>
      <c r="F605" s="493" t="s">
        <v>64</v>
      </c>
      <c r="G605" s="504"/>
      <c r="H605" s="504"/>
      <c r="I605" s="504" t="e">
        <f>#REF!+G605</f>
        <v>#REF!</v>
      </c>
      <c r="J605" s="504" t="e">
        <f>G605+I605</f>
        <v>#REF!</v>
      </c>
      <c r="K605" s="504" t="e">
        <f>H605+I605</f>
        <v>#REF!</v>
      </c>
      <c r="L605" s="504" t="e">
        <f>H605+J605</f>
        <v>#REF!</v>
      </c>
      <c r="M605" s="504" t="e">
        <f>I605+K605</f>
        <v>#REF!</v>
      </c>
      <c r="N605" s="504" t="e">
        <f t="shared" ref="N605" si="460">J605+L605</f>
        <v>#REF!</v>
      </c>
      <c r="O605" s="504" t="e">
        <f t="shared" ref="O605:X605" si="461">K605+M605</f>
        <v>#REF!</v>
      </c>
      <c r="P605" s="504" t="e">
        <f t="shared" si="461"/>
        <v>#REF!</v>
      </c>
      <c r="Q605" s="504" t="e">
        <f t="shared" si="461"/>
        <v>#REF!</v>
      </c>
      <c r="R605" s="504" t="e">
        <f t="shared" si="461"/>
        <v>#REF!</v>
      </c>
      <c r="S605" s="504" t="e">
        <f t="shared" si="461"/>
        <v>#REF!</v>
      </c>
      <c r="T605" s="504" t="e">
        <f t="shared" si="461"/>
        <v>#REF!</v>
      </c>
      <c r="U605" s="504" t="e">
        <f t="shared" si="461"/>
        <v>#REF!</v>
      </c>
      <c r="V605" s="504" t="e">
        <f t="shared" si="461"/>
        <v>#REF!</v>
      </c>
      <c r="W605" s="504" t="e">
        <f t="shared" si="461"/>
        <v>#REF!</v>
      </c>
      <c r="X605" s="504" t="e">
        <f t="shared" si="461"/>
        <v>#REF!</v>
      </c>
    </row>
    <row r="606" spans="1:54" ht="25.5" hidden="1" customHeight="1" x14ac:dyDescent="0.2">
      <c r="A606" s="505" t="s">
        <v>185</v>
      </c>
      <c r="B606" s="526">
        <v>801</v>
      </c>
      <c r="C606" s="493" t="s">
        <v>194</v>
      </c>
      <c r="D606" s="493" t="s">
        <v>192</v>
      </c>
      <c r="E606" s="493" t="s">
        <v>184</v>
      </c>
      <c r="F606" s="493"/>
      <c r="G606" s="504"/>
      <c r="H606" s="504"/>
      <c r="I606" s="504" t="e">
        <f>I607</f>
        <v>#REF!</v>
      </c>
      <c r="J606" s="504" t="e">
        <f>J607</f>
        <v>#REF!</v>
      </c>
      <c r="K606" s="504" t="e">
        <f>K607</f>
        <v>#REF!</v>
      </c>
      <c r="L606" s="504" t="e">
        <f>L607</f>
        <v>#REF!</v>
      </c>
      <c r="M606" s="504" t="e">
        <f>M607</f>
        <v>#REF!</v>
      </c>
      <c r="N606" s="504" t="e">
        <f t="shared" ref="N606:X606" si="462">N607</f>
        <v>#REF!</v>
      </c>
      <c r="O606" s="504" t="e">
        <f t="shared" si="462"/>
        <v>#REF!</v>
      </c>
      <c r="P606" s="504" t="e">
        <f t="shared" si="462"/>
        <v>#REF!</v>
      </c>
      <c r="Q606" s="504" t="e">
        <f t="shared" si="462"/>
        <v>#REF!</v>
      </c>
      <c r="R606" s="504" t="e">
        <f t="shared" si="462"/>
        <v>#REF!</v>
      </c>
      <c r="S606" s="504" t="e">
        <f t="shared" si="462"/>
        <v>#REF!</v>
      </c>
      <c r="T606" s="504" t="e">
        <f t="shared" si="462"/>
        <v>#REF!</v>
      </c>
      <c r="U606" s="504" t="e">
        <f t="shared" si="462"/>
        <v>#REF!</v>
      </c>
      <c r="V606" s="504" t="e">
        <f t="shared" si="462"/>
        <v>#REF!</v>
      </c>
      <c r="W606" s="504" t="e">
        <f t="shared" si="462"/>
        <v>#REF!</v>
      </c>
      <c r="X606" s="504" t="e">
        <f t="shared" si="462"/>
        <v>#REF!</v>
      </c>
    </row>
    <row r="607" spans="1:54" ht="12.75" hidden="1" customHeight="1" x14ac:dyDescent="0.2">
      <c r="A607" s="505" t="s">
        <v>63</v>
      </c>
      <c r="B607" s="526">
        <v>801</v>
      </c>
      <c r="C607" s="493" t="s">
        <v>194</v>
      </c>
      <c r="D607" s="493" t="s">
        <v>192</v>
      </c>
      <c r="E607" s="493" t="s">
        <v>184</v>
      </c>
      <c r="F607" s="493" t="s">
        <v>64</v>
      </c>
      <c r="G607" s="504"/>
      <c r="H607" s="504"/>
      <c r="I607" s="504" t="e">
        <f>#REF!+G607</f>
        <v>#REF!</v>
      </c>
      <c r="J607" s="504" t="e">
        <f>G607+I607</f>
        <v>#REF!</v>
      </c>
      <c r="K607" s="504" t="e">
        <f>H607+I607</f>
        <v>#REF!</v>
      </c>
      <c r="L607" s="504" t="e">
        <f>H607+J607</f>
        <v>#REF!</v>
      </c>
      <c r="M607" s="504" t="e">
        <f>I607+K607</f>
        <v>#REF!</v>
      </c>
      <c r="N607" s="504" t="e">
        <f t="shared" ref="N607" si="463">J607+L607</f>
        <v>#REF!</v>
      </c>
      <c r="O607" s="504" t="e">
        <f t="shared" ref="O607:X607" si="464">K607+M607</f>
        <v>#REF!</v>
      </c>
      <c r="P607" s="504" t="e">
        <f t="shared" si="464"/>
        <v>#REF!</v>
      </c>
      <c r="Q607" s="504" t="e">
        <f t="shared" si="464"/>
        <v>#REF!</v>
      </c>
      <c r="R607" s="504" t="e">
        <f t="shared" si="464"/>
        <v>#REF!</v>
      </c>
      <c r="S607" s="504" t="e">
        <f t="shared" si="464"/>
        <v>#REF!</v>
      </c>
      <c r="T607" s="504" t="e">
        <f t="shared" si="464"/>
        <v>#REF!</v>
      </c>
      <c r="U607" s="504" t="e">
        <f t="shared" si="464"/>
        <v>#REF!</v>
      </c>
      <c r="V607" s="504" t="e">
        <f t="shared" si="464"/>
        <v>#REF!</v>
      </c>
      <c r="W607" s="504" t="e">
        <f t="shared" si="464"/>
        <v>#REF!</v>
      </c>
      <c r="X607" s="504" t="e">
        <f t="shared" si="464"/>
        <v>#REF!</v>
      </c>
    </row>
    <row r="608" spans="1:54" s="509" customFormat="1" ht="19.5" customHeight="1" x14ac:dyDescent="0.2">
      <c r="A608" s="503" t="s">
        <v>1233</v>
      </c>
      <c r="B608" s="490">
        <v>801</v>
      </c>
      <c r="C608" s="491" t="s">
        <v>194</v>
      </c>
      <c r="D608" s="491" t="s">
        <v>212</v>
      </c>
      <c r="E608" s="491"/>
      <c r="F608" s="491"/>
      <c r="G608" s="511">
        <f>G609+G625+G627+G632+G637</f>
        <v>0</v>
      </c>
      <c r="H608" s="511">
        <f>H627+H632+H637+H631</f>
        <v>3126</v>
      </c>
      <c r="I608" s="511">
        <f>I627+I632+I637+I631</f>
        <v>-22</v>
      </c>
      <c r="J608" s="511">
        <f>J627+J632+J637+J631</f>
        <v>3104</v>
      </c>
      <c r="K608" s="511">
        <f>K627+K632+K637+K631+K634</f>
        <v>-103</v>
      </c>
      <c r="L608" s="511">
        <f>L627+L632+L637+L631+L634</f>
        <v>3391</v>
      </c>
      <c r="M608" s="511">
        <f>M627+M632+M637+M631+M634</f>
        <v>3391</v>
      </c>
      <c r="N608" s="511">
        <f t="shared" ref="N608:U608" si="465">N627+N632+N637+N631+N634</f>
        <v>322</v>
      </c>
      <c r="O608" s="511">
        <f t="shared" si="465"/>
        <v>3713</v>
      </c>
      <c r="P608" s="511">
        <f t="shared" si="465"/>
        <v>3713</v>
      </c>
      <c r="Q608" s="511">
        <f t="shared" si="465"/>
        <v>0</v>
      </c>
      <c r="R608" s="511">
        <f t="shared" si="465"/>
        <v>3713</v>
      </c>
      <c r="S608" s="511">
        <f t="shared" si="465"/>
        <v>2847.2</v>
      </c>
      <c r="T608" s="511">
        <f t="shared" si="465"/>
        <v>6752.2</v>
      </c>
      <c r="U608" s="511">
        <f t="shared" si="465"/>
        <v>-343.2</v>
      </c>
      <c r="V608" s="511">
        <f>V627+V632+V637+V631+V634+V653+V654</f>
        <v>6409</v>
      </c>
      <c r="W608" s="511">
        <f t="shared" ref="W608:X608" si="466">W627+W632+W637+W631+W634+W653+W654</f>
        <v>290</v>
      </c>
      <c r="X608" s="511">
        <f t="shared" si="466"/>
        <v>6699</v>
      </c>
      <c r="Y608" s="522"/>
      <c r="Z608" s="508"/>
      <c r="AA608" s="508"/>
      <c r="AB608" s="508"/>
      <c r="AC608" s="508"/>
      <c r="AD608" s="508"/>
      <c r="AE608" s="508"/>
      <c r="AF608" s="508"/>
      <c r="AG608" s="508"/>
      <c r="AH608" s="508"/>
      <c r="AI608" s="508"/>
      <c r="AJ608" s="508"/>
      <c r="AK608" s="508"/>
      <c r="AL608" s="508"/>
      <c r="AM608" s="508"/>
      <c r="AN608" s="508"/>
      <c r="AO608" s="508"/>
      <c r="AP608" s="508"/>
      <c r="AQ608" s="508"/>
      <c r="AR608" s="508"/>
      <c r="AS608" s="508"/>
      <c r="AT608" s="508"/>
      <c r="AU608" s="508"/>
      <c r="AV608" s="508"/>
      <c r="AW608" s="508"/>
      <c r="AX608" s="508"/>
      <c r="AY608" s="508"/>
      <c r="AZ608" s="508"/>
      <c r="BA608" s="508"/>
      <c r="BB608" s="508"/>
    </row>
    <row r="609" spans="1:24" ht="36.75" hidden="1" customHeight="1" x14ac:dyDescent="0.2">
      <c r="A609" s="505" t="s">
        <v>987</v>
      </c>
      <c r="B609" s="526">
        <v>801</v>
      </c>
      <c r="C609" s="493" t="s">
        <v>194</v>
      </c>
      <c r="D609" s="493" t="s">
        <v>212</v>
      </c>
      <c r="E609" s="493" t="s">
        <v>488</v>
      </c>
      <c r="F609" s="493"/>
      <c r="G609" s="504"/>
      <c r="H609" s="504"/>
      <c r="I609" s="504">
        <f>I610+I611+I612</f>
        <v>-120</v>
      </c>
      <c r="J609" s="504" t="e">
        <f>J610+J611+J612</f>
        <v>#REF!</v>
      </c>
      <c r="K609" s="504">
        <f>K610+K611+K612</f>
        <v>-120</v>
      </c>
      <c r="L609" s="504" t="e">
        <f>L610+L611+L612</f>
        <v>#REF!</v>
      </c>
      <c r="M609" s="504" t="e">
        <f>M610+M611+M612</f>
        <v>#REF!</v>
      </c>
      <c r="N609" s="504" t="e">
        <f t="shared" ref="N609:X609" si="467">N610+N611+N612</f>
        <v>#REF!</v>
      </c>
      <c r="O609" s="504" t="e">
        <f t="shared" si="467"/>
        <v>#REF!</v>
      </c>
      <c r="P609" s="504" t="e">
        <f t="shared" si="467"/>
        <v>#REF!</v>
      </c>
      <c r="Q609" s="504" t="e">
        <f t="shared" si="467"/>
        <v>#REF!</v>
      </c>
      <c r="R609" s="504" t="e">
        <f t="shared" si="467"/>
        <v>#REF!</v>
      </c>
      <c r="S609" s="504" t="e">
        <f t="shared" si="467"/>
        <v>#REF!</v>
      </c>
      <c r="T609" s="504" t="e">
        <f t="shared" si="467"/>
        <v>#REF!</v>
      </c>
      <c r="U609" s="504" t="e">
        <f t="shared" si="467"/>
        <v>#REF!</v>
      </c>
      <c r="V609" s="504" t="e">
        <f t="shared" si="467"/>
        <v>#REF!</v>
      </c>
      <c r="W609" s="504" t="e">
        <f t="shared" si="467"/>
        <v>#REF!</v>
      </c>
      <c r="X609" s="504" t="e">
        <f t="shared" si="467"/>
        <v>#REF!</v>
      </c>
    </row>
    <row r="610" spans="1:24" ht="27" hidden="1" customHeight="1" x14ac:dyDescent="0.2">
      <c r="A610" s="505" t="s">
        <v>513</v>
      </c>
      <c r="B610" s="526">
        <v>801</v>
      </c>
      <c r="C610" s="493" t="s">
        <v>194</v>
      </c>
      <c r="D610" s="493" t="s">
        <v>212</v>
      </c>
      <c r="E610" s="493" t="s">
        <v>524</v>
      </c>
      <c r="F610" s="493" t="s">
        <v>94</v>
      </c>
      <c r="G610" s="504"/>
      <c r="H610" s="504"/>
      <c r="I610" s="504">
        <v>-10</v>
      </c>
      <c r="J610" s="504" t="e">
        <f>#REF!+I610</f>
        <v>#REF!</v>
      </c>
      <c r="K610" s="504">
        <v>-10</v>
      </c>
      <c r="L610" s="504" t="e">
        <f>#REF!+J610</f>
        <v>#REF!</v>
      </c>
      <c r="M610" s="504" t="e">
        <f>#REF!+K610</f>
        <v>#REF!</v>
      </c>
      <c r="N610" s="504" t="e">
        <f>#REF!+L610</f>
        <v>#REF!</v>
      </c>
      <c r="O610" s="504" t="e">
        <f>#REF!+M610</f>
        <v>#REF!</v>
      </c>
      <c r="P610" s="504" t="e">
        <f>#REF!+N610</f>
        <v>#REF!</v>
      </c>
      <c r="Q610" s="504" t="e">
        <f>#REF!+O610</f>
        <v>#REF!</v>
      </c>
      <c r="R610" s="504" t="e">
        <f>#REF!+P610</f>
        <v>#REF!</v>
      </c>
      <c r="S610" s="504" t="e">
        <f>#REF!+Q610</f>
        <v>#REF!</v>
      </c>
      <c r="T610" s="504" t="e">
        <f>#REF!+R610</f>
        <v>#REF!</v>
      </c>
      <c r="U610" s="504" t="e">
        <f>#REF!+S610</f>
        <v>#REF!</v>
      </c>
      <c r="V610" s="504" t="e">
        <f>#REF!+T610</f>
        <v>#REF!</v>
      </c>
      <c r="W610" s="504" t="e">
        <f>#REF!+U610</f>
        <v>#REF!</v>
      </c>
      <c r="X610" s="504" t="e">
        <f>#REF!+V610</f>
        <v>#REF!</v>
      </c>
    </row>
    <row r="611" spans="1:24" ht="27.75" hidden="1" customHeight="1" x14ac:dyDescent="0.2">
      <c r="A611" s="505" t="s">
        <v>739</v>
      </c>
      <c r="B611" s="526">
        <v>801</v>
      </c>
      <c r="C611" s="493" t="s">
        <v>194</v>
      </c>
      <c r="D611" s="493" t="s">
        <v>212</v>
      </c>
      <c r="E611" s="493" t="s">
        <v>525</v>
      </c>
      <c r="F611" s="493" t="s">
        <v>94</v>
      </c>
      <c r="G611" s="504"/>
      <c r="H611" s="504"/>
      <c r="I611" s="504">
        <v>-10</v>
      </c>
      <c r="J611" s="504" t="e">
        <f>#REF!+I611</f>
        <v>#REF!</v>
      </c>
      <c r="K611" s="504">
        <v>-10</v>
      </c>
      <c r="L611" s="504" t="e">
        <f>#REF!+J611</f>
        <v>#REF!</v>
      </c>
      <c r="M611" s="504" t="e">
        <f>#REF!+K611</f>
        <v>#REF!</v>
      </c>
      <c r="N611" s="504" t="e">
        <f>#REF!+L611</f>
        <v>#REF!</v>
      </c>
      <c r="O611" s="504" t="e">
        <f>#REF!+M611</f>
        <v>#REF!</v>
      </c>
      <c r="P611" s="504" t="e">
        <f>#REF!+N611</f>
        <v>#REF!</v>
      </c>
      <c r="Q611" s="504" t="e">
        <f>#REF!+O611</f>
        <v>#REF!</v>
      </c>
      <c r="R611" s="504" t="e">
        <f>#REF!+P611</f>
        <v>#REF!</v>
      </c>
      <c r="S611" s="504" t="e">
        <f>#REF!+Q611</f>
        <v>#REF!</v>
      </c>
      <c r="T611" s="504" t="e">
        <f>#REF!+R611</f>
        <v>#REF!</v>
      </c>
      <c r="U611" s="504" t="e">
        <f>#REF!+S611</f>
        <v>#REF!</v>
      </c>
      <c r="V611" s="504" t="e">
        <f>#REF!+T611</f>
        <v>#REF!</v>
      </c>
      <c r="W611" s="504" t="e">
        <f>#REF!+U611</f>
        <v>#REF!</v>
      </c>
      <c r="X611" s="504" t="e">
        <f>#REF!+V611</f>
        <v>#REF!</v>
      </c>
    </row>
    <row r="612" spans="1:24" hidden="1" x14ac:dyDescent="0.2">
      <c r="A612" s="505" t="s">
        <v>514</v>
      </c>
      <c r="B612" s="526">
        <v>801</v>
      </c>
      <c r="C612" s="493" t="s">
        <v>194</v>
      </c>
      <c r="D612" s="493" t="s">
        <v>212</v>
      </c>
      <c r="E612" s="493" t="s">
        <v>528</v>
      </c>
      <c r="F612" s="493" t="s">
        <v>94</v>
      </c>
      <c r="G612" s="504"/>
      <c r="H612" s="504"/>
      <c r="I612" s="504">
        <v>-100</v>
      </c>
      <c r="J612" s="504" t="e">
        <f>#REF!+I612</f>
        <v>#REF!</v>
      </c>
      <c r="K612" s="504">
        <v>-100</v>
      </c>
      <c r="L612" s="504" t="e">
        <f>#REF!+J612</f>
        <v>#REF!</v>
      </c>
      <c r="M612" s="504" t="e">
        <f>#REF!+K612</f>
        <v>#REF!</v>
      </c>
      <c r="N612" s="504" t="e">
        <f>#REF!+L612</f>
        <v>#REF!</v>
      </c>
      <c r="O612" s="504" t="e">
        <f>#REF!+M612</f>
        <v>#REF!</v>
      </c>
      <c r="P612" s="504" t="e">
        <f>#REF!+N612</f>
        <v>#REF!</v>
      </c>
      <c r="Q612" s="504" t="e">
        <f>#REF!+O612</f>
        <v>#REF!</v>
      </c>
      <c r="R612" s="504" t="e">
        <f>#REF!+P612</f>
        <v>#REF!</v>
      </c>
      <c r="S612" s="504" t="e">
        <f>#REF!+Q612</f>
        <v>#REF!</v>
      </c>
      <c r="T612" s="504" t="e">
        <f>#REF!+R612</f>
        <v>#REF!</v>
      </c>
      <c r="U612" s="504" t="e">
        <f>#REF!+S612</f>
        <v>#REF!</v>
      </c>
      <c r="V612" s="504" t="e">
        <f>#REF!+T612</f>
        <v>#REF!</v>
      </c>
      <c r="W612" s="504" t="e">
        <f>#REF!+U612</f>
        <v>#REF!</v>
      </c>
      <c r="X612" s="504" t="e">
        <f>#REF!+V612</f>
        <v>#REF!</v>
      </c>
    </row>
    <row r="613" spans="1:24" hidden="1" x14ac:dyDescent="0.2">
      <c r="A613" s="505" t="s">
        <v>404</v>
      </c>
      <c r="B613" s="526">
        <v>801</v>
      </c>
      <c r="C613" s="493" t="s">
        <v>194</v>
      </c>
      <c r="D613" s="493" t="s">
        <v>212</v>
      </c>
      <c r="E613" s="493" t="s">
        <v>62</v>
      </c>
      <c r="F613" s="493"/>
      <c r="G613" s="504"/>
      <c r="H613" s="504"/>
      <c r="I613" s="504">
        <f>I614+I617+I621+I623+I619</f>
        <v>-120</v>
      </c>
      <c r="J613" s="504">
        <f>J614+J617+J621+J623+J619</f>
        <v>-120</v>
      </c>
      <c r="K613" s="504">
        <f>K614+K617+K621+K623+K619</f>
        <v>-120</v>
      </c>
      <c r="L613" s="504">
        <f>L614+L617+L621+L623+L619</f>
        <v>-120</v>
      </c>
      <c r="M613" s="504">
        <f>M614+M617+M621+M623+M619</f>
        <v>-240</v>
      </c>
      <c r="N613" s="504">
        <f t="shared" ref="N613:X613" si="468">N614+N617+N621+N623+N619</f>
        <v>-240</v>
      </c>
      <c r="O613" s="504">
        <f t="shared" si="468"/>
        <v>-360</v>
      </c>
      <c r="P613" s="504">
        <f t="shared" si="468"/>
        <v>-360</v>
      </c>
      <c r="Q613" s="504">
        <f t="shared" si="468"/>
        <v>-600</v>
      </c>
      <c r="R613" s="504">
        <f t="shared" si="468"/>
        <v>-600</v>
      </c>
      <c r="S613" s="504">
        <f t="shared" si="468"/>
        <v>-960</v>
      </c>
      <c r="T613" s="504">
        <f t="shared" si="468"/>
        <v>-960</v>
      </c>
      <c r="U613" s="504">
        <f t="shared" si="468"/>
        <v>-1560</v>
      </c>
      <c r="V613" s="504">
        <f t="shared" si="468"/>
        <v>-1560</v>
      </c>
      <c r="W613" s="504">
        <f t="shared" si="468"/>
        <v>-2520</v>
      </c>
      <c r="X613" s="504">
        <f t="shared" si="468"/>
        <v>-2520</v>
      </c>
    </row>
    <row r="614" spans="1:24" ht="30" hidden="1" x14ac:dyDescent="0.2">
      <c r="A614" s="505" t="s">
        <v>376</v>
      </c>
      <c r="B614" s="490">
        <v>801</v>
      </c>
      <c r="C614" s="493" t="s">
        <v>194</v>
      </c>
      <c r="D614" s="493" t="s">
        <v>212</v>
      </c>
      <c r="E614" s="493" t="s">
        <v>177</v>
      </c>
      <c r="F614" s="493"/>
      <c r="G614" s="504"/>
      <c r="H614" s="504"/>
      <c r="I614" s="504"/>
      <c r="J614" s="504">
        <f>J616+J615</f>
        <v>0</v>
      </c>
      <c r="K614" s="504"/>
      <c r="L614" s="504">
        <f>L616+L615</f>
        <v>0</v>
      </c>
      <c r="M614" s="504">
        <f>M616+M615</f>
        <v>0</v>
      </c>
      <c r="N614" s="504">
        <f t="shared" ref="N614:X614" si="469">N616+N615</f>
        <v>0</v>
      </c>
      <c r="O614" s="504">
        <f t="shared" si="469"/>
        <v>0</v>
      </c>
      <c r="P614" s="504">
        <f t="shared" si="469"/>
        <v>0</v>
      </c>
      <c r="Q614" s="504">
        <f t="shared" si="469"/>
        <v>0</v>
      </c>
      <c r="R614" s="504">
        <f t="shared" si="469"/>
        <v>0</v>
      </c>
      <c r="S614" s="504">
        <f t="shared" si="469"/>
        <v>0</v>
      </c>
      <c r="T614" s="504">
        <f t="shared" si="469"/>
        <v>0</v>
      </c>
      <c r="U614" s="504">
        <f t="shared" si="469"/>
        <v>0</v>
      </c>
      <c r="V614" s="504">
        <f t="shared" si="469"/>
        <v>0</v>
      </c>
      <c r="W614" s="504">
        <f t="shared" si="469"/>
        <v>0</v>
      </c>
      <c r="X614" s="504">
        <f t="shared" si="469"/>
        <v>0</v>
      </c>
    </row>
    <row r="615" spans="1:24" hidden="1" x14ac:dyDescent="0.2">
      <c r="A615" s="505" t="s">
        <v>93</v>
      </c>
      <c r="B615" s="526">
        <v>801</v>
      </c>
      <c r="C615" s="493" t="s">
        <v>194</v>
      </c>
      <c r="D615" s="493" t="s">
        <v>212</v>
      </c>
      <c r="E615" s="493" t="s">
        <v>177</v>
      </c>
      <c r="F615" s="493" t="s">
        <v>94</v>
      </c>
      <c r="G615" s="504"/>
      <c r="H615" s="504"/>
      <c r="I615" s="504"/>
      <c r="J615" s="504">
        <f>G615+I615</f>
        <v>0</v>
      </c>
      <c r="K615" s="504"/>
      <c r="L615" s="504">
        <f>H615+J615</f>
        <v>0</v>
      </c>
      <c r="M615" s="504">
        <f>I615+K615</f>
        <v>0</v>
      </c>
      <c r="N615" s="504">
        <f t="shared" ref="N615:N616" si="470">J615+L615</f>
        <v>0</v>
      </c>
      <c r="O615" s="504">
        <f t="shared" ref="O615:X616" si="471">K615+M615</f>
        <v>0</v>
      </c>
      <c r="P615" s="504">
        <f t="shared" si="471"/>
        <v>0</v>
      </c>
      <c r="Q615" s="504">
        <f t="shared" si="471"/>
        <v>0</v>
      </c>
      <c r="R615" s="504">
        <f t="shared" si="471"/>
        <v>0</v>
      </c>
      <c r="S615" s="504">
        <f t="shared" si="471"/>
        <v>0</v>
      </c>
      <c r="T615" s="504">
        <f t="shared" si="471"/>
        <v>0</v>
      </c>
      <c r="U615" s="504">
        <f t="shared" si="471"/>
        <v>0</v>
      </c>
      <c r="V615" s="504">
        <f t="shared" si="471"/>
        <v>0</v>
      </c>
      <c r="W615" s="504">
        <f t="shared" si="471"/>
        <v>0</v>
      </c>
      <c r="X615" s="504">
        <f t="shared" si="471"/>
        <v>0</v>
      </c>
    </row>
    <row r="616" spans="1:24" ht="12.75" hidden="1" customHeight="1" x14ac:dyDescent="0.2">
      <c r="A616" s="505" t="s">
        <v>93</v>
      </c>
      <c r="B616" s="526">
        <v>801</v>
      </c>
      <c r="C616" s="493" t="s">
        <v>194</v>
      </c>
      <c r="D616" s="493" t="s">
        <v>212</v>
      </c>
      <c r="E616" s="493" t="s">
        <v>177</v>
      </c>
      <c r="F616" s="493" t="s">
        <v>64</v>
      </c>
      <c r="G616" s="504"/>
      <c r="H616" s="504"/>
      <c r="I616" s="504"/>
      <c r="J616" s="504">
        <f>G616+I616</f>
        <v>0</v>
      </c>
      <c r="K616" s="504"/>
      <c r="L616" s="504">
        <f>H616+J616</f>
        <v>0</v>
      </c>
      <c r="M616" s="504">
        <f>I616+K616</f>
        <v>0</v>
      </c>
      <c r="N616" s="504">
        <f t="shared" si="470"/>
        <v>0</v>
      </c>
      <c r="O616" s="504">
        <f t="shared" si="471"/>
        <v>0</v>
      </c>
      <c r="P616" s="504">
        <f t="shared" si="471"/>
        <v>0</v>
      </c>
      <c r="Q616" s="504">
        <f t="shared" si="471"/>
        <v>0</v>
      </c>
      <c r="R616" s="504">
        <f t="shared" si="471"/>
        <v>0</v>
      </c>
      <c r="S616" s="504">
        <f t="shared" si="471"/>
        <v>0</v>
      </c>
      <c r="T616" s="504">
        <f t="shared" si="471"/>
        <v>0</v>
      </c>
      <c r="U616" s="504">
        <f t="shared" si="471"/>
        <v>0</v>
      </c>
      <c r="V616" s="504">
        <f t="shared" si="471"/>
        <v>0</v>
      </c>
      <c r="W616" s="504">
        <f t="shared" si="471"/>
        <v>0</v>
      </c>
      <c r="X616" s="504">
        <f t="shared" si="471"/>
        <v>0</v>
      </c>
    </row>
    <row r="617" spans="1:24" ht="38.25" hidden="1" customHeight="1" x14ac:dyDescent="0.2">
      <c r="A617" s="505" t="s">
        <v>377</v>
      </c>
      <c r="B617" s="526">
        <v>801</v>
      </c>
      <c r="C617" s="493" t="s">
        <v>194</v>
      </c>
      <c r="D617" s="493" t="s">
        <v>212</v>
      </c>
      <c r="E617" s="493" t="s">
        <v>133</v>
      </c>
      <c r="F617" s="493"/>
      <c r="G617" s="504"/>
      <c r="H617" s="504"/>
      <c r="I617" s="504"/>
      <c r="J617" s="504">
        <f>J618</f>
        <v>0</v>
      </c>
      <c r="K617" s="504"/>
      <c r="L617" s="504">
        <f>L618</f>
        <v>0</v>
      </c>
      <c r="M617" s="504">
        <f>M618</f>
        <v>0</v>
      </c>
      <c r="N617" s="504">
        <f t="shared" ref="N617:X617" si="472">N618</f>
        <v>0</v>
      </c>
      <c r="O617" s="504">
        <f t="shared" si="472"/>
        <v>0</v>
      </c>
      <c r="P617" s="504">
        <f t="shared" si="472"/>
        <v>0</v>
      </c>
      <c r="Q617" s="504">
        <f t="shared" si="472"/>
        <v>0</v>
      </c>
      <c r="R617" s="504">
        <f t="shared" si="472"/>
        <v>0</v>
      </c>
      <c r="S617" s="504">
        <f t="shared" si="472"/>
        <v>0</v>
      </c>
      <c r="T617" s="504">
        <f t="shared" si="472"/>
        <v>0</v>
      </c>
      <c r="U617" s="504">
        <f t="shared" si="472"/>
        <v>0</v>
      </c>
      <c r="V617" s="504">
        <f t="shared" si="472"/>
        <v>0</v>
      </c>
      <c r="W617" s="504">
        <f t="shared" si="472"/>
        <v>0</v>
      </c>
      <c r="X617" s="504">
        <f t="shared" si="472"/>
        <v>0</v>
      </c>
    </row>
    <row r="618" spans="1:24" ht="24.75" hidden="1" customHeight="1" x14ac:dyDescent="0.2">
      <c r="A618" s="505" t="s">
        <v>93</v>
      </c>
      <c r="B618" s="526">
        <v>801</v>
      </c>
      <c r="C618" s="493" t="s">
        <v>194</v>
      </c>
      <c r="D618" s="493" t="s">
        <v>212</v>
      </c>
      <c r="E618" s="493" t="s">
        <v>133</v>
      </c>
      <c r="F618" s="493" t="s">
        <v>94</v>
      </c>
      <c r="G618" s="504"/>
      <c r="H618" s="504"/>
      <c r="I618" s="504"/>
      <c r="J618" s="504">
        <f>G618+I618</f>
        <v>0</v>
      </c>
      <c r="K618" s="504"/>
      <c r="L618" s="504">
        <f>H618+J618</f>
        <v>0</v>
      </c>
      <c r="M618" s="504">
        <f>I618+K618</f>
        <v>0</v>
      </c>
      <c r="N618" s="504">
        <f t="shared" ref="N618" si="473">J618+L618</f>
        <v>0</v>
      </c>
      <c r="O618" s="504">
        <f t="shared" ref="O618:X618" si="474">K618+M618</f>
        <v>0</v>
      </c>
      <c r="P618" s="504">
        <f t="shared" si="474"/>
        <v>0</v>
      </c>
      <c r="Q618" s="504">
        <f t="shared" si="474"/>
        <v>0</v>
      </c>
      <c r="R618" s="504">
        <f t="shared" si="474"/>
        <v>0</v>
      </c>
      <c r="S618" s="504">
        <f t="shared" si="474"/>
        <v>0</v>
      </c>
      <c r="T618" s="504">
        <f t="shared" si="474"/>
        <v>0</v>
      </c>
      <c r="U618" s="504">
        <f t="shared" si="474"/>
        <v>0</v>
      </c>
      <c r="V618" s="504">
        <f t="shared" si="474"/>
        <v>0</v>
      </c>
      <c r="W618" s="504">
        <f t="shared" si="474"/>
        <v>0</v>
      </c>
      <c r="X618" s="504">
        <f t="shared" si="474"/>
        <v>0</v>
      </c>
    </row>
    <row r="619" spans="1:24" ht="16.5" hidden="1" customHeight="1" x14ac:dyDescent="0.2">
      <c r="A619" s="505" t="s">
        <v>1008</v>
      </c>
      <c r="B619" s="526">
        <v>801</v>
      </c>
      <c r="C619" s="493" t="s">
        <v>194</v>
      </c>
      <c r="D619" s="493" t="s">
        <v>212</v>
      </c>
      <c r="E619" s="493" t="s">
        <v>548</v>
      </c>
      <c r="F619" s="493"/>
      <c r="G619" s="504"/>
      <c r="H619" s="504"/>
      <c r="I619" s="504">
        <f>I620</f>
        <v>-100</v>
      </c>
      <c r="J619" s="504">
        <f>J620</f>
        <v>-100</v>
      </c>
      <c r="K619" s="504">
        <f>K620</f>
        <v>-100</v>
      </c>
      <c r="L619" s="504">
        <f>L620</f>
        <v>-100</v>
      </c>
      <c r="M619" s="504">
        <f>M620</f>
        <v>-200</v>
      </c>
      <c r="N619" s="504">
        <f t="shared" ref="N619:X619" si="475">N620</f>
        <v>-200</v>
      </c>
      <c r="O619" s="504">
        <f t="shared" si="475"/>
        <v>-300</v>
      </c>
      <c r="P619" s="504">
        <f t="shared" si="475"/>
        <v>-300</v>
      </c>
      <c r="Q619" s="504">
        <f t="shared" si="475"/>
        <v>-500</v>
      </c>
      <c r="R619" s="504">
        <f t="shared" si="475"/>
        <v>-500</v>
      </c>
      <c r="S619" s="504">
        <f t="shared" si="475"/>
        <v>-800</v>
      </c>
      <c r="T619" s="504">
        <f t="shared" si="475"/>
        <v>-800</v>
      </c>
      <c r="U619" s="504">
        <f t="shared" si="475"/>
        <v>-1300</v>
      </c>
      <c r="V619" s="504">
        <f t="shared" si="475"/>
        <v>-1300</v>
      </c>
      <c r="W619" s="504">
        <f t="shared" si="475"/>
        <v>-2100</v>
      </c>
      <c r="X619" s="504">
        <f t="shared" si="475"/>
        <v>-2100</v>
      </c>
    </row>
    <row r="620" spans="1:24" ht="17.25" hidden="1" customHeight="1" x14ac:dyDescent="0.2">
      <c r="A620" s="505" t="s">
        <v>93</v>
      </c>
      <c r="B620" s="526">
        <v>801</v>
      </c>
      <c r="C620" s="493" t="s">
        <v>194</v>
      </c>
      <c r="D620" s="493" t="s">
        <v>212</v>
      </c>
      <c r="E620" s="493" t="s">
        <v>548</v>
      </c>
      <c r="F620" s="493" t="s">
        <v>94</v>
      </c>
      <c r="G620" s="504"/>
      <c r="H620" s="504"/>
      <c r="I620" s="504">
        <v>-100</v>
      </c>
      <c r="J620" s="504">
        <f>G620+I620</f>
        <v>-100</v>
      </c>
      <c r="K620" s="504">
        <v>-100</v>
      </c>
      <c r="L620" s="504">
        <f>H620+J620</f>
        <v>-100</v>
      </c>
      <c r="M620" s="504">
        <f>I620+K620</f>
        <v>-200</v>
      </c>
      <c r="N620" s="504">
        <f t="shared" ref="N620" si="476">J620+L620</f>
        <v>-200</v>
      </c>
      <c r="O620" s="504">
        <f t="shared" ref="O620:X620" si="477">K620+M620</f>
        <v>-300</v>
      </c>
      <c r="P620" s="504">
        <f t="shared" si="477"/>
        <v>-300</v>
      </c>
      <c r="Q620" s="504">
        <f t="shared" si="477"/>
        <v>-500</v>
      </c>
      <c r="R620" s="504">
        <f t="shared" si="477"/>
        <v>-500</v>
      </c>
      <c r="S620" s="504">
        <f t="shared" si="477"/>
        <v>-800</v>
      </c>
      <c r="T620" s="504">
        <f t="shared" si="477"/>
        <v>-800</v>
      </c>
      <c r="U620" s="504">
        <f t="shared" si="477"/>
        <v>-1300</v>
      </c>
      <c r="V620" s="504">
        <f t="shared" si="477"/>
        <v>-1300</v>
      </c>
      <c r="W620" s="504">
        <f t="shared" si="477"/>
        <v>-2100</v>
      </c>
      <c r="X620" s="504">
        <f t="shared" si="477"/>
        <v>-2100</v>
      </c>
    </row>
    <row r="621" spans="1:24" ht="31.5" hidden="1" customHeight="1" x14ac:dyDescent="0.2">
      <c r="A621" s="505" t="s">
        <v>425</v>
      </c>
      <c r="B621" s="526">
        <v>801</v>
      </c>
      <c r="C621" s="493" t="s">
        <v>194</v>
      </c>
      <c r="D621" s="493" t="s">
        <v>212</v>
      </c>
      <c r="E621" s="493" t="s">
        <v>548</v>
      </c>
      <c r="F621" s="493"/>
      <c r="G621" s="504"/>
      <c r="H621" s="504"/>
      <c r="I621" s="504">
        <f>I622</f>
        <v>-10</v>
      </c>
      <c r="J621" s="504">
        <f>J623</f>
        <v>-10</v>
      </c>
      <c r="K621" s="504">
        <f>K622</f>
        <v>-10</v>
      </c>
      <c r="L621" s="504">
        <f>L623</f>
        <v>-10</v>
      </c>
      <c r="M621" s="504">
        <f>M623</f>
        <v>-20</v>
      </c>
      <c r="N621" s="504">
        <f t="shared" ref="N621:X621" si="478">N623</f>
        <v>-20</v>
      </c>
      <c r="O621" s="504">
        <f t="shared" si="478"/>
        <v>-30</v>
      </c>
      <c r="P621" s="504">
        <f t="shared" si="478"/>
        <v>-30</v>
      </c>
      <c r="Q621" s="504">
        <f t="shared" si="478"/>
        <v>-50</v>
      </c>
      <c r="R621" s="504">
        <f t="shared" si="478"/>
        <v>-50</v>
      </c>
      <c r="S621" s="504">
        <f t="shared" si="478"/>
        <v>-80</v>
      </c>
      <c r="T621" s="504">
        <f t="shared" si="478"/>
        <v>-80</v>
      </c>
      <c r="U621" s="504">
        <f t="shared" si="478"/>
        <v>-130</v>
      </c>
      <c r="V621" s="504">
        <f t="shared" si="478"/>
        <v>-130</v>
      </c>
      <c r="W621" s="504">
        <f t="shared" si="478"/>
        <v>-210</v>
      </c>
      <c r="X621" s="504">
        <f t="shared" si="478"/>
        <v>-210</v>
      </c>
    </row>
    <row r="622" spans="1:24" ht="18" hidden="1" customHeight="1" x14ac:dyDescent="0.2">
      <c r="A622" s="505" t="s">
        <v>93</v>
      </c>
      <c r="B622" s="526">
        <v>801</v>
      </c>
      <c r="C622" s="493" t="s">
        <v>194</v>
      </c>
      <c r="D622" s="493" t="s">
        <v>212</v>
      </c>
      <c r="E622" s="493" t="s">
        <v>548</v>
      </c>
      <c r="F622" s="493" t="s">
        <v>94</v>
      </c>
      <c r="G622" s="504"/>
      <c r="H622" s="504"/>
      <c r="I622" s="504">
        <v>-10</v>
      </c>
      <c r="J622" s="504">
        <f>G622+I622</f>
        <v>-10</v>
      </c>
      <c r="K622" s="504">
        <v>-10</v>
      </c>
      <c r="L622" s="504">
        <f>H622+J622</f>
        <v>-10</v>
      </c>
      <c r="M622" s="504">
        <f>I622+K622</f>
        <v>-20</v>
      </c>
      <c r="N622" s="504">
        <f t="shared" ref="N622" si="479">J622+L622</f>
        <v>-20</v>
      </c>
      <c r="O622" s="504">
        <f t="shared" ref="O622:X622" si="480">K622+M622</f>
        <v>-30</v>
      </c>
      <c r="P622" s="504">
        <f t="shared" si="480"/>
        <v>-30</v>
      </c>
      <c r="Q622" s="504">
        <f t="shared" si="480"/>
        <v>-50</v>
      </c>
      <c r="R622" s="504">
        <f t="shared" si="480"/>
        <v>-50</v>
      </c>
      <c r="S622" s="504">
        <f t="shared" si="480"/>
        <v>-80</v>
      </c>
      <c r="T622" s="504">
        <f t="shared" si="480"/>
        <v>-80</v>
      </c>
      <c r="U622" s="504">
        <f t="shared" si="480"/>
        <v>-130</v>
      </c>
      <c r="V622" s="504">
        <f t="shared" si="480"/>
        <v>-130</v>
      </c>
      <c r="W622" s="504">
        <f t="shared" si="480"/>
        <v>-210</v>
      </c>
      <c r="X622" s="504">
        <f t="shared" si="480"/>
        <v>-210</v>
      </c>
    </row>
    <row r="623" spans="1:24" ht="27.75" hidden="1" customHeight="1" x14ac:dyDescent="0.2">
      <c r="A623" s="505" t="s">
        <v>741</v>
      </c>
      <c r="B623" s="526">
        <v>801</v>
      </c>
      <c r="C623" s="493" t="s">
        <v>194</v>
      </c>
      <c r="D623" s="493" t="s">
        <v>212</v>
      </c>
      <c r="E623" s="493" t="s">
        <v>433</v>
      </c>
      <c r="F623" s="493"/>
      <c r="G623" s="504"/>
      <c r="H623" s="504"/>
      <c r="I623" s="504">
        <f>I624</f>
        <v>-10</v>
      </c>
      <c r="J623" s="504">
        <f>J624</f>
        <v>-10</v>
      </c>
      <c r="K623" s="504">
        <f>K624</f>
        <v>-10</v>
      </c>
      <c r="L623" s="504">
        <f>L624</f>
        <v>-10</v>
      </c>
      <c r="M623" s="504">
        <f>M624</f>
        <v>-20</v>
      </c>
      <c r="N623" s="504">
        <f t="shared" ref="N623:X623" si="481">N624</f>
        <v>-20</v>
      </c>
      <c r="O623" s="504">
        <f t="shared" si="481"/>
        <v>-30</v>
      </c>
      <c r="P623" s="504">
        <f t="shared" si="481"/>
        <v>-30</v>
      </c>
      <c r="Q623" s="504">
        <f t="shared" si="481"/>
        <v>-50</v>
      </c>
      <c r="R623" s="504">
        <f t="shared" si="481"/>
        <v>-50</v>
      </c>
      <c r="S623" s="504">
        <f t="shared" si="481"/>
        <v>-80</v>
      </c>
      <c r="T623" s="504">
        <f t="shared" si="481"/>
        <v>-80</v>
      </c>
      <c r="U623" s="504">
        <f t="shared" si="481"/>
        <v>-130</v>
      </c>
      <c r="V623" s="504">
        <f t="shared" si="481"/>
        <v>-130</v>
      </c>
      <c r="W623" s="504">
        <f t="shared" si="481"/>
        <v>-210</v>
      </c>
      <c r="X623" s="504">
        <f t="shared" si="481"/>
        <v>-210</v>
      </c>
    </row>
    <row r="624" spans="1:24" ht="18.75" hidden="1" customHeight="1" x14ac:dyDescent="0.2">
      <c r="A624" s="505" t="s">
        <v>93</v>
      </c>
      <c r="B624" s="526">
        <v>801</v>
      </c>
      <c r="C624" s="493" t="s">
        <v>194</v>
      </c>
      <c r="D624" s="493" t="s">
        <v>212</v>
      </c>
      <c r="E624" s="493" t="s">
        <v>433</v>
      </c>
      <c r="F624" s="493" t="s">
        <v>94</v>
      </c>
      <c r="G624" s="504"/>
      <c r="H624" s="504"/>
      <c r="I624" s="504">
        <v>-10</v>
      </c>
      <c r="J624" s="504">
        <f>G624+I624</f>
        <v>-10</v>
      </c>
      <c r="K624" s="504">
        <v>-10</v>
      </c>
      <c r="L624" s="504">
        <f>H624+J624</f>
        <v>-10</v>
      </c>
      <c r="M624" s="504">
        <f>I624+K624</f>
        <v>-20</v>
      </c>
      <c r="N624" s="504">
        <f t="shared" ref="N624" si="482">J624+L624</f>
        <v>-20</v>
      </c>
      <c r="O624" s="504">
        <f t="shared" ref="O624:X624" si="483">K624+M624</f>
        <v>-30</v>
      </c>
      <c r="P624" s="504">
        <f t="shared" si="483"/>
        <v>-30</v>
      </c>
      <c r="Q624" s="504">
        <f t="shared" si="483"/>
        <v>-50</v>
      </c>
      <c r="R624" s="504">
        <f t="shared" si="483"/>
        <v>-50</v>
      </c>
      <c r="S624" s="504">
        <f t="shared" si="483"/>
        <v>-80</v>
      </c>
      <c r="T624" s="504">
        <f t="shared" si="483"/>
        <v>-80</v>
      </c>
      <c r="U624" s="504">
        <f t="shared" si="483"/>
        <v>-130</v>
      </c>
      <c r="V624" s="504">
        <f t="shared" si="483"/>
        <v>-130</v>
      </c>
      <c r="W624" s="504">
        <f t="shared" si="483"/>
        <v>-210</v>
      </c>
      <c r="X624" s="504">
        <f t="shared" si="483"/>
        <v>-210</v>
      </c>
    </row>
    <row r="625" spans="1:54" ht="18.75" hidden="1" customHeight="1" x14ac:dyDescent="0.2">
      <c r="A625" s="505" t="s">
        <v>466</v>
      </c>
      <c r="B625" s="526">
        <v>801</v>
      </c>
      <c r="C625" s="493" t="s">
        <v>194</v>
      </c>
      <c r="D625" s="493" t="s">
        <v>212</v>
      </c>
      <c r="E625" s="493" t="s">
        <v>806</v>
      </c>
      <c r="F625" s="493"/>
      <c r="G625" s="504"/>
      <c r="H625" s="504"/>
      <c r="I625" s="504">
        <f>I626</f>
        <v>0</v>
      </c>
      <c r="J625" s="504" t="e">
        <f>J626</f>
        <v>#REF!</v>
      </c>
      <c r="K625" s="504">
        <f>K626</f>
        <v>0</v>
      </c>
      <c r="L625" s="504" t="e">
        <f>L626</f>
        <v>#REF!</v>
      </c>
      <c r="M625" s="504" t="e">
        <f>M626</f>
        <v>#REF!</v>
      </c>
      <c r="N625" s="504" t="e">
        <f t="shared" ref="N625:X625" si="484">N626</f>
        <v>#REF!</v>
      </c>
      <c r="O625" s="504" t="e">
        <f t="shared" si="484"/>
        <v>#REF!</v>
      </c>
      <c r="P625" s="504" t="e">
        <f t="shared" si="484"/>
        <v>#REF!</v>
      </c>
      <c r="Q625" s="504" t="e">
        <f t="shared" si="484"/>
        <v>#REF!</v>
      </c>
      <c r="R625" s="504" t="e">
        <f t="shared" si="484"/>
        <v>#REF!</v>
      </c>
      <c r="S625" s="504" t="e">
        <f t="shared" si="484"/>
        <v>#REF!</v>
      </c>
      <c r="T625" s="504" t="e">
        <f t="shared" si="484"/>
        <v>#REF!</v>
      </c>
      <c r="U625" s="504" t="e">
        <f t="shared" si="484"/>
        <v>#REF!</v>
      </c>
      <c r="V625" s="504" t="e">
        <f t="shared" si="484"/>
        <v>#REF!</v>
      </c>
      <c r="W625" s="504" t="e">
        <f t="shared" si="484"/>
        <v>#REF!</v>
      </c>
      <c r="X625" s="504" t="e">
        <f t="shared" si="484"/>
        <v>#REF!</v>
      </c>
    </row>
    <row r="626" spans="1:54" ht="18.75" hidden="1" customHeight="1" x14ac:dyDescent="0.2">
      <c r="A626" s="505" t="s">
        <v>318</v>
      </c>
      <c r="B626" s="526" t="s">
        <v>146</v>
      </c>
      <c r="C626" s="493" t="s">
        <v>194</v>
      </c>
      <c r="D626" s="493" t="s">
        <v>212</v>
      </c>
      <c r="E626" s="493" t="s">
        <v>806</v>
      </c>
      <c r="F626" s="493" t="s">
        <v>319</v>
      </c>
      <c r="G626" s="504"/>
      <c r="H626" s="504"/>
      <c r="I626" s="504">
        <v>0</v>
      </c>
      <c r="J626" s="504" t="e">
        <f>#REF!+I626</f>
        <v>#REF!</v>
      </c>
      <c r="K626" s="504">
        <v>0</v>
      </c>
      <c r="L626" s="504" t="e">
        <f>#REF!+J626</f>
        <v>#REF!</v>
      </c>
      <c r="M626" s="504" t="e">
        <f>#REF!+K626</f>
        <v>#REF!</v>
      </c>
      <c r="N626" s="504" t="e">
        <f>#REF!+L626</f>
        <v>#REF!</v>
      </c>
      <c r="O626" s="504" t="e">
        <f>#REF!+M626</f>
        <v>#REF!</v>
      </c>
      <c r="P626" s="504" t="e">
        <f>#REF!+N626</f>
        <v>#REF!</v>
      </c>
      <c r="Q626" s="504" t="e">
        <f>#REF!+O626</f>
        <v>#REF!</v>
      </c>
      <c r="R626" s="504" t="e">
        <f>#REF!+P626</f>
        <v>#REF!</v>
      </c>
      <c r="S626" s="504" t="e">
        <f>#REF!+Q626</f>
        <v>#REF!</v>
      </c>
      <c r="T626" s="504" t="e">
        <f>#REF!+R626</f>
        <v>#REF!</v>
      </c>
      <c r="U626" s="504" t="e">
        <f>#REF!+S626</f>
        <v>#REF!</v>
      </c>
      <c r="V626" s="504" t="e">
        <f>#REF!+T626</f>
        <v>#REF!</v>
      </c>
      <c r="W626" s="504" t="e">
        <f>#REF!+U626</f>
        <v>#REF!</v>
      </c>
      <c r="X626" s="504" t="e">
        <f>#REF!+V626</f>
        <v>#REF!</v>
      </c>
    </row>
    <row r="627" spans="1:54" ht="30.75" customHeight="1" x14ac:dyDescent="0.2">
      <c r="A627" s="505" t="s">
        <v>987</v>
      </c>
      <c r="B627" s="526">
        <v>801</v>
      </c>
      <c r="C627" s="493" t="s">
        <v>194</v>
      </c>
      <c r="D627" s="493" t="s">
        <v>212</v>
      </c>
      <c r="E627" s="493" t="s">
        <v>805</v>
      </c>
      <c r="F627" s="493"/>
      <c r="G627" s="504">
        <f>G628+G629+G630</f>
        <v>0</v>
      </c>
      <c r="H627" s="504">
        <f>H628+H629+H630</f>
        <v>120</v>
      </c>
      <c r="I627" s="504">
        <f>I628+I629+I630</f>
        <v>0</v>
      </c>
      <c r="J627" s="504">
        <f t="shared" ref="J627:J633" si="485">H627+I627</f>
        <v>120</v>
      </c>
      <c r="K627" s="504">
        <f>K628+K629+K630</f>
        <v>0</v>
      </c>
      <c r="L627" s="504">
        <f>L628+L629+L630</f>
        <v>70</v>
      </c>
      <c r="M627" s="504">
        <f>M628+M629+M630</f>
        <v>70</v>
      </c>
      <c r="N627" s="504">
        <f t="shared" ref="N627:X627" si="486">N628+N629+N630</f>
        <v>0</v>
      </c>
      <c r="O627" s="504">
        <f t="shared" si="486"/>
        <v>70</v>
      </c>
      <c r="P627" s="504">
        <f t="shared" si="486"/>
        <v>70</v>
      </c>
      <c r="Q627" s="504">
        <f t="shared" si="486"/>
        <v>0</v>
      </c>
      <c r="R627" s="504">
        <f t="shared" si="486"/>
        <v>70</v>
      </c>
      <c r="S627" s="504">
        <f t="shared" si="486"/>
        <v>0</v>
      </c>
      <c r="T627" s="504">
        <f t="shared" si="486"/>
        <v>70</v>
      </c>
      <c r="U627" s="504">
        <f t="shared" si="486"/>
        <v>0</v>
      </c>
      <c r="V627" s="504">
        <f t="shared" si="486"/>
        <v>70</v>
      </c>
      <c r="W627" s="504">
        <f t="shared" si="486"/>
        <v>0</v>
      </c>
      <c r="X627" s="504">
        <f t="shared" si="486"/>
        <v>70</v>
      </c>
    </row>
    <row r="628" spans="1:54" ht="39.75" customHeight="1" x14ac:dyDescent="0.2">
      <c r="A628" s="505" t="s">
        <v>513</v>
      </c>
      <c r="B628" s="526">
        <v>801</v>
      </c>
      <c r="C628" s="493" t="s">
        <v>194</v>
      </c>
      <c r="D628" s="493" t="s">
        <v>212</v>
      </c>
      <c r="E628" s="493" t="s">
        <v>804</v>
      </c>
      <c r="F628" s="493" t="s">
        <v>94</v>
      </c>
      <c r="G628" s="504"/>
      <c r="H628" s="504">
        <v>10</v>
      </c>
      <c r="I628" s="504">
        <v>0</v>
      </c>
      <c r="J628" s="504">
        <f t="shared" si="485"/>
        <v>10</v>
      </c>
      <c r="K628" s="504">
        <v>0</v>
      </c>
      <c r="L628" s="504">
        <v>10</v>
      </c>
      <c r="M628" s="504">
        <v>10</v>
      </c>
      <c r="N628" s="504">
        <v>0</v>
      </c>
      <c r="O628" s="504">
        <f>M628+N628</f>
        <v>10</v>
      </c>
      <c r="P628" s="504">
        <v>10</v>
      </c>
      <c r="Q628" s="504">
        <v>0</v>
      </c>
      <c r="R628" s="504">
        <f t="shared" ref="R628:X652" si="487">P628+Q628</f>
        <v>10</v>
      </c>
      <c r="S628" s="504">
        <v>0</v>
      </c>
      <c r="T628" s="504">
        <f>R628+S628</f>
        <v>10</v>
      </c>
      <c r="U628" s="504">
        <v>0</v>
      </c>
      <c r="V628" s="504">
        <f>T628+U628</f>
        <v>10</v>
      </c>
      <c r="W628" s="504">
        <v>0</v>
      </c>
      <c r="X628" s="504">
        <f t="shared" ref="X628:X631" si="488">V628+W628</f>
        <v>10</v>
      </c>
    </row>
    <row r="629" spans="1:54" ht="32.25" customHeight="1" x14ac:dyDescent="0.2">
      <c r="A629" s="505" t="s">
        <v>739</v>
      </c>
      <c r="B629" s="526">
        <v>801</v>
      </c>
      <c r="C629" s="493" t="s">
        <v>194</v>
      </c>
      <c r="D629" s="493" t="s">
        <v>212</v>
      </c>
      <c r="E629" s="493" t="s">
        <v>803</v>
      </c>
      <c r="F629" s="493" t="s">
        <v>94</v>
      </c>
      <c r="G629" s="504"/>
      <c r="H629" s="504">
        <v>10</v>
      </c>
      <c r="I629" s="504">
        <v>0</v>
      </c>
      <c r="J629" s="504">
        <f t="shared" si="485"/>
        <v>10</v>
      </c>
      <c r="K629" s="504">
        <v>0</v>
      </c>
      <c r="L629" s="504">
        <v>10</v>
      </c>
      <c r="M629" s="504">
        <v>10</v>
      </c>
      <c r="N629" s="504">
        <v>0</v>
      </c>
      <c r="O629" s="504">
        <f>M629+N629</f>
        <v>10</v>
      </c>
      <c r="P629" s="504">
        <v>10</v>
      </c>
      <c r="Q629" s="504">
        <v>0</v>
      </c>
      <c r="R629" s="504">
        <f t="shared" si="487"/>
        <v>10</v>
      </c>
      <c r="S629" s="504">
        <v>0</v>
      </c>
      <c r="T629" s="504">
        <f>R629+S629</f>
        <v>10</v>
      </c>
      <c r="U629" s="504">
        <v>0</v>
      </c>
      <c r="V629" s="504">
        <f>T629+U629</f>
        <v>10</v>
      </c>
      <c r="W629" s="504">
        <v>0</v>
      </c>
      <c r="X629" s="504">
        <f t="shared" si="488"/>
        <v>10</v>
      </c>
    </row>
    <row r="630" spans="1:54" ht="18.75" customHeight="1" x14ac:dyDescent="0.2">
      <c r="A630" s="505" t="s">
        <v>514</v>
      </c>
      <c r="B630" s="526">
        <v>801</v>
      </c>
      <c r="C630" s="493" t="s">
        <v>194</v>
      </c>
      <c r="D630" s="493" t="s">
        <v>212</v>
      </c>
      <c r="E630" s="493" t="s">
        <v>802</v>
      </c>
      <c r="F630" s="493" t="s">
        <v>94</v>
      </c>
      <c r="G630" s="504"/>
      <c r="H630" s="504">
        <v>100</v>
      </c>
      <c r="I630" s="504">
        <v>0</v>
      </c>
      <c r="J630" s="504">
        <f t="shared" si="485"/>
        <v>100</v>
      </c>
      <c r="K630" s="504">
        <v>0</v>
      </c>
      <c r="L630" s="504">
        <v>50</v>
      </c>
      <c r="M630" s="504">
        <v>50</v>
      </c>
      <c r="N630" s="504">
        <v>0</v>
      </c>
      <c r="O630" s="504">
        <f>M630+N630</f>
        <v>50</v>
      </c>
      <c r="P630" s="504">
        <v>50</v>
      </c>
      <c r="Q630" s="504">
        <v>0</v>
      </c>
      <c r="R630" s="504">
        <f t="shared" si="487"/>
        <v>50</v>
      </c>
      <c r="S630" s="504">
        <v>0</v>
      </c>
      <c r="T630" s="504">
        <f>R630+S630</f>
        <v>50</v>
      </c>
      <c r="U630" s="504">
        <v>0</v>
      </c>
      <c r="V630" s="504">
        <f>T630+U630</f>
        <v>50</v>
      </c>
      <c r="W630" s="504">
        <v>0</v>
      </c>
      <c r="X630" s="504">
        <f t="shared" si="488"/>
        <v>50</v>
      </c>
    </row>
    <row r="631" spans="1:54" ht="27" hidden="1" customHeight="1" x14ac:dyDescent="0.2">
      <c r="A631" s="505" t="s">
        <v>466</v>
      </c>
      <c r="B631" s="526">
        <v>801</v>
      </c>
      <c r="C631" s="493" t="s">
        <v>194</v>
      </c>
      <c r="D631" s="493" t="s">
        <v>212</v>
      </c>
      <c r="E631" s="493" t="s">
        <v>876</v>
      </c>
      <c r="F631" s="493" t="s">
        <v>94</v>
      </c>
      <c r="G631" s="504"/>
      <c r="H631" s="504">
        <v>0</v>
      </c>
      <c r="I631" s="504">
        <v>9</v>
      </c>
      <c r="J631" s="504">
        <f t="shared" si="485"/>
        <v>9</v>
      </c>
      <c r="K631" s="504">
        <v>10</v>
      </c>
      <c r="L631" s="504">
        <v>0</v>
      </c>
      <c r="M631" s="504">
        <v>0</v>
      </c>
      <c r="N631" s="504">
        <v>0</v>
      </c>
      <c r="O631" s="504">
        <f>M631+N631</f>
        <v>0</v>
      </c>
      <c r="P631" s="504">
        <v>0</v>
      </c>
      <c r="Q631" s="504">
        <v>0</v>
      </c>
      <c r="R631" s="504">
        <f t="shared" si="487"/>
        <v>0</v>
      </c>
      <c r="S631" s="504">
        <f>Q631+R631</f>
        <v>0</v>
      </c>
      <c r="T631" s="504">
        <f>R631+S631</f>
        <v>0</v>
      </c>
      <c r="U631" s="504">
        <f>S631+T631</f>
        <v>0</v>
      </c>
      <c r="V631" s="504">
        <f>T631+U631</f>
        <v>0</v>
      </c>
      <c r="W631" s="504">
        <f t="shared" ref="W631" si="489">U631+V631</f>
        <v>0</v>
      </c>
      <c r="X631" s="504">
        <f t="shared" si="488"/>
        <v>0</v>
      </c>
    </row>
    <row r="632" spans="1:54" ht="30" hidden="1" customHeight="1" x14ac:dyDescent="0.2">
      <c r="A632" s="505" t="s">
        <v>466</v>
      </c>
      <c r="B632" s="526">
        <v>801</v>
      </c>
      <c r="C632" s="493" t="s">
        <v>194</v>
      </c>
      <c r="D632" s="493" t="s">
        <v>212</v>
      </c>
      <c r="E632" s="493" t="s">
        <v>876</v>
      </c>
      <c r="F632" s="493"/>
      <c r="G632" s="504"/>
      <c r="H632" s="504">
        <f>H633</f>
        <v>800</v>
      </c>
      <c r="I632" s="504">
        <f>I633</f>
        <v>-184</v>
      </c>
      <c r="J632" s="504">
        <f t="shared" si="485"/>
        <v>616</v>
      </c>
      <c r="K632" s="504">
        <f>K633</f>
        <v>-216</v>
      </c>
      <c r="L632" s="504">
        <f>L633</f>
        <v>650</v>
      </c>
      <c r="M632" s="504">
        <f>M633</f>
        <v>650</v>
      </c>
      <c r="N632" s="504">
        <f t="shared" ref="N632:X632" si="490">N633</f>
        <v>-650</v>
      </c>
      <c r="O632" s="504">
        <f t="shared" si="490"/>
        <v>0</v>
      </c>
      <c r="P632" s="504">
        <f t="shared" si="490"/>
        <v>0</v>
      </c>
      <c r="Q632" s="504">
        <f t="shared" si="490"/>
        <v>0</v>
      </c>
      <c r="R632" s="504">
        <f t="shared" si="490"/>
        <v>0</v>
      </c>
      <c r="S632" s="504">
        <f t="shared" si="490"/>
        <v>0</v>
      </c>
      <c r="T632" s="504">
        <f t="shared" si="490"/>
        <v>0</v>
      </c>
      <c r="U632" s="504">
        <f t="shared" si="490"/>
        <v>0</v>
      </c>
      <c r="V632" s="504">
        <f t="shared" si="490"/>
        <v>0</v>
      </c>
      <c r="W632" s="504">
        <f t="shared" si="490"/>
        <v>0</v>
      </c>
      <c r="X632" s="504">
        <f t="shared" si="490"/>
        <v>0</v>
      </c>
    </row>
    <row r="633" spans="1:54" ht="18.75" hidden="1" customHeight="1" x14ac:dyDescent="0.2">
      <c r="A633" s="505" t="s">
        <v>318</v>
      </c>
      <c r="B633" s="526" t="s">
        <v>146</v>
      </c>
      <c r="C633" s="493" t="s">
        <v>194</v>
      </c>
      <c r="D633" s="493" t="s">
        <v>212</v>
      </c>
      <c r="E633" s="493" t="s">
        <v>876</v>
      </c>
      <c r="F633" s="493" t="s">
        <v>319</v>
      </c>
      <c r="G633" s="504"/>
      <c r="H633" s="504">
        <v>800</v>
      </c>
      <c r="I633" s="504">
        <f>-175-9</f>
        <v>-184</v>
      </c>
      <c r="J633" s="504">
        <f t="shared" si="485"/>
        <v>616</v>
      </c>
      <c r="K633" s="504">
        <v>-216</v>
      </c>
      <c r="L633" s="504">
        <v>650</v>
      </c>
      <c r="M633" s="504">
        <v>650</v>
      </c>
      <c r="N633" s="504">
        <v>-650</v>
      </c>
      <c r="O633" s="504">
        <f>M633+N633</f>
        <v>0</v>
      </c>
      <c r="P633" s="504">
        <v>0</v>
      </c>
      <c r="Q633" s="504">
        <v>0</v>
      </c>
      <c r="R633" s="504">
        <f t="shared" si="487"/>
        <v>0</v>
      </c>
      <c r="S633" s="504">
        <f t="shared" ref="S633:V636" si="491">Q633+R633</f>
        <v>0</v>
      </c>
      <c r="T633" s="504">
        <f t="shared" si="491"/>
        <v>0</v>
      </c>
      <c r="U633" s="504">
        <f t="shared" si="491"/>
        <v>0</v>
      </c>
      <c r="V633" s="504">
        <f t="shared" si="491"/>
        <v>0</v>
      </c>
      <c r="W633" s="504">
        <f t="shared" si="487"/>
        <v>0</v>
      </c>
      <c r="X633" s="504">
        <f t="shared" si="487"/>
        <v>0</v>
      </c>
    </row>
    <row r="634" spans="1:54" ht="18.75" hidden="1" customHeight="1" x14ac:dyDescent="0.2">
      <c r="A634" s="505" t="s">
        <v>352</v>
      </c>
      <c r="B634" s="526">
        <v>801</v>
      </c>
      <c r="C634" s="493" t="s">
        <v>194</v>
      </c>
      <c r="D634" s="493" t="s">
        <v>212</v>
      </c>
      <c r="E634" s="493" t="s">
        <v>877</v>
      </c>
      <c r="F634" s="493"/>
      <c r="G634" s="504"/>
      <c r="H634" s="504"/>
      <c r="I634" s="504"/>
      <c r="J634" s="504"/>
      <c r="K634" s="504">
        <f>K635+K636</f>
        <v>206</v>
      </c>
      <c r="L634" s="504">
        <f>L635+L636</f>
        <v>0</v>
      </c>
      <c r="M634" s="504">
        <f>M635+M636</f>
        <v>0</v>
      </c>
      <c r="N634" s="504">
        <f t="shared" ref="N634:Q634" si="492">N635+N636</f>
        <v>0</v>
      </c>
      <c r="O634" s="504">
        <f t="shared" si="492"/>
        <v>0</v>
      </c>
      <c r="P634" s="504">
        <f t="shared" si="492"/>
        <v>0</v>
      </c>
      <c r="Q634" s="504">
        <f t="shared" si="492"/>
        <v>0</v>
      </c>
      <c r="R634" s="504">
        <f t="shared" si="487"/>
        <v>0</v>
      </c>
      <c r="S634" s="504">
        <f t="shared" si="491"/>
        <v>0</v>
      </c>
      <c r="T634" s="504">
        <f t="shared" si="491"/>
        <v>0</v>
      </c>
      <c r="U634" s="504">
        <f t="shared" si="491"/>
        <v>0</v>
      </c>
      <c r="V634" s="504">
        <f t="shared" si="491"/>
        <v>0</v>
      </c>
      <c r="W634" s="504">
        <f t="shared" si="487"/>
        <v>0</v>
      </c>
      <c r="X634" s="504">
        <f t="shared" si="487"/>
        <v>0</v>
      </c>
    </row>
    <row r="635" spans="1:54" ht="18.75" hidden="1" customHeight="1" x14ac:dyDescent="0.2">
      <c r="A635" s="505" t="s">
        <v>925</v>
      </c>
      <c r="B635" s="526">
        <v>801</v>
      </c>
      <c r="C635" s="493" t="s">
        <v>194</v>
      </c>
      <c r="D635" s="493" t="s">
        <v>212</v>
      </c>
      <c r="E635" s="493" t="s">
        <v>877</v>
      </c>
      <c r="F635" s="493" t="s">
        <v>102</v>
      </c>
      <c r="G635" s="504"/>
      <c r="H635" s="504"/>
      <c r="I635" s="504"/>
      <c r="J635" s="504"/>
      <c r="K635" s="504">
        <v>106</v>
      </c>
      <c r="L635" s="504">
        <v>0</v>
      </c>
      <c r="M635" s="504">
        <v>0</v>
      </c>
      <c r="N635" s="504">
        <v>0</v>
      </c>
      <c r="O635" s="504">
        <v>0</v>
      </c>
      <c r="P635" s="504">
        <v>0</v>
      </c>
      <c r="Q635" s="504">
        <v>0</v>
      </c>
      <c r="R635" s="504">
        <f t="shared" si="487"/>
        <v>0</v>
      </c>
      <c r="S635" s="504">
        <f t="shared" si="491"/>
        <v>0</v>
      </c>
      <c r="T635" s="504">
        <f t="shared" si="491"/>
        <v>0</v>
      </c>
      <c r="U635" s="504">
        <f t="shared" si="491"/>
        <v>0</v>
      </c>
      <c r="V635" s="504">
        <f t="shared" si="491"/>
        <v>0</v>
      </c>
      <c r="W635" s="504">
        <f t="shared" si="487"/>
        <v>0</v>
      </c>
      <c r="X635" s="504">
        <f t="shared" si="487"/>
        <v>0</v>
      </c>
    </row>
    <row r="636" spans="1:54" ht="18.75" hidden="1" customHeight="1" x14ac:dyDescent="0.2">
      <c r="A636" s="505" t="s">
        <v>93</v>
      </c>
      <c r="B636" s="526" t="s">
        <v>146</v>
      </c>
      <c r="C636" s="493" t="s">
        <v>194</v>
      </c>
      <c r="D636" s="493" t="s">
        <v>212</v>
      </c>
      <c r="E636" s="493" t="s">
        <v>877</v>
      </c>
      <c r="F636" s="493" t="s">
        <v>94</v>
      </c>
      <c r="G636" s="504"/>
      <c r="H636" s="504"/>
      <c r="I636" s="504"/>
      <c r="J636" s="504"/>
      <c r="K636" s="504">
        <v>100</v>
      </c>
      <c r="L636" s="504">
        <v>0</v>
      </c>
      <c r="M636" s="504">
        <v>0</v>
      </c>
      <c r="N636" s="504">
        <v>0</v>
      </c>
      <c r="O636" s="504">
        <v>0</v>
      </c>
      <c r="P636" s="504">
        <v>0</v>
      </c>
      <c r="Q636" s="504">
        <v>0</v>
      </c>
      <c r="R636" s="504">
        <f t="shared" si="487"/>
        <v>0</v>
      </c>
      <c r="S636" s="504">
        <f t="shared" si="491"/>
        <v>0</v>
      </c>
      <c r="T636" s="504">
        <f t="shared" si="491"/>
        <v>0</v>
      </c>
      <c r="U636" s="504">
        <f t="shared" si="491"/>
        <v>0</v>
      </c>
      <c r="V636" s="504">
        <f t="shared" si="491"/>
        <v>0</v>
      </c>
      <c r="W636" s="504">
        <f t="shared" si="487"/>
        <v>0</v>
      </c>
      <c r="X636" s="504">
        <f t="shared" si="487"/>
        <v>0</v>
      </c>
    </row>
    <row r="637" spans="1:54" s="509" customFormat="1" ht="23.25" customHeight="1" x14ac:dyDescent="0.2">
      <c r="A637" s="503" t="s">
        <v>1120</v>
      </c>
      <c r="B637" s="490" t="s">
        <v>146</v>
      </c>
      <c r="C637" s="491" t="s">
        <v>194</v>
      </c>
      <c r="D637" s="491" t="s">
        <v>212</v>
      </c>
      <c r="E637" s="491" t="s">
        <v>1122</v>
      </c>
      <c r="F637" s="491"/>
      <c r="G637" s="511">
        <f>G638+G643+G644+G642</f>
        <v>0</v>
      </c>
      <c r="H637" s="511">
        <f t="shared" ref="H637:Q637" si="493">H638+H642+H643+H644+H639</f>
        <v>2206</v>
      </c>
      <c r="I637" s="511">
        <f t="shared" si="493"/>
        <v>153</v>
      </c>
      <c r="J637" s="511">
        <f t="shared" si="493"/>
        <v>2359</v>
      </c>
      <c r="K637" s="511">
        <f t="shared" si="493"/>
        <v>-103</v>
      </c>
      <c r="L637" s="511">
        <f t="shared" si="493"/>
        <v>2671</v>
      </c>
      <c r="M637" s="511">
        <f t="shared" si="493"/>
        <v>2671</v>
      </c>
      <c r="N637" s="511">
        <f t="shared" si="493"/>
        <v>972</v>
      </c>
      <c r="O637" s="511">
        <f t="shared" si="493"/>
        <v>3643</v>
      </c>
      <c r="P637" s="511">
        <f t="shared" si="493"/>
        <v>3643</v>
      </c>
      <c r="Q637" s="511">
        <f t="shared" si="493"/>
        <v>0</v>
      </c>
      <c r="R637" s="511">
        <f>R638+R639+R640+R641+R642+R643+R644+R645+R646</f>
        <v>3643</v>
      </c>
      <c r="S637" s="511">
        <f t="shared" ref="S637:X637" si="494">S638+S639+S640+S641+S642+S643+S644+S645+S646</f>
        <v>2847.2</v>
      </c>
      <c r="T637" s="511">
        <f t="shared" si="494"/>
        <v>6682.2</v>
      </c>
      <c r="U637" s="511">
        <f t="shared" si="494"/>
        <v>-343.2</v>
      </c>
      <c r="V637" s="511">
        <f t="shared" si="494"/>
        <v>6339</v>
      </c>
      <c r="W637" s="511">
        <f t="shared" si="494"/>
        <v>0</v>
      </c>
      <c r="X637" s="511">
        <f t="shared" si="494"/>
        <v>6339</v>
      </c>
      <c r="Y637" s="508"/>
      <c r="Z637" s="508"/>
      <c r="AA637" s="508"/>
      <c r="AB637" s="508"/>
      <c r="AC637" s="508"/>
      <c r="AD637" s="508"/>
      <c r="AE637" s="508"/>
      <c r="AF637" s="508"/>
      <c r="AG637" s="508"/>
      <c r="AH637" s="508"/>
      <c r="AI637" s="508"/>
      <c r="AJ637" s="508"/>
      <c r="AK637" s="508"/>
      <c r="AL637" s="508"/>
      <c r="AM637" s="508"/>
      <c r="AN637" s="508"/>
      <c r="AO637" s="508"/>
      <c r="AP637" s="508"/>
      <c r="AQ637" s="508"/>
      <c r="AR637" s="508"/>
      <c r="AS637" s="508"/>
      <c r="AT637" s="508"/>
      <c r="AU637" s="508"/>
      <c r="AV637" s="508"/>
      <c r="AW637" s="508"/>
      <c r="AX637" s="508"/>
      <c r="AY637" s="508"/>
      <c r="AZ637" s="508"/>
      <c r="BA637" s="508"/>
      <c r="BB637" s="508"/>
    </row>
    <row r="638" spans="1:54" ht="23.25" customHeight="1" x14ac:dyDescent="0.2">
      <c r="A638" s="505" t="s">
        <v>901</v>
      </c>
      <c r="B638" s="526" t="s">
        <v>146</v>
      </c>
      <c r="C638" s="493" t="s">
        <v>194</v>
      </c>
      <c r="D638" s="493" t="s">
        <v>212</v>
      </c>
      <c r="E638" s="493" t="s">
        <v>1122</v>
      </c>
      <c r="F638" s="493" t="s">
        <v>834</v>
      </c>
      <c r="G638" s="504"/>
      <c r="H638" s="504">
        <v>2123</v>
      </c>
      <c r="I638" s="504">
        <f>-373+118</f>
        <v>-255</v>
      </c>
      <c r="J638" s="504">
        <f>H638+I638</f>
        <v>1868</v>
      </c>
      <c r="K638" s="504">
        <v>-118</v>
      </c>
      <c r="L638" s="504">
        <v>1960</v>
      </c>
      <c r="M638" s="504">
        <v>1960</v>
      </c>
      <c r="N638" s="504">
        <v>745</v>
      </c>
      <c r="O638" s="504">
        <f>M638+N638</f>
        <v>2705</v>
      </c>
      <c r="P638" s="504">
        <v>2705</v>
      </c>
      <c r="Q638" s="504">
        <v>0</v>
      </c>
      <c r="R638" s="504">
        <f t="shared" si="487"/>
        <v>2705</v>
      </c>
      <c r="S638" s="504">
        <f>1190.2</f>
        <v>1190.2</v>
      </c>
      <c r="T638" s="504">
        <f t="shared" ref="T638:T643" si="495">R638+S638</f>
        <v>3895.2</v>
      </c>
      <c r="U638" s="504">
        <f>-296.2+168</f>
        <v>-128.19999999999999</v>
      </c>
      <c r="V638" s="504">
        <f t="shared" ref="V638:V645" si="496">T638+U638</f>
        <v>3767</v>
      </c>
      <c r="W638" s="504">
        <v>0</v>
      </c>
      <c r="X638" s="504">
        <f t="shared" ref="X638:X645" si="497">V638+W638</f>
        <v>3767</v>
      </c>
      <c r="AA638" s="524"/>
    </row>
    <row r="639" spans="1:54" ht="34.5" customHeight="1" x14ac:dyDescent="0.2">
      <c r="A639" s="518" t="s">
        <v>904</v>
      </c>
      <c r="B639" s="526" t="s">
        <v>146</v>
      </c>
      <c r="C639" s="493" t="s">
        <v>194</v>
      </c>
      <c r="D639" s="493" t="s">
        <v>212</v>
      </c>
      <c r="E639" s="493" t="s">
        <v>1122</v>
      </c>
      <c r="F639" s="493" t="s">
        <v>903</v>
      </c>
      <c r="G639" s="504"/>
      <c r="H639" s="504">
        <v>0</v>
      </c>
      <c r="I639" s="504">
        <f>373+35</f>
        <v>408</v>
      </c>
      <c r="J639" s="504">
        <f>H639+I639</f>
        <v>408</v>
      </c>
      <c r="K639" s="504">
        <v>15</v>
      </c>
      <c r="L639" s="504">
        <v>590</v>
      </c>
      <c r="M639" s="504">
        <v>590</v>
      </c>
      <c r="N639" s="504">
        <v>227</v>
      </c>
      <c r="O639" s="504">
        <f>M639+N639</f>
        <v>817</v>
      </c>
      <c r="P639" s="504">
        <v>817</v>
      </c>
      <c r="Q639" s="504">
        <v>0</v>
      </c>
      <c r="R639" s="504">
        <f t="shared" si="487"/>
        <v>817</v>
      </c>
      <c r="S639" s="504">
        <f>360</f>
        <v>360</v>
      </c>
      <c r="T639" s="504">
        <f t="shared" si="495"/>
        <v>1177</v>
      </c>
      <c r="U639" s="504">
        <f>-90+51</f>
        <v>-39</v>
      </c>
      <c r="V639" s="504">
        <f t="shared" si="496"/>
        <v>1138</v>
      </c>
      <c r="W639" s="504">
        <v>0</v>
      </c>
      <c r="X639" s="504">
        <f t="shared" si="497"/>
        <v>1138</v>
      </c>
    </row>
    <row r="640" spans="1:54" ht="18.75" customHeight="1" x14ac:dyDescent="0.2">
      <c r="A640" s="505" t="s">
        <v>901</v>
      </c>
      <c r="B640" s="526" t="s">
        <v>146</v>
      </c>
      <c r="C640" s="493" t="s">
        <v>194</v>
      </c>
      <c r="D640" s="493" t="s">
        <v>212</v>
      </c>
      <c r="E640" s="493" t="s">
        <v>1169</v>
      </c>
      <c r="F640" s="493" t="s">
        <v>834</v>
      </c>
      <c r="G640" s="504"/>
      <c r="H640" s="504"/>
      <c r="I640" s="504"/>
      <c r="J640" s="504"/>
      <c r="K640" s="504"/>
      <c r="L640" s="504"/>
      <c r="M640" s="504"/>
      <c r="N640" s="504"/>
      <c r="O640" s="504"/>
      <c r="P640" s="504"/>
      <c r="Q640" s="504"/>
      <c r="R640" s="504">
        <v>0</v>
      </c>
      <c r="S640" s="504">
        <f>730</f>
        <v>730</v>
      </c>
      <c r="T640" s="504">
        <f t="shared" si="495"/>
        <v>730</v>
      </c>
      <c r="U640" s="504">
        <v>0</v>
      </c>
      <c r="V640" s="504">
        <f t="shared" si="496"/>
        <v>730</v>
      </c>
      <c r="W640" s="504">
        <v>0</v>
      </c>
      <c r="X640" s="504">
        <f t="shared" si="497"/>
        <v>730</v>
      </c>
    </row>
    <row r="641" spans="1:54" ht="34.5" customHeight="1" x14ac:dyDescent="0.2">
      <c r="A641" s="518" t="s">
        <v>904</v>
      </c>
      <c r="B641" s="526" t="s">
        <v>146</v>
      </c>
      <c r="C641" s="493" t="s">
        <v>194</v>
      </c>
      <c r="D641" s="493" t="s">
        <v>212</v>
      </c>
      <c r="E641" s="493" t="s">
        <v>1169</v>
      </c>
      <c r="F641" s="493" t="s">
        <v>903</v>
      </c>
      <c r="G641" s="504"/>
      <c r="H641" s="504"/>
      <c r="I641" s="504"/>
      <c r="J641" s="504"/>
      <c r="K641" s="504"/>
      <c r="L641" s="504"/>
      <c r="M641" s="504"/>
      <c r="N641" s="504"/>
      <c r="O641" s="504"/>
      <c r="P641" s="504"/>
      <c r="Q641" s="504"/>
      <c r="R641" s="504">
        <v>0</v>
      </c>
      <c r="S641" s="504">
        <f>220</f>
        <v>220</v>
      </c>
      <c r="T641" s="504">
        <f t="shared" si="495"/>
        <v>220</v>
      </c>
      <c r="U641" s="504">
        <v>0</v>
      </c>
      <c r="V641" s="504">
        <f t="shared" si="496"/>
        <v>220</v>
      </c>
      <c r="W641" s="504">
        <v>0</v>
      </c>
      <c r="X641" s="504">
        <f t="shared" si="497"/>
        <v>220</v>
      </c>
    </row>
    <row r="642" spans="1:54" ht="18.75" customHeight="1" x14ac:dyDescent="0.2">
      <c r="A642" s="505" t="s">
        <v>956</v>
      </c>
      <c r="B642" s="526" t="s">
        <v>146</v>
      </c>
      <c r="C642" s="493" t="s">
        <v>194</v>
      </c>
      <c r="D642" s="493" t="s">
        <v>212</v>
      </c>
      <c r="E642" s="493" t="s">
        <v>1122</v>
      </c>
      <c r="F642" s="493" t="s">
        <v>923</v>
      </c>
      <c r="G642" s="504"/>
      <c r="H642" s="504">
        <v>28</v>
      </c>
      <c r="I642" s="504">
        <v>0</v>
      </c>
      <c r="J642" s="504">
        <f>H642+I642</f>
        <v>28</v>
      </c>
      <c r="K642" s="504">
        <v>0</v>
      </c>
      <c r="L642" s="504">
        <v>53</v>
      </c>
      <c r="M642" s="504">
        <v>53</v>
      </c>
      <c r="N642" s="504">
        <v>0</v>
      </c>
      <c r="O642" s="504">
        <f>M642+N642</f>
        <v>53</v>
      </c>
      <c r="P642" s="504">
        <v>53</v>
      </c>
      <c r="Q642" s="504">
        <v>0</v>
      </c>
      <c r="R642" s="504">
        <f t="shared" si="487"/>
        <v>53</v>
      </c>
      <c r="S642" s="504">
        <v>-35</v>
      </c>
      <c r="T642" s="504">
        <f t="shared" si="495"/>
        <v>18</v>
      </c>
      <c r="U642" s="504">
        <v>0</v>
      </c>
      <c r="V642" s="504">
        <f t="shared" si="496"/>
        <v>18</v>
      </c>
      <c r="W642" s="504">
        <v>0</v>
      </c>
      <c r="X642" s="504">
        <f t="shared" si="497"/>
        <v>18</v>
      </c>
    </row>
    <row r="643" spans="1:54" ht="18.75" customHeight="1" x14ac:dyDescent="0.2">
      <c r="A643" s="505" t="s">
        <v>99</v>
      </c>
      <c r="B643" s="526" t="s">
        <v>146</v>
      </c>
      <c r="C643" s="493" t="s">
        <v>194</v>
      </c>
      <c r="D643" s="493" t="s">
        <v>212</v>
      </c>
      <c r="E643" s="493" t="s">
        <v>1122</v>
      </c>
      <c r="F643" s="493" t="s">
        <v>100</v>
      </c>
      <c r="G643" s="504"/>
      <c r="H643" s="504">
        <v>50</v>
      </c>
      <c r="I643" s="504">
        <v>0</v>
      </c>
      <c r="J643" s="504">
        <f>H643+I643</f>
        <v>50</v>
      </c>
      <c r="K643" s="504">
        <v>0</v>
      </c>
      <c r="L643" s="504">
        <v>0</v>
      </c>
      <c r="M643" s="504">
        <v>0</v>
      </c>
      <c r="N643" s="504">
        <v>0</v>
      </c>
      <c r="O643" s="504">
        <f>M643+N643</f>
        <v>0</v>
      </c>
      <c r="P643" s="504">
        <v>0</v>
      </c>
      <c r="Q643" s="504">
        <v>0</v>
      </c>
      <c r="R643" s="504">
        <f t="shared" si="487"/>
        <v>0</v>
      </c>
      <c r="S643" s="504">
        <v>105</v>
      </c>
      <c r="T643" s="504">
        <f t="shared" si="495"/>
        <v>105</v>
      </c>
      <c r="U643" s="504">
        <v>20</v>
      </c>
      <c r="V643" s="504">
        <f t="shared" si="496"/>
        <v>125</v>
      </c>
      <c r="W643" s="504">
        <v>0</v>
      </c>
      <c r="X643" s="504">
        <f t="shared" si="497"/>
        <v>125</v>
      </c>
    </row>
    <row r="644" spans="1:54" ht="18.75" customHeight="1" x14ac:dyDescent="0.2">
      <c r="A644" s="505" t="s">
        <v>93</v>
      </c>
      <c r="B644" s="526" t="s">
        <v>146</v>
      </c>
      <c r="C644" s="493" t="s">
        <v>194</v>
      </c>
      <c r="D644" s="493" t="s">
        <v>212</v>
      </c>
      <c r="E644" s="493" t="s">
        <v>1122</v>
      </c>
      <c r="F644" s="493" t="s">
        <v>94</v>
      </c>
      <c r="G644" s="504"/>
      <c r="H644" s="504">
        <v>5</v>
      </c>
      <c r="I644" s="504">
        <v>0</v>
      </c>
      <c r="J644" s="504">
        <f>H644+I644</f>
        <v>5</v>
      </c>
      <c r="K644" s="504">
        <v>0</v>
      </c>
      <c r="L644" s="504">
        <v>68</v>
      </c>
      <c r="M644" s="504">
        <v>68</v>
      </c>
      <c r="N644" s="504">
        <v>0</v>
      </c>
      <c r="O644" s="504">
        <f>M644+N644</f>
        <v>68</v>
      </c>
      <c r="P644" s="504">
        <v>68</v>
      </c>
      <c r="Q644" s="504">
        <v>0</v>
      </c>
      <c r="R644" s="504">
        <f t="shared" si="487"/>
        <v>68</v>
      </c>
      <c r="S644" s="504">
        <v>123</v>
      </c>
      <c r="T644" s="504">
        <v>191</v>
      </c>
      <c r="U644" s="504">
        <v>0</v>
      </c>
      <c r="V644" s="504">
        <f t="shared" si="496"/>
        <v>191</v>
      </c>
      <c r="W644" s="504">
        <v>0</v>
      </c>
      <c r="X644" s="504">
        <f t="shared" si="497"/>
        <v>191</v>
      </c>
    </row>
    <row r="645" spans="1:54" ht="18.75" hidden="1" customHeight="1" x14ac:dyDescent="0.2">
      <c r="A645" s="505" t="s">
        <v>103</v>
      </c>
      <c r="B645" s="526" t="s">
        <v>146</v>
      </c>
      <c r="C645" s="493" t="s">
        <v>194</v>
      </c>
      <c r="D645" s="493" t="s">
        <v>212</v>
      </c>
      <c r="E645" s="493" t="s">
        <v>1122</v>
      </c>
      <c r="F645" s="493" t="s">
        <v>104</v>
      </c>
      <c r="G645" s="504"/>
      <c r="H645" s="504"/>
      <c r="I645" s="504"/>
      <c r="J645" s="504"/>
      <c r="K645" s="504"/>
      <c r="L645" s="504"/>
      <c r="M645" s="504"/>
      <c r="N645" s="504"/>
      <c r="O645" s="504"/>
      <c r="P645" s="504"/>
      <c r="Q645" s="504"/>
      <c r="R645" s="504">
        <v>0</v>
      </c>
      <c r="S645" s="504">
        <v>0</v>
      </c>
      <c r="T645" s="504">
        <f>R645+S645</f>
        <v>0</v>
      </c>
      <c r="U645" s="504">
        <v>0</v>
      </c>
      <c r="V645" s="504">
        <f t="shared" si="496"/>
        <v>0</v>
      </c>
      <c r="W645" s="504">
        <v>0</v>
      </c>
      <c r="X645" s="504">
        <f t="shared" si="497"/>
        <v>0</v>
      </c>
    </row>
    <row r="646" spans="1:54" ht="33.75" customHeight="1" x14ac:dyDescent="0.2">
      <c r="A646" s="505" t="s">
        <v>1121</v>
      </c>
      <c r="B646" s="526" t="s">
        <v>146</v>
      </c>
      <c r="C646" s="493" t="s">
        <v>194</v>
      </c>
      <c r="D646" s="493" t="s">
        <v>212</v>
      </c>
      <c r="E646" s="493" t="s">
        <v>1168</v>
      </c>
      <c r="F646" s="493"/>
      <c r="G646" s="504"/>
      <c r="H646" s="504"/>
      <c r="I646" s="504"/>
      <c r="J646" s="504"/>
      <c r="K646" s="504"/>
      <c r="L646" s="504"/>
      <c r="M646" s="504"/>
      <c r="N646" s="504"/>
      <c r="O646" s="504"/>
      <c r="P646" s="504"/>
      <c r="Q646" s="504"/>
      <c r="R646" s="504">
        <f>R647+R648</f>
        <v>0</v>
      </c>
      <c r="S646" s="504">
        <f t="shared" ref="S646:U646" si="498">S647+S648</f>
        <v>154</v>
      </c>
      <c r="T646" s="504">
        <f>T647+T648</f>
        <v>346</v>
      </c>
      <c r="U646" s="504">
        <f t="shared" si="498"/>
        <v>-196</v>
      </c>
      <c r="V646" s="504">
        <f>V647+V648</f>
        <v>150</v>
      </c>
      <c r="W646" s="504">
        <f t="shared" ref="W646" si="499">W647+W648</f>
        <v>0</v>
      </c>
      <c r="X646" s="504">
        <f>X647+X648</f>
        <v>150</v>
      </c>
    </row>
    <row r="647" spans="1:54" ht="20.25" hidden="1" customHeight="1" x14ac:dyDescent="0.2">
      <c r="A647" s="505" t="s">
        <v>99</v>
      </c>
      <c r="B647" s="526" t="s">
        <v>146</v>
      </c>
      <c r="C647" s="493" t="s">
        <v>194</v>
      </c>
      <c r="D647" s="493" t="s">
        <v>212</v>
      </c>
      <c r="E647" s="493" t="s">
        <v>1168</v>
      </c>
      <c r="F647" s="493" t="s">
        <v>100</v>
      </c>
      <c r="G647" s="504"/>
      <c r="H647" s="504"/>
      <c r="I647" s="504"/>
      <c r="J647" s="504"/>
      <c r="K647" s="504"/>
      <c r="L647" s="504"/>
      <c r="M647" s="504"/>
      <c r="N647" s="504"/>
      <c r="O647" s="504"/>
      <c r="P647" s="504"/>
      <c r="Q647" s="504"/>
      <c r="R647" s="504">
        <v>0</v>
      </c>
      <c r="S647" s="504">
        <v>0</v>
      </c>
      <c r="T647" s="504">
        <f>R647+S647</f>
        <v>0</v>
      </c>
      <c r="U647" s="504">
        <v>0</v>
      </c>
      <c r="V647" s="504">
        <f>T647+U647</f>
        <v>0</v>
      </c>
      <c r="W647" s="504">
        <v>0</v>
      </c>
      <c r="X647" s="504">
        <f>V647+W647</f>
        <v>0</v>
      </c>
    </row>
    <row r="648" spans="1:54" ht="18.75" customHeight="1" x14ac:dyDescent="0.2">
      <c r="A648" s="505" t="s">
        <v>93</v>
      </c>
      <c r="B648" s="526" t="s">
        <v>146</v>
      </c>
      <c r="C648" s="493" t="s">
        <v>194</v>
      </c>
      <c r="D648" s="493" t="s">
        <v>212</v>
      </c>
      <c r="E648" s="493" t="s">
        <v>1168</v>
      </c>
      <c r="F648" s="493" t="s">
        <v>94</v>
      </c>
      <c r="G648" s="504"/>
      <c r="H648" s="504"/>
      <c r="I648" s="504"/>
      <c r="J648" s="504"/>
      <c r="K648" s="504"/>
      <c r="L648" s="504"/>
      <c r="M648" s="504"/>
      <c r="N648" s="504"/>
      <c r="O648" s="504"/>
      <c r="P648" s="504"/>
      <c r="Q648" s="504"/>
      <c r="R648" s="504">
        <v>0</v>
      </c>
      <c r="S648" s="504">
        <v>154</v>
      </c>
      <c r="T648" s="504">
        <v>346</v>
      </c>
      <c r="U648" s="504">
        <v>-196</v>
      </c>
      <c r="V648" s="504">
        <f>T648+U648</f>
        <v>150</v>
      </c>
      <c r="W648" s="504">
        <v>0</v>
      </c>
      <c r="X648" s="504">
        <f>V648+W648</f>
        <v>150</v>
      </c>
    </row>
    <row r="649" spans="1:54" ht="28.5" hidden="1" customHeight="1" x14ac:dyDescent="0.2">
      <c r="A649" s="503" t="s">
        <v>48</v>
      </c>
      <c r="B649" s="490">
        <v>801</v>
      </c>
      <c r="C649" s="491" t="s">
        <v>194</v>
      </c>
      <c r="D649" s="491" t="s">
        <v>208</v>
      </c>
      <c r="E649" s="491"/>
      <c r="F649" s="491"/>
      <c r="G649" s="511"/>
      <c r="H649" s="511">
        <f t="shared" ref="H649:X649" si="500">H650</f>
        <v>18</v>
      </c>
      <c r="I649" s="511">
        <f t="shared" si="500"/>
        <v>0</v>
      </c>
      <c r="J649" s="511">
        <f t="shared" si="500"/>
        <v>18</v>
      </c>
      <c r="K649" s="511">
        <f t="shared" si="500"/>
        <v>0</v>
      </c>
      <c r="L649" s="511">
        <f t="shared" si="500"/>
        <v>22.22</v>
      </c>
      <c r="M649" s="511">
        <f t="shared" si="500"/>
        <v>22.22</v>
      </c>
      <c r="N649" s="511">
        <f t="shared" si="500"/>
        <v>-20</v>
      </c>
      <c r="O649" s="511">
        <f t="shared" si="500"/>
        <v>2.2200000000000002</v>
      </c>
      <c r="P649" s="511">
        <f t="shared" si="500"/>
        <v>2.2200000000000002</v>
      </c>
      <c r="Q649" s="511">
        <f t="shared" si="500"/>
        <v>-2.2200000000000002</v>
      </c>
      <c r="R649" s="511">
        <f t="shared" si="500"/>
        <v>0</v>
      </c>
      <c r="S649" s="511">
        <f t="shared" si="500"/>
        <v>0</v>
      </c>
      <c r="T649" s="511">
        <f t="shared" si="500"/>
        <v>0</v>
      </c>
      <c r="U649" s="511">
        <f t="shared" si="500"/>
        <v>0</v>
      </c>
      <c r="V649" s="511">
        <f t="shared" si="500"/>
        <v>0</v>
      </c>
      <c r="W649" s="511">
        <f t="shared" si="500"/>
        <v>0</v>
      </c>
      <c r="X649" s="511">
        <f t="shared" si="500"/>
        <v>0</v>
      </c>
    </row>
    <row r="650" spans="1:54" ht="64.5" hidden="1" customHeight="1" x14ac:dyDescent="0.2">
      <c r="A650" s="505" t="s">
        <v>1123</v>
      </c>
      <c r="B650" s="526">
        <v>801</v>
      </c>
      <c r="C650" s="493" t="s">
        <v>194</v>
      </c>
      <c r="D650" s="493" t="s">
        <v>208</v>
      </c>
      <c r="E650" s="493" t="s">
        <v>1124</v>
      </c>
      <c r="F650" s="493"/>
      <c r="G650" s="504">
        <f>G651+G652</f>
        <v>0</v>
      </c>
      <c r="H650" s="504">
        <f>H651+H652</f>
        <v>18</v>
      </c>
      <c r="I650" s="504">
        <f>I651+I652</f>
        <v>0</v>
      </c>
      <c r="J650" s="504">
        <f>H650+I650</f>
        <v>18</v>
      </c>
      <c r="K650" s="504">
        <f>K651+K652</f>
        <v>0</v>
      </c>
      <c r="L650" s="504">
        <f>L651+L652</f>
        <v>22.22</v>
      </c>
      <c r="M650" s="504">
        <f>M651+M652</f>
        <v>22.22</v>
      </c>
      <c r="N650" s="504">
        <f t="shared" ref="N650:X650" si="501">N651+N652</f>
        <v>-20</v>
      </c>
      <c r="O650" s="504">
        <f t="shared" si="501"/>
        <v>2.2200000000000002</v>
      </c>
      <c r="P650" s="504">
        <f t="shared" si="501"/>
        <v>2.2200000000000002</v>
      </c>
      <c r="Q650" s="504">
        <f t="shared" si="501"/>
        <v>-2.2200000000000002</v>
      </c>
      <c r="R650" s="504">
        <f t="shared" si="501"/>
        <v>0</v>
      </c>
      <c r="S650" s="504">
        <f t="shared" si="501"/>
        <v>0</v>
      </c>
      <c r="T650" s="504">
        <f t="shared" si="501"/>
        <v>0</v>
      </c>
      <c r="U650" s="504">
        <f t="shared" si="501"/>
        <v>0</v>
      </c>
      <c r="V650" s="504">
        <f t="shared" si="501"/>
        <v>0</v>
      </c>
      <c r="W650" s="504">
        <f t="shared" si="501"/>
        <v>0</v>
      </c>
      <c r="X650" s="504">
        <f t="shared" si="501"/>
        <v>0</v>
      </c>
    </row>
    <row r="651" spans="1:54" ht="18.75" hidden="1" customHeight="1" x14ac:dyDescent="0.2">
      <c r="A651" s="505" t="s">
        <v>93</v>
      </c>
      <c r="B651" s="526">
        <v>801</v>
      </c>
      <c r="C651" s="493" t="s">
        <v>194</v>
      </c>
      <c r="D651" s="493" t="s">
        <v>208</v>
      </c>
      <c r="E651" s="493" t="s">
        <v>1124</v>
      </c>
      <c r="F651" s="493" t="s">
        <v>94</v>
      </c>
      <c r="G651" s="504"/>
      <c r="H651" s="504">
        <v>16.2</v>
      </c>
      <c r="I651" s="504">
        <v>0</v>
      </c>
      <c r="J651" s="504">
        <f>H651+I651</f>
        <v>16.2</v>
      </c>
      <c r="K651" s="504">
        <v>0</v>
      </c>
      <c r="L651" s="504">
        <v>20</v>
      </c>
      <c r="M651" s="504">
        <v>20</v>
      </c>
      <c r="N651" s="504">
        <v>-20</v>
      </c>
      <c r="O651" s="504">
        <f>M651+N651</f>
        <v>0</v>
      </c>
      <c r="P651" s="504">
        <v>0</v>
      </c>
      <c r="Q651" s="504">
        <v>0</v>
      </c>
      <c r="R651" s="504">
        <f t="shared" si="487"/>
        <v>0</v>
      </c>
      <c r="S651" s="504">
        <v>0</v>
      </c>
      <c r="T651" s="504">
        <f>R651+S651</f>
        <v>0</v>
      </c>
      <c r="U651" s="504">
        <v>0</v>
      </c>
      <c r="V651" s="504">
        <f>T651+U651</f>
        <v>0</v>
      </c>
      <c r="W651" s="504">
        <v>0</v>
      </c>
      <c r="X651" s="504">
        <f t="shared" ref="X651:X654" si="502">V651+W651</f>
        <v>0</v>
      </c>
    </row>
    <row r="652" spans="1:54" ht="27" hidden="1" customHeight="1" x14ac:dyDescent="0.2">
      <c r="A652" s="505" t="s">
        <v>1125</v>
      </c>
      <c r="B652" s="526">
        <v>801</v>
      </c>
      <c r="C652" s="493" t="s">
        <v>194</v>
      </c>
      <c r="D652" s="493" t="s">
        <v>208</v>
      </c>
      <c r="E652" s="493" t="s">
        <v>1124</v>
      </c>
      <c r="F652" s="493" t="s">
        <v>94</v>
      </c>
      <c r="G652" s="504"/>
      <c r="H652" s="504">
        <v>1.8</v>
      </c>
      <c r="I652" s="504">
        <v>0</v>
      </c>
      <c r="J652" s="504">
        <f>H652+I652</f>
        <v>1.8</v>
      </c>
      <c r="K652" s="504">
        <v>0</v>
      </c>
      <c r="L652" s="504">
        <v>2.2200000000000002</v>
      </c>
      <c r="M652" s="504">
        <v>2.2200000000000002</v>
      </c>
      <c r="N652" s="504">
        <v>0</v>
      </c>
      <c r="O652" s="504">
        <f>M652+N652</f>
        <v>2.2200000000000002</v>
      </c>
      <c r="P652" s="504">
        <v>2.2200000000000002</v>
      </c>
      <c r="Q652" s="504">
        <v>-2.2200000000000002</v>
      </c>
      <c r="R652" s="504">
        <f t="shared" si="487"/>
        <v>0</v>
      </c>
      <c r="S652" s="504">
        <v>0</v>
      </c>
      <c r="T652" s="504">
        <f>R652+S652</f>
        <v>0</v>
      </c>
      <c r="U652" s="504">
        <v>0</v>
      </c>
      <c r="V652" s="504">
        <f>T652+U652</f>
        <v>0</v>
      </c>
      <c r="W652" s="504">
        <v>0</v>
      </c>
      <c r="X652" s="504">
        <f t="shared" si="502"/>
        <v>0</v>
      </c>
    </row>
    <row r="653" spans="1:54" ht="16.5" customHeight="1" x14ac:dyDescent="0.2">
      <c r="A653" s="505" t="s">
        <v>466</v>
      </c>
      <c r="B653" s="526">
        <v>801</v>
      </c>
      <c r="C653" s="493" t="s">
        <v>194</v>
      </c>
      <c r="D653" s="493" t="s">
        <v>212</v>
      </c>
      <c r="E653" s="493" t="s">
        <v>876</v>
      </c>
      <c r="F653" s="493" t="s">
        <v>94</v>
      </c>
      <c r="G653" s="504"/>
      <c r="H653" s="504">
        <v>904</v>
      </c>
      <c r="I653" s="504">
        <v>0</v>
      </c>
      <c r="J653" s="504">
        <v>0</v>
      </c>
      <c r="K653" s="504">
        <v>180</v>
      </c>
      <c r="L653" s="504">
        <v>180</v>
      </c>
      <c r="M653" s="504">
        <v>180</v>
      </c>
      <c r="N653" s="504">
        <v>0</v>
      </c>
      <c r="O653" s="504">
        <f>M653+N653</f>
        <v>180</v>
      </c>
      <c r="P653" s="504">
        <v>180</v>
      </c>
      <c r="Q653" s="504">
        <v>0</v>
      </c>
      <c r="R653" s="504">
        <v>0</v>
      </c>
      <c r="S653" s="504">
        <v>10</v>
      </c>
      <c r="T653" s="504"/>
      <c r="U653" s="504">
        <f>15.69+2</f>
        <v>17.689999999999998</v>
      </c>
      <c r="V653" s="504">
        <v>0</v>
      </c>
      <c r="W653" s="504">
        <v>90</v>
      </c>
      <c r="X653" s="504">
        <f t="shared" si="502"/>
        <v>90</v>
      </c>
    </row>
    <row r="654" spans="1:54" ht="17.25" customHeight="1" x14ac:dyDescent="0.2">
      <c r="A654" s="505" t="s">
        <v>352</v>
      </c>
      <c r="B654" s="526">
        <v>801</v>
      </c>
      <c r="C654" s="493" t="s">
        <v>194</v>
      </c>
      <c r="D654" s="493" t="s">
        <v>212</v>
      </c>
      <c r="E654" s="493" t="s">
        <v>877</v>
      </c>
      <c r="F654" s="493" t="s">
        <v>94</v>
      </c>
      <c r="G654" s="504"/>
      <c r="H654" s="504">
        <v>904</v>
      </c>
      <c r="I654" s="504">
        <v>0</v>
      </c>
      <c r="J654" s="504">
        <v>0</v>
      </c>
      <c r="K654" s="504">
        <v>180</v>
      </c>
      <c r="L654" s="504">
        <v>180</v>
      </c>
      <c r="M654" s="504">
        <v>180</v>
      </c>
      <c r="N654" s="504">
        <v>0</v>
      </c>
      <c r="O654" s="504">
        <f>M654+N654</f>
        <v>180</v>
      </c>
      <c r="P654" s="504">
        <v>180</v>
      </c>
      <c r="Q654" s="504">
        <v>0</v>
      </c>
      <c r="R654" s="504">
        <v>0</v>
      </c>
      <c r="S654" s="504">
        <v>10</v>
      </c>
      <c r="T654" s="504"/>
      <c r="U654" s="504">
        <f>15.69+2</f>
        <v>17.689999999999998</v>
      </c>
      <c r="V654" s="504">
        <v>0</v>
      </c>
      <c r="W654" s="504">
        <v>200</v>
      </c>
      <c r="X654" s="504">
        <f t="shared" si="502"/>
        <v>200</v>
      </c>
    </row>
    <row r="655" spans="1:54" s="509" customFormat="1" ht="14.25" x14ac:dyDescent="0.2">
      <c r="A655" s="503" t="s">
        <v>306</v>
      </c>
      <c r="B655" s="490">
        <v>801</v>
      </c>
      <c r="C655" s="491" t="s">
        <v>196</v>
      </c>
      <c r="D655" s="491"/>
      <c r="E655" s="491"/>
      <c r="F655" s="491"/>
      <c r="G655" s="511" t="e">
        <f>G656+G691+G701+G705</f>
        <v>#REF!</v>
      </c>
      <c r="H655" s="511">
        <f>H656+H691+H701+H705</f>
        <v>14977.97</v>
      </c>
      <c r="I655" s="511">
        <f>I656+I691+I701+I705</f>
        <v>-1469.88</v>
      </c>
      <c r="J655" s="511">
        <f>J656+J691+J701+J705</f>
        <v>13508.09</v>
      </c>
      <c r="K655" s="511">
        <f>K656+K691+K701+K705</f>
        <v>7261.1359999999995</v>
      </c>
      <c r="L655" s="511">
        <f>L656+L701+L705</f>
        <v>15290.19</v>
      </c>
      <c r="M655" s="511">
        <f>M656+M701+M705</f>
        <v>14731.22</v>
      </c>
      <c r="N655" s="511">
        <f t="shared" ref="N655:X655" si="503">N656+N701+N705</f>
        <v>-276.0200000000001</v>
      </c>
      <c r="O655" s="511">
        <f t="shared" si="503"/>
        <v>14455.2</v>
      </c>
      <c r="P655" s="511">
        <f t="shared" si="503"/>
        <v>14620</v>
      </c>
      <c r="Q655" s="511">
        <f t="shared" si="503"/>
        <v>55.099999999999994</v>
      </c>
      <c r="R655" s="511" t="e">
        <f t="shared" si="503"/>
        <v>#REF!</v>
      </c>
      <c r="S655" s="511" t="e">
        <f t="shared" si="503"/>
        <v>#REF!</v>
      </c>
      <c r="T655" s="511">
        <f t="shared" si="503"/>
        <v>12343</v>
      </c>
      <c r="U655" s="511">
        <f t="shared" si="503"/>
        <v>-3952.2999999999993</v>
      </c>
      <c r="V655" s="511">
        <f t="shared" si="503"/>
        <v>8390.7000000000007</v>
      </c>
      <c r="W655" s="511">
        <f t="shared" si="503"/>
        <v>1463.971</v>
      </c>
      <c r="X655" s="511">
        <f t="shared" si="503"/>
        <v>9854.6709999999985</v>
      </c>
      <c r="Y655" s="508"/>
      <c r="Z655" s="508"/>
      <c r="AA655" s="508"/>
      <c r="AB655" s="508"/>
      <c r="AC655" s="508"/>
      <c r="AD655" s="508"/>
      <c r="AE655" s="508"/>
      <c r="AF655" s="508"/>
      <c r="AG655" s="508"/>
      <c r="AH655" s="508"/>
      <c r="AI655" s="508"/>
      <c r="AJ655" s="508"/>
      <c r="AK655" s="508"/>
      <c r="AL655" s="508"/>
      <c r="AM655" s="508"/>
      <c r="AN655" s="508"/>
      <c r="AO655" s="508"/>
      <c r="AP655" s="508"/>
      <c r="AQ655" s="508"/>
      <c r="AR655" s="508"/>
      <c r="AS655" s="508"/>
      <c r="AT655" s="508"/>
      <c r="AU655" s="508"/>
      <c r="AV655" s="508"/>
      <c r="AW655" s="508"/>
      <c r="AX655" s="508"/>
      <c r="AY655" s="508"/>
      <c r="AZ655" s="508"/>
      <c r="BA655" s="508"/>
      <c r="BB655" s="508"/>
    </row>
    <row r="656" spans="1:54" x14ac:dyDescent="0.2">
      <c r="A656" s="503" t="s">
        <v>217</v>
      </c>
      <c r="B656" s="490">
        <v>801</v>
      </c>
      <c r="C656" s="491" t="s">
        <v>196</v>
      </c>
      <c r="D656" s="491" t="s">
        <v>198</v>
      </c>
      <c r="E656" s="491"/>
      <c r="F656" s="491"/>
      <c r="G656" s="504">
        <f>G660+G665+G679+G682+G685+G688</f>
        <v>0</v>
      </c>
      <c r="H656" s="511">
        <f t="shared" ref="H656:Q656" si="504">H679+H682+H685+H688</f>
        <v>2737.8</v>
      </c>
      <c r="I656" s="511">
        <f t="shared" si="504"/>
        <v>0</v>
      </c>
      <c r="J656" s="511">
        <f t="shared" si="504"/>
        <v>2737.8</v>
      </c>
      <c r="K656" s="511">
        <f t="shared" si="504"/>
        <v>-563.1</v>
      </c>
      <c r="L656" s="511">
        <f t="shared" si="504"/>
        <v>2511.4</v>
      </c>
      <c r="M656" s="511">
        <f t="shared" si="504"/>
        <v>2511.4</v>
      </c>
      <c r="N656" s="511">
        <f t="shared" si="504"/>
        <v>-117.70000000000002</v>
      </c>
      <c r="O656" s="511">
        <f t="shared" si="504"/>
        <v>2393.7000000000003</v>
      </c>
      <c r="P656" s="511">
        <f t="shared" si="504"/>
        <v>2432.1</v>
      </c>
      <c r="Q656" s="511">
        <f t="shared" si="504"/>
        <v>-9.2000000000000028</v>
      </c>
      <c r="R656" s="511">
        <f>R679+R682+R685+R688</f>
        <v>2422.9</v>
      </c>
      <c r="S656" s="511">
        <f t="shared" ref="S656:U656" si="505">S679+S682+S685+S688</f>
        <v>413.2</v>
      </c>
      <c r="T656" s="511">
        <f t="shared" si="505"/>
        <v>2836.1</v>
      </c>
      <c r="U656" s="511">
        <f t="shared" si="505"/>
        <v>57.6</v>
      </c>
      <c r="V656" s="511">
        <f>V679+V682+V685+V688+V700</f>
        <v>2893.7</v>
      </c>
      <c r="W656" s="511">
        <f t="shared" ref="W656:X656" si="506">W679+W682+W685+W688+W700</f>
        <v>60</v>
      </c>
      <c r="X656" s="511">
        <f t="shared" si="506"/>
        <v>2953.7</v>
      </c>
      <c r="Y656" s="524"/>
    </row>
    <row r="657" spans="1:24" ht="28.5" hidden="1" customHeight="1" x14ac:dyDescent="0.2">
      <c r="A657" s="505" t="s">
        <v>123</v>
      </c>
      <c r="B657" s="526">
        <v>801</v>
      </c>
      <c r="C657" s="493" t="s">
        <v>196</v>
      </c>
      <c r="D657" s="493" t="s">
        <v>198</v>
      </c>
      <c r="E657" s="493" t="s">
        <v>332</v>
      </c>
      <c r="F657" s="491"/>
      <c r="G657" s="504"/>
      <c r="H657" s="504"/>
      <c r="I657" s="504">
        <f t="shared" ref="I657:X658" si="507">I658</f>
        <v>-1302</v>
      </c>
      <c r="J657" s="504">
        <f t="shared" si="507"/>
        <v>-1302</v>
      </c>
      <c r="K657" s="504">
        <f t="shared" si="507"/>
        <v>-1302</v>
      </c>
      <c r="L657" s="504">
        <f t="shared" si="507"/>
        <v>-1302</v>
      </c>
      <c r="M657" s="504">
        <f t="shared" si="507"/>
        <v>-2604</v>
      </c>
      <c r="N657" s="504">
        <f t="shared" si="507"/>
        <v>-2604</v>
      </c>
      <c r="O657" s="504">
        <f t="shared" si="507"/>
        <v>-3906</v>
      </c>
      <c r="P657" s="504">
        <f t="shared" si="507"/>
        <v>-3906</v>
      </c>
      <c r="Q657" s="504">
        <f t="shared" si="507"/>
        <v>-6510</v>
      </c>
      <c r="R657" s="504">
        <f t="shared" si="507"/>
        <v>-6510</v>
      </c>
      <c r="S657" s="504">
        <f t="shared" si="507"/>
        <v>-10416</v>
      </c>
      <c r="T657" s="504">
        <f t="shared" si="507"/>
        <v>-10416</v>
      </c>
      <c r="U657" s="504">
        <f t="shared" si="507"/>
        <v>-16926</v>
      </c>
      <c r="V657" s="504">
        <f t="shared" si="507"/>
        <v>-16926</v>
      </c>
      <c r="W657" s="504">
        <f t="shared" si="507"/>
        <v>-27342</v>
      </c>
      <c r="X657" s="504">
        <f t="shared" si="507"/>
        <v>-27342</v>
      </c>
    </row>
    <row r="658" spans="1:24" hidden="1" x14ac:dyDescent="0.2">
      <c r="A658" s="505" t="s">
        <v>333</v>
      </c>
      <c r="B658" s="526">
        <v>801</v>
      </c>
      <c r="C658" s="493" t="s">
        <v>196</v>
      </c>
      <c r="D658" s="493" t="s">
        <v>198</v>
      </c>
      <c r="E658" s="493" t="s">
        <v>334</v>
      </c>
      <c r="F658" s="493"/>
      <c r="G658" s="504"/>
      <c r="H658" s="504"/>
      <c r="I658" s="504">
        <f t="shared" si="507"/>
        <v>-1302</v>
      </c>
      <c r="J658" s="504">
        <f t="shared" si="507"/>
        <v>-1302</v>
      </c>
      <c r="K658" s="504">
        <f t="shared" si="507"/>
        <v>-1302</v>
      </c>
      <c r="L658" s="504">
        <f t="shared" si="507"/>
        <v>-1302</v>
      </c>
      <c r="M658" s="504">
        <f t="shared" si="507"/>
        <v>-2604</v>
      </c>
      <c r="N658" s="504">
        <f t="shared" si="507"/>
        <v>-2604</v>
      </c>
      <c r="O658" s="504">
        <f t="shared" si="507"/>
        <v>-3906</v>
      </c>
      <c r="P658" s="504">
        <f t="shared" si="507"/>
        <v>-3906</v>
      </c>
      <c r="Q658" s="504">
        <f t="shared" si="507"/>
        <v>-6510</v>
      </c>
      <c r="R658" s="504">
        <f t="shared" si="507"/>
        <v>-6510</v>
      </c>
      <c r="S658" s="504">
        <f t="shared" si="507"/>
        <v>-10416</v>
      </c>
      <c r="T658" s="504">
        <f t="shared" si="507"/>
        <v>-10416</v>
      </c>
      <c r="U658" s="504">
        <f t="shared" si="507"/>
        <v>-16926</v>
      </c>
      <c r="V658" s="504">
        <f t="shared" si="507"/>
        <v>-16926</v>
      </c>
      <c r="W658" s="504">
        <f t="shared" si="507"/>
        <v>-27342</v>
      </c>
      <c r="X658" s="504">
        <f t="shared" si="507"/>
        <v>-27342</v>
      </c>
    </row>
    <row r="659" spans="1:24" hidden="1" x14ac:dyDescent="0.2">
      <c r="A659" s="505" t="s">
        <v>95</v>
      </c>
      <c r="B659" s="526">
        <v>801</v>
      </c>
      <c r="C659" s="493" t="s">
        <v>196</v>
      </c>
      <c r="D659" s="493" t="s">
        <v>198</v>
      </c>
      <c r="E659" s="493" t="s">
        <v>334</v>
      </c>
      <c r="F659" s="493" t="s">
        <v>96</v>
      </c>
      <c r="G659" s="504"/>
      <c r="H659" s="504"/>
      <c r="I659" s="504">
        <v>-1302</v>
      </c>
      <c r="J659" s="504">
        <f>G659+I659</f>
        <v>-1302</v>
      </c>
      <c r="K659" s="504">
        <v>-1302</v>
      </c>
      <c r="L659" s="504">
        <f>H659+J659</f>
        <v>-1302</v>
      </c>
      <c r="M659" s="504">
        <f>I659+K659</f>
        <v>-2604</v>
      </c>
      <c r="N659" s="504">
        <f t="shared" ref="N659" si="508">J659+L659</f>
        <v>-2604</v>
      </c>
      <c r="O659" s="504">
        <f t="shared" ref="O659:X659" si="509">K659+M659</f>
        <v>-3906</v>
      </c>
      <c r="P659" s="504">
        <f t="shared" si="509"/>
        <v>-3906</v>
      </c>
      <c r="Q659" s="504">
        <f t="shared" si="509"/>
        <v>-6510</v>
      </c>
      <c r="R659" s="504">
        <f t="shared" si="509"/>
        <v>-6510</v>
      </c>
      <c r="S659" s="504">
        <f t="shared" si="509"/>
        <v>-10416</v>
      </c>
      <c r="T659" s="504">
        <f t="shared" si="509"/>
        <v>-10416</v>
      </c>
      <c r="U659" s="504">
        <f t="shared" si="509"/>
        <v>-16926</v>
      </c>
      <c r="V659" s="504">
        <f t="shared" si="509"/>
        <v>-16926</v>
      </c>
      <c r="W659" s="504">
        <f t="shared" si="509"/>
        <v>-27342</v>
      </c>
      <c r="X659" s="504">
        <f t="shared" si="509"/>
        <v>-27342</v>
      </c>
    </row>
    <row r="660" spans="1:24" ht="18" hidden="1" customHeight="1" x14ac:dyDescent="0.2">
      <c r="A660" s="505" t="s">
        <v>979</v>
      </c>
      <c r="B660" s="526">
        <v>801</v>
      </c>
      <c r="C660" s="493" t="s">
        <v>196</v>
      </c>
      <c r="D660" s="493" t="s">
        <v>198</v>
      </c>
      <c r="E660" s="493" t="s">
        <v>462</v>
      </c>
      <c r="F660" s="493"/>
      <c r="G660" s="504">
        <f t="shared" ref="G660:X660" si="510">G661+G663</f>
        <v>0</v>
      </c>
      <c r="H660" s="504"/>
      <c r="I660" s="504">
        <f t="shared" si="510"/>
        <v>-1750.2</v>
      </c>
      <c r="J660" s="504" t="e">
        <f t="shared" si="510"/>
        <v>#REF!</v>
      </c>
      <c r="K660" s="504">
        <f t="shared" si="510"/>
        <v>-1750.2</v>
      </c>
      <c r="L660" s="504" t="e">
        <f>L661+L663</f>
        <v>#REF!</v>
      </c>
      <c r="M660" s="504" t="e">
        <f t="shared" si="510"/>
        <v>#REF!</v>
      </c>
      <c r="N660" s="504" t="e">
        <f t="shared" si="510"/>
        <v>#REF!</v>
      </c>
      <c r="O660" s="504" t="e">
        <f t="shared" si="510"/>
        <v>#REF!</v>
      </c>
      <c r="P660" s="504" t="e">
        <f t="shared" si="510"/>
        <v>#REF!</v>
      </c>
      <c r="Q660" s="504" t="e">
        <f t="shared" si="510"/>
        <v>#REF!</v>
      </c>
      <c r="R660" s="504" t="e">
        <f t="shared" si="510"/>
        <v>#REF!</v>
      </c>
      <c r="S660" s="504" t="e">
        <f t="shared" si="510"/>
        <v>#REF!</v>
      </c>
      <c r="T660" s="504" t="e">
        <f t="shared" si="510"/>
        <v>#REF!</v>
      </c>
      <c r="U660" s="504" t="e">
        <f t="shared" si="510"/>
        <v>#REF!</v>
      </c>
      <c r="V660" s="504" t="e">
        <f t="shared" si="510"/>
        <v>#REF!</v>
      </c>
      <c r="W660" s="504" t="e">
        <f t="shared" si="510"/>
        <v>#REF!</v>
      </c>
      <c r="X660" s="504" t="e">
        <f t="shared" si="510"/>
        <v>#REF!</v>
      </c>
    </row>
    <row r="661" spans="1:24" ht="42.75" hidden="1" customHeight="1" x14ac:dyDescent="0.2">
      <c r="A661" s="505" t="s">
        <v>988</v>
      </c>
      <c r="B661" s="526">
        <v>801</v>
      </c>
      <c r="C661" s="493" t="s">
        <v>196</v>
      </c>
      <c r="D661" s="493" t="s">
        <v>198</v>
      </c>
      <c r="E661" s="493" t="s">
        <v>515</v>
      </c>
      <c r="F661" s="493"/>
      <c r="G661" s="504"/>
      <c r="H661" s="504"/>
      <c r="I661" s="504">
        <f>I662</f>
        <v>-1450.2</v>
      </c>
      <c r="J661" s="504" t="e">
        <f>J662</f>
        <v>#REF!</v>
      </c>
      <c r="K661" s="504">
        <f>K662</f>
        <v>-1450.2</v>
      </c>
      <c r="L661" s="504" t="e">
        <f>L662</f>
        <v>#REF!</v>
      </c>
      <c r="M661" s="504" t="e">
        <f>M662</f>
        <v>#REF!</v>
      </c>
      <c r="N661" s="504" t="e">
        <f t="shared" ref="N661:X661" si="511">N662</f>
        <v>#REF!</v>
      </c>
      <c r="O661" s="504" t="e">
        <f t="shared" si="511"/>
        <v>#REF!</v>
      </c>
      <c r="P661" s="504" t="e">
        <f t="shared" si="511"/>
        <v>#REF!</v>
      </c>
      <c r="Q661" s="504" t="e">
        <f t="shared" si="511"/>
        <v>#REF!</v>
      </c>
      <c r="R661" s="504" t="e">
        <f t="shared" si="511"/>
        <v>#REF!</v>
      </c>
      <c r="S661" s="504" t="e">
        <f t="shared" si="511"/>
        <v>#REF!</v>
      </c>
      <c r="T661" s="504" t="e">
        <f t="shared" si="511"/>
        <v>#REF!</v>
      </c>
      <c r="U661" s="504" t="e">
        <f t="shared" si="511"/>
        <v>#REF!</v>
      </c>
      <c r="V661" s="504" t="e">
        <f t="shared" si="511"/>
        <v>#REF!</v>
      </c>
      <c r="W661" s="504" t="e">
        <f t="shared" si="511"/>
        <v>#REF!</v>
      </c>
      <c r="X661" s="504" t="e">
        <f t="shared" si="511"/>
        <v>#REF!</v>
      </c>
    </row>
    <row r="662" spans="1:24" ht="18.75" hidden="1" customHeight="1" x14ac:dyDescent="0.2">
      <c r="A662" s="505" t="s">
        <v>95</v>
      </c>
      <c r="B662" s="526">
        <v>801</v>
      </c>
      <c r="C662" s="493" t="s">
        <v>196</v>
      </c>
      <c r="D662" s="493" t="s">
        <v>198</v>
      </c>
      <c r="E662" s="493" t="s">
        <v>515</v>
      </c>
      <c r="F662" s="493" t="s">
        <v>96</v>
      </c>
      <c r="G662" s="504"/>
      <c r="H662" s="504"/>
      <c r="I662" s="504">
        <v>-1450.2</v>
      </c>
      <c r="J662" s="504" t="e">
        <f>#REF!+I662</f>
        <v>#REF!</v>
      </c>
      <c r="K662" s="504">
        <v>-1450.2</v>
      </c>
      <c r="L662" s="504" t="e">
        <f>#REF!+J662</f>
        <v>#REF!</v>
      </c>
      <c r="M662" s="504" t="e">
        <f>#REF!+K662</f>
        <v>#REF!</v>
      </c>
      <c r="N662" s="504" t="e">
        <f>#REF!+L662</f>
        <v>#REF!</v>
      </c>
      <c r="O662" s="504" t="e">
        <f>#REF!+M662</f>
        <v>#REF!</v>
      </c>
      <c r="P662" s="504" t="e">
        <f>#REF!+N662</f>
        <v>#REF!</v>
      </c>
      <c r="Q662" s="504" t="e">
        <f>#REF!+O662</f>
        <v>#REF!</v>
      </c>
      <c r="R662" s="504" t="e">
        <f>#REF!+P662</f>
        <v>#REF!</v>
      </c>
      <c r="S662" s="504" t="e">
        <f>#REF!+Q662</f>
        <v>#REF!</v>
      </c>
      <c r="T662" s="504" t="e">
        <f>#REF!+R662</f>
        <v>#REF!</v>
      </c>
      <c r="U662" s="504" t="e">
        <f>#REF!+S662</f>
        <v>#REF!</v>
      </c>
      <c r="V662" s="504" t="e">
        <f>#REF!+T662</f>
        <v>#REF!</v>
      </c>
      <c r="W662" s="504" t="e">
        <f>#REF!+U662</f>
        <v>#REF!</v>
      </c>
      <c r="X662" s="504" t="e">
        <f>#REF!+V662</f>
        <v>#REF!</v>
      </c>
    </row>
    <row r="663" spans="1:24" ht="39.75" hidden="1" customHeight="1" x14ac:dyDescent="0.2">
      <c r="A663" s="505" t="s">
        <v>989</v>
      </c>
      <c r="B663" s="526">
        <v>801</v>
      </c>
      <c r="C663" s="493" t="s">
        <v>196</v>
      </c>
      <c r="D663" s="493" t="s">
        <v>198</v>
      </c>
      <c r="E663" s="493" t="s">
        <v>516</v>
      </c>
      <c r="F663" s="492"/>
      <c r="G663" s="504"/>
      <c r="H663" s="504"/>
      <c r="I663" s="504">
        <f>I664</f>
        <v>-300</v>
      </c>
      <c r="J663" s="504" t="e">
        <f>J664</f>
        <v>#REF!</v>
      </c>
      <c r="K663" s="504">
        <f>K664</f>
        <v>-300</v>
      </c>
      <c r="L663" s="504" t="e">
        <f>L664</f>
        <v>#REF!</v>
      </c>
      <c r="M663" s="504" t="e">
        <f>M664</f>
        <v>#REF!</v>
      </c>
      <c r="N663" s="504" t="e">
        <f t="shared" ref="N663:X663" si="512">N664</f>
        <v>#REF!</v>
      </c>
      <c r="O663" s="504" t="e">
        <f t="shared" si="512"/>
        <v>#REF!</v>
      </c>
      <c r="P663" s="504" t="e">
        <f t="shared" si="512"/>
        <v>#REF!</v>
      </c>
      <c r="Q663" s="504" t="e">
        <f t="shared" si="512"/>
        <v>#REF!</v>
      </c>
      <c r="R663" s="504" t="e">
        <f t="shared" si="512"/>
        <v>#REF!</v>
      </c>
      <c r="S663" s="504" t="e">
        <f t="shared" si="512"/>
        <v>#REF!</v>
      </c>
      <c r="T663" s="504" t="e">
        <f t="shared" si="512"/>
        <v>#REF!</v>
      </c>
      <c r="U663" s="504" t="e">
        <f t="shared" si="512"/>
        <v>#REF!</v>
      </c>
      <c r="V663" s="504" t="e">
        <f t="shared" si="512"/>
        <v>#REF!</v>
      </c>
      <c r="W663" s="504" t="e">
        <f t="shared" si="512"/>
        <v>#REF!</v>
      </c>
      <c r="X663" s="504" t="e">
        <f t="shared" si="512"/>
        <v>#REF!</v>
      </c>
    </row>
    <row r="664" spans="1:24" ht="21.75" hidden="1" customHeight="1" x14ac:dyDescent="0.2">
      <c r="A664" s="505" t="s">
        <v>723</v>
      </c>
      <c r="B664" s="526">
        <v>801</v>
      </c>
      <c r="C664" s="493" t="s">
        <v>196</v>
      </c>
      <c r="D664" s="493" t="s">
        <v>198</v>
      </c>
      <c r="E664" s="493" t="s">
        <v>517</v>
      </c>
      <c r="F664" s="493" t="s">
        <v>94</v>
      </c>
      <c r="G664" s="504"/>
      <c r="H664" s="504"/>
      <c r="I664" s="504">
        <v>-300</v>
      </c>
      <c r="J664" s="504" t="e">
        <f>#REF!+I664</f>
        <v>#REF!</v>
      </c>
      <c r="K664" s="504">
        <v>-300</v>
      </c>
      <c r="L664" s="504" t="e">
        <f>#REF!+J664</f>
        <v>#REF!</v>
      </c>
      <c r="M664" s="504" t="e">
        <f>#REF!+K664</f>
        <v>#REF!</v>
      </c>
      <c r="N664" s="504" t="e">
        <f>#REF!+L664</f>
        <v>#REF!</v>
      </c>
      <c r="O664" s="504" t="e">
        <f>#REF!+M664</f>
        <v>#REF!</v>
      </c>
      <c r="P664" s="504" t="e">
        <f>#REF!+N664</f>
        <v>#REF!</v>
      </c>
      <c r="Q664" s="504" t="e">
        <f>#REF!+O664</f>
        <v>#REF!</v>
      </c>
      <c r="R664" s="504" t="e">
        <f>#REF!+P664</f>
        <v>#REF!</v>
      </c>
      <c r="S664" s="504" t="e">
        <f>#REF!+Q664</f>
        <v>#REF!</v>
      </c>
      <c r="T664" s="504" t="e">
        <f>#REF!+R664</f>
        <v>#REF!</v>
      </c>
      <c r="U664" s="504" t="e">
        <f>#REF!+S664</f>
        <v>#REF!</v>
      </c>
      <c r="V664" s="504" t="e">
        <f>#REF!+T664</f>
        <v>#REF!</v>
      </c>
      <c r="W664" s="504" t="e">
        <f>#REF!+U664</f>
        <v>#REF!</v>
      </c>
      <c r="X664" s="504" t="e">
        <f>#REF!+V664</f>
        <v>#REF!</v>
      </c>
    </row>
    <row r="665" spans="1:24" ht="39.75" hidden="1" customHeight="1" x14ac:dyDescent="0.2">
      <c r="A665" s="539" t="s">
        <v>734</v>
      </c>
      <c r="B665" s="526">
        <v>801</v>
      </c>
      <c r="C665" s="531" t="s">
        <v>196</v>
      </c>
      <c r="D665" s="531" t="s">
        <v>198</v>
      </c>
      <c r="E665" s="531" t="s">
        <v>518</v>
      </c>
      <c r="F665" s="531"/>
      <c r="G665" s="504"/>
      <c r="H665" s="504"/>
      <c r="I665" s="504">
        <f>I666+I668</f>
        <v>-876.2</v>
      </c>
      <c r="J665" s="504" t="e">
        <f>J666+J668</f>
        <v>#REF!</v>
      </c>
      <c r="K665" s="504">
        <f>K666+K668</f>
        <v>-876.2</v>
      </c>
      <c r="L665" s="504" t="e">
        <f>L666+L668</f>
        <v>#REF!</v>
      </c>
      <c r="M665" s="504" t="e">
        <f>M666+M668</f>
        <v>#REF!</v>
      </c>
      <c r="N665" s="504" t="e">
        <f t="shared" ref="N665:X665" si="513">N666+N668</f>
        <v>#REF!</v>
      </c>
      <c r="O665" s="504" t="e">
        <f t="shared" si="513"/>
        <v>#REF!</v>
      </c>
      <c r="P665" s="504" t="e">
        <f t="shared" si="513"/>
        <v>#REF!</v>
      </c>
      <c r="Q665" s="504" t="e">
        <f t="shared" si="513"/>
        <v>#REF!</v>
      </c>
      <c r="R665" s="504" t="e">
        <f t="shared" si="513"/>
        <v>#REF!</v>
      </c>
      <c r="S665" s="504" t="e">
        <f t="shared" si="513"/>
        <v>#REF!</v>
      </c>
      <c r="T665" s="504" t="e">
        <f t="shared" si="513"/>
        <v>#REF!</v>
      </c>
      <c r="U665" s="504" t="e">
        <f t="shared" si="513"/>
        <v>#REF!</v>
      </c>
      <c r="V665" s="504" t="e">
        <f t="shared" si="513"/>
        <v>#REF!</v>
      </c>
      <c r="W665" s="504" t="e">
        <f t="shared" si="513"/>
        <v>#REF!</v>
      </c>
      <c r="X665" s="504" t="e">
        <f t="shared" si="513"/>
        <v>#REF!</v>
      </c>
    </row>
    <row r="666" spans="1:24" ht="71.25" hidden="1" customHeight="1" x14ac:dyDescent="0.2">
      <c r="A666" s="539" t="s">
        <v>730</v>
      </c>
      <c r="B666" s="526">
        <v>801</v>
      </c>
      <c r="C666" s="531" t="s">
        <v>196</v>
      </c>
      <c r="D666" s="531" t="s">
        <v>198</v>
      </c>
      <c r="E666" s="531" t="s">
        <v>731</v>
      </c>
      <c r="F666" s="531"/>
      <c r="G666" s="504"/>
      <c r="H666" s="504"/>
      <c r="I666" s="504">
        <f>I667</f>
        <v>-431.2</v>
      </c>
      <c r="J666" s="504" t="e">
        <f>J667</f>
        <v>#REF!</v>
      </c>
      <c r="K666" s="504">
        <f>K667</f>
        <v>-431.2</v>
      </c>
      <c r="L666" s="504" t="e">
        <f>L667</f>
        <v>#REF!</v>
      </c>
      <c r="M666" s="504" t="e">
        <f>M667</f>
        <v>#REF!</v>
      </c>
      <c r="N666" s="504" t="e">
        <f t="shared" ref="N666:X666" si="514">N667</f>
        <v>#REF!</v>
      </c>
      <c r="O666" s="504" t="e">
        <f t="shared" si="514"/>
        <v>#REF!</v>
      </c>
      <c r="P666" s="504" t="e">
        <f t="shared" si="514"/>
        <v>#REF!</v>
      </c>
      <c r="Q666" s="504" t="e">
        <f t="shared" si="514"/>
        <v>#REF!</v>
      </c>
      <c r="R666" s="504" t="e">
        <f t="shared" si="514"/>
        <v>#REF!</v>
      </c>
      <c r="S666" s="504" t="e">
        <f t="shared" si="514"/>
        <v>#REF!</v>
      </c>
      <c r="T666" s="504" t="e">
        <f t="shared" si="514"/>
        <v>#REF!</v>
      </c>
      <c r="U666" s="504" t="e">
        <f t="shared" si="514"/>
        <v>#REF!</v>
      </c>
      <c r="V666" s="504" t="e">
        <f t="shared" si="514"/>
        <v>#REF!</v>
      </c>
      <c r="W666" s="504" t="e">
        <f t="shared" si="514"/>
        <v>#REF!</v>
      </c>
      <c r="X666" s="504" t="e">
        <f t="shared" si="514"/>
        <v>#REF!</v>
      </c>
    </row>
    <row r="667" spans="1:24" ht="21" hidden="1" customHeight="1" x14ac:dyDescent="0.2">
      <c r="A667" s="505" t="s">
        <v>93</v>
      </c>
      <c r="B667" s="526">
        <v>801</v>
      </c>
      <c r="C667" s="531" t="s">
        <v>196</v>
      </c>
      <c r="D667" s="531" t="s">
        <v>198</v>
      </c>
      <c r="E667" s="531" t="s">
        <v>731</v>
      </c>
      <c r="F667" s="531" t="s">
        <v>94</v>
      </c>
      <c r="G667" s="504"/>
      <c r="H667" s="504"/>
      <c r="I667" s="504">
        <v>-431.2</v>
      </c>
      <c r="J667" s="504" t="e">
        <f>#REF!+I667</f>
        <v>#REF!</v>
      </c>
      <c r="K667" s="504">
        <v>-431.2</v>
      </c>
      <c r="L667" s="504" t="e">
        <f>#REF!+J667</f>
        <v>#REF!</v>
      </c>
      <c r="M667" s="504" t="e">
        <f>#REF!+K667</f>
        <v>#REF!</v>
      </c>
      <c r="N667" s="504" t="e">
        <f>#REF!+L667</f>
        <v>#REF!</v>
      </c>
      <c r="O667" s="504" t="e">
        <f>#REF!+M667</f>
        <v>#REF!</v>
      </c>
      <c r="P667" s="504" t="e">
        <f>#REF!+N667</f>
        <v>#REF!</v>
      </c>
      <c r="Q667" s="504" t="e">
        <f>#REF!+O667</f>
        <v>#REF!</v>
      </c>
      <c r="R667" s="504" t="e">
        <f>#REF!+P667</f>
        <v>#REF!</v>
      </c>
      <c r="S667" s="504" t="e">
        <f>#REF!+Q667</f>
        <v>#REF!</v>
      </c>
      <c r="T667" s="504" t="e">
        <f>#REF!+R667</f>
        <v>#REF!</v>
      </c>
      <c r="U667" s="504" t="e">
        <f>#REF!+S667</f>
        <v>#REF!</v>
      </c>
      <c r="V667" s="504" t="e">
        <f>#REF!+T667</f>
        <v>#REF!</v>
      </c>
      <c r="W667" s="504" t="e">
        <f>#REF!+U667</f>
        <v>#REF!</v>
      </c>
      <c r="X667" s="504" t="e">
        <f>#REF!+V667</f>
        <v>#REF!</v>
      </c>
    </row>
    <row r="668" spans="1:24" ht="93.75" hidden="1" customHeight="1" x14ac:dyDescent="0.2">
      <c r="A668" s="530" t="s">
        <v>732</v>
      </c>
      <c r="B668" s="526">
        <v>801</v>
      </c>
      <c r="C668" s="531" t="s">
        <v>196</v>
      </c>
      <c r="D668" s="531" t="s">
        <v>198</v>
      </c>
      <c r="E668" s="531" t="s">
        <v>733</v>
      </c>
      <c r="F668" s="531"/>
      <c r="G668" s="504"/>
      <c r="H668" s="504"/>
      <c r="I668" s="504">
        <f>I669</f>
        <v>-445</v>
      </c>
      <c r="J668" s="504" t="e">
        <f>J669</f>
        <v>#REF!</v>
      </c>
      <c r="K668" s="504">
        <f>K669</f>
        <v>-445</v>
      </c>
      <c r="L668" s="504" t="e">
        <f>L669</f>
        <v>#REF!</v>
      </c>
      <c r="M668" s="504" t="e">
        <f>M669</f>
        <v>#REF!</v>
      </c>
      <c r="N668" s="504" t="e">
        <f t="shared" ref="N668:X668" si="515">N669</f>
        <v>#REF!</v>
      </c>
      <c r="O668" s="504" t="e">
        <f t="shared" si="515"/>
        <v>#REF!</v>
      </c>
      <c r="P668" s="504" t="e">
        <f t="shared" si="515"/>
        <v>#REF!</v>
      </c>
      <c r="Q668" s="504" t="e">
        <f t="shared" si="515"/>
        <v>#REF!</v>
      </c>
      <c r="R668" s="504" t="e">
        <f t="shared" si="515"/>
        <v>#REF!</v>
      </c>
      <c r="S668" s="504" t="e">
        <f t="shared" si="515"/>
        <v>#REF!</v>
      </c>
      <c r="T668" s="504" t="e">
        <f t="shared" si="515"/>
        <v>#REF!</v>
      </c>
      <c r="U668" s="504" t="e">
        <f t="shared" si="515"/>
        <v>#REF!</v>
      </c>
      <c r="V668" s="504" t="e">
        <f t="shared" si="515"/>
        <v>#REF!</v>
      </c>
      <c r="W668" s="504" t="e">
        <f t="shared" si="515"/>
        <v>#REF!</v>
      </c>
      <c r="X668" s="504" t="e">
        <f t="shared" si="515"/>
        <v>#REF!</v>
      </c>
    </row>
    <row r="669" spans="1:24" ht="18" hidden="1" customHeight="1" x14ac:dyDescent="0.2">
      <c r="A669" s="505" t="s">
        <v>93</v>
      </c>
      <c r="B669" s="526">
        <v>801</v>
      </c>
      <c r="C669" s="531" t="s">
        <v>196</v>
      </c>
      <c r="D669" s="531" t="s">
        <v>198</v>
      </c>
      <c r="E669" s="531" t="s">
        <v>733</v>
      </c>
      <c r="F669" s="531" t="s">
        <v>94</v>
      </c>
      <c r="G669" s="504"/>
      <c r="H669" s="504"/>
      <c r="I669" s="504">
        <v>-445</v>
      </c>
      <c r="J669" s="504" t="e">
        <f>#REF!+I669</f>
        <v>#REF!</v>
      </c>
      <c r="K669" s="504">
        <v>-445</v>
      </c>
      <c r="L669" s="504" t="e">
        <f>#REF!+J669</f>
        <v>#REF!</v>
      </c>
      <c r="M669" s="504" t="e">
        <f>#REF!+K669</f>
        <v>#REF!</v>
      </c>
      <c r="N669" s="504" t="e">
        <f>#REF!+L669</f>
        <v>#REF!</v>
      </c>
      <c r="O669" s="504" t="e">
        <f>#REF!+M669</f>
        <v>#REF!</v>
      </c>
      <c r="P669" s="504" t="e">
        <f>#REF!+N669</f>
        <v>#REF!</v>
      </c>
      <c r="Q669" s="504" t="e">
        <f>#REF!+O669</f>
        <v>#REF!</v>
      </c>
      <c r="R669" s="504" t="e">
        <f>#REF!+P669</f>
        <v>#REF!</v>
      </c>
      <c r="S669" s="504" t="e">
        <f>#REF!+Q669</f>
        <v>#REF!</v>
      </c>
      <c r="T669" s="504" t="e">
        <f>#REF!+R669</f>
        <v>#REF!</v>
      </c>
      <c r="U669" s="504" t="e">
        <f>#REF!+S669</f>
        <v>#REF!</v>
      </c>
      <c r="V669" s="504" t="e">
        <f>#REF!+T669</f>
        <v>#REF!</v>
      </c>
      <c r="W669" s="504" t="e">
        <f>#REF!+U669</f>
        <v>#REF!</v>
      </c>
      <c r="X669" s="504" t="e">
        <f>#REF!+V669</f>
        <v>#REF!</v>
      </c>
    </row>
    <row r="670" spans="1:24" ht="21.75" hidden="1" customHeight="1" x14ac:dyDescent="0.2">
      <c r="A670" s="505"/>
      <c r="B670" s="526"/>
      <c r="C670" s="493"/>
      <c r="D670" s="493"/>
      <c r="E670" s="493"/>
      <c r="F670" s="493"/>
      <c r="G670" s="504"/>
      <c r="H670" s="504"/>
      <c r="I670" s="504"/>
      <c r="J670" s="504"/>
      <c r="K670" s="504"/>
      <c r="L670" s="504"/>
      <c r="M670" s="504"/>
      <c r="N670" s="504"/>
      <c r="O670" s="504"/>
      <c r="P670" s="504"/>
      <c r="Q670" s="504"/>
      <c r="R670" s="504"/>
      <c r="S670" s="504"/>
      <c r="T670" s="504"/>
      <c r="U670" s="504"/>
      <c r="V670" s="504"/>
      <c r="W670" s="504"/>
      <c r="X670" s="504"/>
    </row>
    <row r="671" spans="1:24" ht="21.75" hidden="1" customHeight="1" x14ac:dyDescent="0.2">
      <c r="A671" s="505"/>
      <c r="B671" s="526"/>
      <c r="C671" s="493"/>
      <c r="D671" s="493"/>
      <c r="E671" s="493"/>
      <c r="F671" s="493"/>
      <c r="G671" s="504"/>
      <c r="H671" s="504"/>
      <c r="I671" s="504"/>
      <c r="J671" s="504"/>
      <c r="K671" s="504"/>
      <c r="L671" s="504"/>
      <c r="M671" s="504"/>
      <c r="N671" s="504"/>
      <c r="O671" s="504"/>
      <c r="P671" s="504"/>
      <c r="Q671" s="504"/>
      <c r="R671" s="504"/>
      <c r="S671" s="504"/>
      <c r="T671" s="504"/>
      <c r="U671" s="504"/>
      <c r="V671" s="504"/>
      <c r="W671" s="504"/>
      <c r="X671" s="504"/>
    </row>
    <row r="672" spans="1:24" hidden="1" x14ac:dyDescent="0.2">
      <c r="A672" s="505" t="s">
        <v>404</v>
      </c>
      <c r="B672" s="526">
        <v>801</v>
      </c>
      <c r="C672" s="493" t="s">
        <v>196</v>
      </c>
      <c r="D672" s="493" t="s">
        <v>198</v>
      </c>
      <c r="E672" s="493" t="s">
        <v>62</v>
      </c>
      <c r="F672" s="493"/>
      <c r="G672" s="504"/>
      <c r="H672" s="504"/>
      <c r="I672" s="504">
        <f>I677</f>
        <v>-701</v>
      </c>
      <c r="J672" s="504">
        <f>J677</f>
        <v>-701</v>
      </c>
      <c r="K672" s="504">
        <f>K677</f>
        <v>-701</v>
      </c>
      <c r="L672" s="504">
        <f>L677</f>
        <v>-701</v>
      </c>
      <c r="M672" s="504">
        <f>M677</f>
        <v>-1402</v>
      </c>
      <c r="N672" s="504">
        <f t="shared" ref="N672:X672" si="516">N677</f>
        <v>-1402</v>
      </c>
      <c r="O672" s="504">
        <f t="shared" si="516"/>
        <v>-2103</v>
      </c>
      <c r="P672" s="504">
        <f t="shared" si="516"/>
        <v>-2103</v>
      </c>
      <c r="Q672" s="504">
        <f t="shared" si="516"/>
        <v>-3505</v>
      </c>
      <c r="R672" s="504">
        <f t="shared" si="516"/>
        <v>-3505</v>
      </c>
      <c r="S672" s="504">
        <f t="shared" si="516"/>
        <v>-5608</v>
      </c>
      <c r="T672" s="504">
        <f t="shared" si="516"/>
        <v>-5608</v>
      </c>
      <c r="U672" s="504">
        <f t="shared" si="516"/>
        <v>-9113</v>
      </c>
      <c r="V672" s="504">
        <f t="shared" si="516"/>
        <v>-9113</v>
      </c>
      <c r="W672" s="504">
        <f t="shared" si="516"/>
        <v>-14721</v>
      </c>
      <c r="X672" s="504">
        <f t="shared" si="516"/>
        <v>-14721</v>
      </c>
    </row>
    <row r="673" spans="1:24" hidden="1" x14ac:dyDescent="0.2">
      <c r="A673" s="505" t="s">
        <v>542</v>
      </c>
      <c r="B673" s="526">
        <v>801</v>
      </c>
      <c r="C673" s="493" t="s">
        <v>196</v>
      </c>
      <c r="D673" s="493" t="s">
        <v>198</v>
      </c>
      <c r="E673" s="493" t="s">
        <v>175</v>
      </c>
      <c r="F673" s="493"/>
      <c r="G673" s="504"/>
      <c r="H673" s="504"/>
      <c r="I673" s="504" t="e">
        <f>I675+I674+I676</f>
        <v>#REF!</v>
      </c>
      <c r="J673" s="504" t="e">
        <f>J675+J674+J676</f>
        <v>#REF!</v>
      </c>
      <c r="K673" s="504" t="e">
        <f>K675+K674+K676</f>
        <v>#REF!</v>
      </c>
      <c r="L673" s="504" t="e">
        <f>L675+L674+L676</f>
        <v>#REF!</v>
      </c>
      <c r="M673" s="504" t="e">
        <f>M675+M674+M676</f>
        <v>#REF!</v>
      </c>
      <c r="N673" s="504" t="e">
        <f t="shared" ref="N673:X673" si="517">N675+N674+N676</f>
        <v>#REF!</v>
      </c>
      <c r="O673" s="504" t="e">
        <f t="shared" si="517"/>
        <v>#REF!</v>
      </c>
      <c r="P673" s="504" t="e">
        <f t="shared" si="517"/>
        <v>#REF!</v>
      </c>
      <c r="Q673" s="504" t="e">
        <f t="shared" si="517"/>
        <v>#REF!</v>
      </c>
      <c r="R673" s="504" t="e">
        <f t="shared" si="517"/>
        <v>#REF!</v>
      </c>
      <c r="S673" s="504" t="e">
        <f t="shared" si="517"/>
        <v>#REF!</v>
      </c>
      <c r="T673" s="504" t="e">
        <f t="shared" si="517"/>
        <v>#REF!</v>
      </c>
      <c r="U673" s="504" t="e">
        <f t="shared" si="517"/>
        <v>#REF!</v>
      </c>
      <c r="V673" s="504" t="e">
        <f t="shared" si="517"/>
        <v>#REF!</v>
      </c>
      <c r="W673" s="504" t="e">
        <f t="shared" si="517"/>
        <v>#REF!</v>
      </c>
      <c r="X673" s="504" t="e">
        <f t="shared" si="517"/>
        <v>#REF!</v>
      </c>
    </row>
    <row r="674" spans="1:24" hidden="1" x14ac:dyDescent="0.2">
      <c r="A674" s="505" t="s">
        <v>93</v>
      </c>
      <c r="B674" s="526">
        <v>801</v>
      </c>
      <c r="C674" s="493" t="s">
        <v>196</v>
      </c>
      <c r="D674" s="493" t="s">
        <v>198</v>
      </c>
      <c r="E674" s="493" t="s">
        <v>175</v>
      </c>
      <c r="F674" s="493" t="s">
        <v>94</v>
      </c>
      <c r="G674" s="504"/>
      <c r="H674" s="504"/>
      <c r="I674" s="504" t="e">
        <f>#REF!+G674</f>
        <v>#REF!</v>
      </c>
      <c r="J674" s="504" t="e">
        <f>G674+I674</f>
        <v>#REF!</v>
      </c>
      <c r="K674" s="504" t="e">
        <f>H674+I674</f>
        <v>#REF!</v>
      </c>
      <c r="L674" s="504" t="e">
        <f>H674+J674</f>
        <v>#REF!</v>
      </c>
      <c r="M674" s="504" t="e">
        <f>I674+K674</f>
        <v>#REF!</v>
      </c>
      <c r="N674" s="504" t="e">
        <f t="shared" ref="N674:N675" si="518">J674+L674</f>
        <v>#REF!</v>
      </c>
      <c r="O674" s="504" t="e">
        <f t="shared" ref="O674:X675" si="519">K674+M674</f>
        <v>#REF!</v>
      </c>
      <c r="P674" s="504" t="e">
        <f t="shared" si="519"/>
        <v>#REF!</v>
      </c>
      <c r="Q674" s="504" t="e">
        <f t="shared" si="519"/>
        <v>#REF!</v>
      </c>
      <c r="R674" s="504" t="e">
        <f t="shared" si="519"/>
        <v>#REF!</v>
      </c>
      <c r="S674" s="504" t="e">
        <f t="shared" si="519"/>
        <v>#REF!</v>
      </c>
      <c r="T674" s="504" t="e">
        <f t="shared" si="519"/>
        <v>#REF!</v>
      </c>
      <c r="U674" s="504" t="e">
        <f t="shared" si="519"/>
        <v>#REF!</v>
      </c>
      <c r="V674" s="504" t="e">
        <f t="shared" si="519"/>
        <v>#REF!</v>
      </c>
      <c r="W674" s="504" t="e">
        <f t="shared" si="519"/>
        <v>#REF!</v>
      </c>
      <c r="X674" s="504" t="e">
        <f t="shared" si="519"/>
        <v>#REF!</v>
      </c>
    </row>
    <row r="675" spans="1:24" ht="12.75" hidden="1" customHeight="1" x14ac:dyDescent="0.2">
      <c r="A675" s="505" t="s">
        <v>63</v>
      </c>
      <c r="B675" s="526">
        <v>801</v>
      </c>
      <c r="C675" s="493" t="s">
        <v>196</v>
      </c>
      <c r="D675" s="493" t="s">
        <v>198</v>
      </c>
      <c r="E675" s="493" t="s">
        <v>175</v>
      </c>
      <c r="F675" s="493" t="s">
        <v>64</v>
      </c>
      <c r="G675" s="504"/>
      <c r="H675" s="504"/>
      <c r="I675" s="504" t="e">
        <f>#REF!+G675</f>
        <v>#REF!</v>
      </c>
      <c r="J675" s="504" t="e">
        <f>G675+I675</f>
        <v>#REF!</v>
      </c>
      <c r="K675" s="504" t="e">
        <f>H675+I675</f>
        <v>#REF!</v>
      </c>
      <c r="L675" s="504" t="e">
        <f>H675+J675</f>
        <v>#REF!</v>
      </c>
      <c r="M675" s="504" t="e">
        <f>I675+K675</f>
        <v>#REF!</v>
      </c>
      <c r="N675" s="504" t="e">
        <f t="shared" si="518"/>
        <v>#REF!</v>
      </c>
      <c r="O675" s="504" t="e">
        <f t="shared" si="519"/>
        <v>#REF!</v>
      </c>
      <c r="P675" s="504" t="e">
        <f t="shared" si="519"/>
        <v>#REF!</v>
      </c>
      <c r="Q675" s="504" t="e">
        <f t="shared" si="519"/>
        <v>#REF!</v>
      </c>
      <c r="R675" s="504" t="e">
        <f t="shared" si="519"/>
        <v>#REF!</v>
      </c>
      <c r="S675" s="504" t="e">
        <f t="shared" si="519"/>
        <v>#REF!</v>
      </c>
      <c r="T675" s="504" t="e">
        <f t="shared" si="519"/>
        <v>#REF!</v>
      </c>
      <c r="U675" s="504" t="e">
        <f t="shared" si="519"/>
        <v>#REF!</v>
      </c>
      <c r="V675" s="504" t="e">
        <f t="shared" si="519"/>
        <v>#REF!</v>
      </c>
      <c r="W675" s="504" t="e">
        <f t="shared" si="519"/>
        <v>#REF!</v>
      </c>
      <c r="X675" s="504" t="e">
        <f t="shared" si="519"/>
        <v>#REF!</v>
      </c>
    </row>
    <row r="676" spans="1:24" ht="41.25" hidden="1" customHeight="1" x14ac:dyDescent="0.2">
      <c r="A676" s="505" t="s">
        <v>132</v>
      </c>
      <c r="B676" s="526">
        <v>801</v>
      </c>
      <c r="C676" s="493" t="s">
        <v>196</v>
      </c>
      <c r="D676" s="493" t="s">
        <v>198</v>
      </c>
      <c r="E676" s="493" t="s">
        <v>175</v>
      </c>
      <c r="F676" s="493" t="s">
        <v>131</v>
      </c>
      <c r="G676" s="504"/>
      <c r="H676" s="504"/>
      <c r="I676" s="504">
        <f>G676</f>
        <v>0</v>
      </c>
      <c r="J676" s="504">
        <f>I676</f>
        <v>0</v>
      </c>
      <c r="K676" s="504">
        <f>I676</f>
        <v>0</v>
      </c>
      <c r="L676" s="504">
        <f>J676</f>
        <v>0</v>
      </c>
      <c r="M676" s="504">
        <f>K676</f>
        <v>0</v>
      </c>
      <c r="N676" s="504">
        <f t="shared" ref="N676" si="520">L676</f>
        <v>0</v>
      </c>
      <c r="O676" s="504">
        <f>M676</f>
        <v>0</v>
      </c>
      <c r="P676" s="504">
        <f>N676</f>
        <v>0</v>
      </c>
      <c r="Q676" s="504">
        <f>O676</f>
        <v>0</v>
      </c>
      <c r="R676" s="504">
        <f t="shared" ref="R676:X676" si="521">P676</f>
        <v>0</v>
      </c>
      <c r="S676" s="504">
        <f>Q676</f>
        <v>0</v>
      </c>
      <c r="T676" s="504">
        <f>R676</f>
        <v>0</v>
      </c>
      <c r="U676" s="504">
        <f>S676</f>
        <v>0</v>
      </c>
      <c r="V676" s="504">
        <f>T676</f>
        <v>0</v>
      </c>
      <c r="W676" s="504">
        <f t="shared" si="521"/>
        <v>0</v>
      </c>
      <c r="X676" s="504">
        <f t="shared" si="521"/>
        <v>0</v>
      </c>
    </row>
    <row r="677" spans="1:24" ht="18.75" hidden="1" customHeight="1" x14ac:dyDescent="0.2">
      <c r="A677" s="505" t="s">
        <v>426</v>
      </c>
      <c r="B677" s="526">
        <v>801</v>
      </c>
      <c r="C677" s="493" t="s">
        <v>196</v>
      </c>
      <c r="D677" s="493" t="s">
        <v>198</v>
      </c>
      <c r="E677" s="493" t="s">
        <v>434</v>
      </c>
      <c r="F677" s="493"/>
      <c r="G677" s="504"/>
      <c r="H677" s="504"/>
      <c r="I677" s="504">
        <f>I678</f>
        <v>-701</v>
      </c>
      <c r="J677" s="504">
        <f>J678</f>
        <v>-701</v>
      </c>
      <c r="K677" s="504">
        <f>K678</f>
        <v>-701</v>
      </c>
      <c r="L677" s="504">
        <f>L678</f>
        <v>-701</v>
      </c>
      <c r="M677" s="504">
        <f>M678</f>
        <v>-1402</v>
      </c>
      <c r="N677" s="504">
        <f t="shared" ref="N677:X677" si="522">N678</f>
        <v>-1402</v>
      </c>
      <c r="O677" s="504">
        <f t="shared" si="522"/>
        <v>-2103</v>
      </c>
      <c r="P677" s="504">
        <f t="shared" si="522"/>
        <v>-2103</v>
      </c>
      <c r="Q677" s="504">
        <f t="shared" si="522"/>
        <v>-3505</v>
      </c>
      <c r="R677" s="504">
        <f t="shared" si="522"/>
        <v>-3505</v>
      </c>
      <c r="S677" s="504">
        <f t="shared" si="522"/>
        <v>-5608</v>
      </c>
      <c r="T677" s="504">
        <f t="shared" si="522"/>
        <v>-5608</v>
      </c>
      <c r="U677" s="504">
        <f t="shared" si="522"/>
        <v>-9113</v>
      </c>
      <c r="V677" s="504">
        <f t="shared" si="522"/>
        <v>-9113</v>
      </c>
      <c r="W677" s="504">
        <f t="shared" si="522"/>
        <v>-14721</v>
      </c>
      <c r="X677" s="504">
        <f t="shared" si="522"/>
        <v>-14721</v>
      </c>
    </row>
    <row r="678" spans="1:24" ht="20.25" hidden="1" customHeight="1" x14ac:dyDescent="0.2">
      <c r="A678" s="505" t="s">
        <v>93</v>
      </c>
      <c r="B678" s="526">
        <v>801</v>
      </c>
      <c r="C678" s="493" t="s">
        <v>196</v>
      </c>
      <c r="D678" s="493" t="s">
        <v>198</v>
      </c>
      <c r="E678" s="493" t="s">
        <v>434</v>
      </c>
      <c r="F678" s="493" t="s">
        <v>94</v>
      </c>
      <c r="G678" s="504"/>
      <c r="H678" s="504"/>
      <c r="I678" s="504">
        <v>-701</v>
      </c>
      <c r="J678" s="504">
        <f>G678+I678</f>
        <v>-701</v>
      </c>
      <c r="K678" s="504">
        <v>-701</v>
      </c>
      <c r="L678" s="504">
        <f>H678+J678</f>
        <v>-701</v>
      </c>
      <c r="M678" s="504">
        <f>I678+K678</f>
        <v>-1402</v>
      </c>
      <c r="N678" s="504">
        <f t="shared" ref="N678" si="523">J678+L678</f>
        <v>-1402</v>
      </c>
      <c r="O678" s="504">
        <f t="shared" ref="O678:X678" si="524">K678+M678</f>
        <v>-2103</v>
      </c>
      <c r="P678" s="504">
        <f t="shared" si="524"/>
        <v>-2103</v>
      </c>
      <c r="Q678" s="504">
        <f t="shared" si="524"/>
        <v>-3505</v>
      </c>
      <c r="R678" s="504">
        <f t="shared" si="524"/>
        <v>-3505</v>
      </c>
      <c r="S678" s="504">
        <f t="shared" si="524"/>
        <v>-5608</v>
      </c>
      <c r="T678" s="504">
        <f t="shared" si="524"/>
        <v>-5608</v>
      </c>
      <c r="U678" s="504">
        <f t="shared" si="524"/>
        <v>-9113</v>
      </c>
      <c r="V678" s="504">
        <f t="shared" si="524"/>
        <v>-9113</v>
      </c>
      <c r="W678" s="504">
        <f t="shared" si="524"/>
        <v>-14721</v>
      </c>
      <c r="X678" s="504">
        <f t="shared" si="524"/>
        <v>-14721</v>
      </c>
    </row>
    <row r="679" spans="1:24" ht="33.75" customHeight="1" x14ac:dyDescent="0.2">
      <c r="A679" s="505" t="s">
        <v>988</v>
      </c>
      <c r="B679" s="526">
        <v>801</v>
      </c>
      <c r="C679" s="493" t="s">
        <v>196</v>
      </c>
      <c r="D679" s="493" t="s">
        <v>198</v>
      </c>
      <c r="E679" s="493" t="s">
        <v>875</v>
      </c>
      <c r="F679" s="493"/>
      <c r="G679" s="504"/>
      <c r="H679" s="504">
        <f>H680+H681</f>
        <v>1395</v>
      </c>
      <c r="I679" s="504">
        <f>I680+I681</f>
        <v>0</v>
      </c>
      <c r="J679" s="504">
        <f t="shared" ref="J679:J690" si="525">H679+I679</f>
        <v>1395</v>
      </c>
      <c r="K679" s="504">
        <f>K680+K681</f>
        <v>0</v>
      </c>
      <c r="L679" s="504">
        <f>L680+L681</f>
        <v>1705</v>
      </c>
      <c r="M679" s="504">
        <f>M680+M681</f>
        <v>1705</v>
      </c>
      <c r="N679" s="504">
        <f t="shared" ref="N679:Q679" si="526">N680+N681</f>
        <v>26</v>
      </c>
      <c r="O679" s="504">
        <f t="shared" si="526"/>
        <v>1731</v>
      </c>
      <c r="P679" s="504">
        <f t="shared" si="526"/>
        <v>1731</v>
      </c>
      <c r="Q679" s="504">
        <f t="shared" si="526"/>
        <v>0</v>
      </c>
      <c r="R679" s="504">
        <f>R680+R681</f>
        <v>1731</v>
      </c>
      <c r="S679" s="504">
        <f t="shared" ref="S679:X679" si="527">S680+S681</f>
        <v>494</v>
      </c>
      <c r="T679" s="504">
        <f t="shared" si="527"/>
        <v>2225</v>
      </c>
      <c r="U679" s="504">
        <f t="shared" si="527"/>
        <v>45</v>
      </c>
      <c r="V679" s="504">
        <f t="shared" si="527"/>
        <v>2270</v>
      </c>
      <c r="W679" s="504">
        <f t="shared" si="527"/>
        <v>0</v>
      </c>
      <c r="X679" s="504">
        <f t="shared" si="527"/>
        <v>2270</v>
      </c>
    </row>
    <row r="680" spans="1:24" ht="15.75" customHeight="1" x14ac:dyDescent="0.2">
      <c r="A680" s="505" t="s">
        <v>95</v>
      </c>
      <c r="B680" s="526">
        <v>801</v>
      </c>
      <c r="C680" s="493" t="s">
        <v>196</v>
      </c>
      <c r="D680" s="493" t="s">
        <v>198</v>
      </c>
      <c r="E680" s="493" t="s">
        <v>875</v>
      </c>
      <c r="F680" s="493" t="s">
        <v>96</v>
      </c>
      <c r="G680" s="504"/>
      <c r="H680" s="504">
        <v>1395</v>
      </c>
      <c r="I680" s="504">
        <v>-122.1</v>
      </c>
      <c r="J680" s="504">
        <f t="shared" si="525"/>
        <v>1272.9000000000001</v>
      </c>
      <c r="K680" s="504">
        <v>0</v>
      </c>
      <c r="L680" s="504">
        <v>1309</v>
      </c>
      <c r="M680" s="504">
        <v>1309</v>
      </c>
      <c r="N680" s="504">
        <v>20</v>
      </c>
      <c r="O680" s="504">
        <f>M680+N680</f>
        <v>1329</v>
      </c>
      <c r="P680" s="504">
        <v>1329</v>
      </c>
      <c r="Q680" s="504">
        <v>0</v>
      </c>
      <c r="R680" s="504">
        <f t="shared" ref="R680:X763" si="528">P680+Q680</f>
        <v>1329</v>
      </c>
      <c r="S680" s="504">
        <v>380</v>
      </c>
      <c r="T680" s="504">
        <f>R680+S680</f>
        <v>1709</v>
      </c>
      <c r="U680" s="504">
        <v>34</v>
      </c>
      <c r="V680" s="504">
        <f>T680+U680</f>
        <v>1743</v>
      </c>
      <c r="W680" s="504">
        <v>0</v>
      </c>
      <c r="X680" s="504">
        <f t="shared" ref="X680:X681" si="529">V680+W680</f>
        <v>1743</v>
      </c>
    </row>
    <row r="681" spans="1:24" ht="35.25" customHeight="1" x14ac:dyDescent="0.2">
      <c r="A681" s="518" t="s">
        <v>902</v>
      </c>
      <c r="B681" s="526">
        <v>801</v>
      </c>
      <c r="C681" s="493" t="s">
        <v>196</v>
      </c>
      <c r="D681" s="493" t="s">
        <v>198</v>
      </c>
      <c r="E681" s="493" t="s">
        <v>875</v>
      </c>
      <c r="F681" s="493" t="s">
        <v>900</v>
      </c>
      <c r="G681" s="504"/>
      <c r="H681" s="504">
        <v>0</v>
      </c>
      <c r="I681" s="504">
        <v>122.1</v>
      </c>
      <c r="J681" s="504">
        <f t="shared" si="525"/>
        <v>122.1</v>
      </c>
      <c r="K681" s="504">
        <v>0</v>
      </c>
      <c r="L681" s="504">
        <v>396</v>
      </c>
      <c r="M681" s="504">
        <v>396</v>
      </c>
      <c r="N681" s="504">
        <v>6</v>
      </c>
      <c r="O681" s="504">
        <f>M681+N681</f>
        <v>402</v>
      </c>
      <c r="P681" s="504">
        <v>402</v>
      </c>
      <c r="Q681" s="504">
        <v>0</v>
      </c>
      <c r="R681" s="504">
        <f t="shared" si="528"/>
        <v>402</v>
      </c>
      <c r="S681" s="504">
        <v>114</v>
      </c>
      <c r="T681" s="504">
        <f>R681+S681</f>
        <v>516</v>
      </c>
      <c r="U681" s="504">
        <v>11</v>
      </c>
      <c r="V681" s="504">
        <f>T681+U681</f>
        <v>527</v>
      </c>
      <c r="W681" s="504">
        <v>0</v>
      </c>
      <c r="X681" s="504">
        <f t="shared" si="529"/>
        <v>527</v>
      </c>
    </row>
    <row r="682" spans="1:24" ht="15" customHeight="1" x14ac:dyDescent="0.2">
      <c r="A682" s="505" t="s">
        <v>723</v>
      </c>
      <c r="B682" s="526">
        <v>801</v>
      </c>
      <c r="C682" s="493" t="s">
        <v>196</v>
      </c>
      <c r="D682" s="493" t="s">
        <v>198</v>
      </c>
      <c r="E682" s="493" t="s">
        <v>801</v>
      </c>
      <c r="F682" s="493"/>
      <c r="G682" s="504"/>
      <c r="H682" s="504">
        <f>H683</f>
        <v>300</v>
      </c>
      <c r="I682" s="504">
        <f>I683</f>
        <v>0</v>
      </c>
      <c r="J682" s="504">
        <f t="shared" si="525"/>
        <v>300</v>
      </c>
      <c r="K682" s="504">
        <f>K683</f>
        <v>0</v>
      </c>
      <c r="L682" s="504">
        <f>L683</f>
        <v>240</v>
      </c>
      <c r="M682" s="504">
        <f>M683</f>
        <v>240</v>
      </c>
      <c r="N682" s="504">
        <f t="shared" ref="N682:Q682" si="530">N683</f>
        <v>0</v>
      </c>
      <c r="O682" s="504">
        <f t="shared" si="530"/>
        <v>240</v>
      </c>
      <c r="P682" s="504">
        <f t="shared" si="530"/>
        <v>240</v>
      </c>
      <c r="Q682" s="504">
        <f t="shared" si="530"/>
        <v>0</v>
      </c>
      <c r="R682" s="504">
        <f>R683+R684</f>
        <v>240</v>
      </c>
      <c r="S682" s="504">
        <f t="shared" ref="S682:X682" si="531">S683+S684</f>
        <v>-100</v>
      </c>
      <c r="T682" s="504">
        <f t="shared" si="531"/>
        <v>140</v>
      </c>
      <c r="U682" s="504">
        <f t="shared" si="531"/>
        <v>0</v>
      </c>
      <c r="V682" s="504">
        <f t="shared" si="531"/>
        <v>140</v>
      </c>
      <c r="W682" s="504">
        <f t="shared" si="531"/>
        <v>0</v>
      </c>
      <c r="X682" s="504">
        <f t="shared" si="531"/>
        <v>140</v>
      </c>
    </row>
    <row r="683" spans="1:24" ht="15" customHeight="1" x14ac:dyDescent="0.2">
      <c r="A683" s="505" t="s">
        <v>93</v>
      </c>
      <c r="B683" s="526">
        <v>801</v>
      </c>
      <c r="C683" s="493" t="s">
        <v>196</v>
      </c>
      <c r="D683" s="493" t="s">
        <v>198</v>
      </c>
      <c r="E683" s="493" t="s">
        <v>801</v>
      </c>
      <c r="F683" s="493" t="s">
        <v>94</v>
      </c>
      <c r="G683" s="504"/>
      <c r="H683" s="504">
        <v>300</v>
      </c>
      <c r="I683" s="504">
        <v>0</v>
      </c>
      <c r="J683" s="504">
        <f t="shared" si="525"/>
        <v>300</v>
      </c>
      <c r="K683" s="504">
        <v>0</v>
      </c>
      <c r="L683" s="504">
        <v>240</v>
      </c>
      <c r="M683" s="504">
        <v>240</v>
      </c>
      <c r="N683" s="504">
        <v>0</v>
      </c>
      <c r="O683" s="504">
        <f>M683+N683</f>
        <v>240</v>
      </c>
      <c r="P683" s="504">
        <v>240</v>
      </c>
      <c r="Q683" s="504">
        <v>0</v>
      </c>
      <c r="R683" s="504">
        <f t="shared" si="528"/>
        <v>240</v>
      </c>
      <c r="S683" s="504">
        <v>-100</v>
      </c>
      <c r="T683" s="504">
        <f>R683+S683</f>
        <v>140</v>
      </c>
      <c r="U683" s="504">
        <v>0</v>
      </c>
      <c r="V683" s="504">
        <f>T683+U683</f>
        <v>140</v>
      </c>
      <c r="W683" s="504">
        <v>-100</v>
      </c>
      <c r="X683" s="504">
        <f t="shared" ref="X683:X684" si="532">V683+W683</f>
        <v>40</v>
      </c>
    </row>
    <row r="684" spans="1:24" ht="20.25" customHeight="1" x14ac:dyDescent="0.2">
      <c r="A684" s="505" t="s">
        <v>1113</v>
      </c>
      <c r="B684" s="526">
        <v>801</v>
      </c>
      <c r="C684" s="493" t="s">
        <v>196</v>
      </c>
      <c r="D684" s="493" t="s">
        <v>198</v>
      </c>
      <c r="E684" s="493" t="s">
        <v>801</v>
      </c>
      <c r="F684" s="493" t="s">
        <v>1114</v>
      </c>
      <c r="G684" s="504"/>
      <c r="H684" s="504"/>
      <c r="I684" s="504"/>
      <c r="J684" s="504"/>
      <c r="K684" s="504"/>
      <c r="L684" s="504"/>
      <c r="M684" s="504"/>
      <c r="N684" s="504"/>
      <c r="O684" s="504"/>
      <c r="P684" s="504"/>
      <c r="Q684" s="504"/>
      <c r="R684" s="504">
        <v>0</v>
      </c>
      <c r="S684" s="504">
        <v>0</v>
      </c>
      <c r="T684" s="504">
        <f>R684+S684</f>
        <v>0</v>
      </c>
      <c r="U684" s="504">
        <v>0</v>
      </c>
      <c r="V684" s="504">
        <f>T684+U684</f>
        <v>0</v>
      </c>
      <c r="W684" s="504">
        <v>100</v>
      </c>
      <c r="X684" s="504">
        <f t="shared" si="532"/>
        <v>100</v>
      </c>
    </row>
    <row r="685" spans="1:24" ht="49.5" customHeight="1" x14ac:dyDescent="0.2">
      <c r="A685" s="505" t="s">
        <v>797</v>
      </c>
      <c r="B685" s="526">
        <v>801</v>
      </c>
      <c r="C685" s="493" t="s">
        <v>196</v>
      </c>
      <c r="D685" s="493" t="s">
        <v>198</v>
      </c>
      <c r="E685" s="493" t="s">
        <v>800</v>
      </c>
      <c r="F685" s="493"/>
      <c r="G685" s="504"/>
      <c r="H685" s="504">
        <f>H686</f>
        <v>909</v>
      </c>
      <c r="I685" s="504">
        <f>I686</f>
        <v>0</v>
      </c>
      <c r="J685" s="504">
        <f t="shared" si="525"/>
        <v>909</v>
      </c>
      <c r="K685" s="504">
        <f>K686</f>
        <v>-563.1</v>
      </c>
      <c r="L685" s="504">
        <f>L686</f>
        <v>363.5</v>
      </c>
      <c r="M685" s="504">
        <f>M686</f>
        <v>363.5</v>
      </c>
      <c r="N685" s="504">
        <f t="shared" ref="N685:U685" si="533">N686</f>
        <v>-133.20000000000002</v>
      </c>
      <c r="O685" s="504">
        <f t="shared" si="533"/>
        <v>230.29999999999998</v>
      </c>
      <c r="P685" s="504">
        <f t="shared" si="533"/>
        <v>268.7</v>
      </c>
      <c r="Q685" s="504">
        <f t="shared" si="533"/>
        <v>-38.6</v>
      </c>
      <c r="R685" s="504">
        <f t="shared" si="533"/>
        <v>230.1</v>
      </c>
      <c r="S685" s="504">
        <f t="shared" si="533"/>
        <v>0</v>
      </c>
      <c r="T685" s="504">
        <f t="shared" si="533"/>
        <v>230.1</v>
      </c>
      <c r="U685" s="504">
        <f t="shared" si="533"/>
        <v>0</v>
      </c>
      <c r="V685" s="504">
        <f>V686+V687</f>
        <v>230.1</v>
      </c>
      <c r="W685" s="504">
        <f t="shared" ref="W685:X685" si="534">W686+W687</f>
        <v>0</v>
      </c>
      <c r="X685" s="504">
        <f t="shared" si="534"/>
        <v>230.1</v>
      </c>
    </row>
    <row r="686" spans="1:24" ht="17.25" customHeight="1" x14ac:dyDescent="0.2">
      <c r="A686" s="505" t="s">
        <v>93</v>
      </c>
      <c r="B686" s="526">
        <v>801</v>
      </c>
      <c r="C686" s="493" t="s">
        <v>196</v>
      </c>
      <c r="D686" s="493" t="s">
        <v>198</v>
      </c>
      <c r="E686" s="493" t="s">
        <v>800</v>
      </c>
      <c r="F686" s="493" t="s">
        <v>94</v>
      </c>
      <c r="G686" s="504"/>
      <c r="H686" s="504">
        <v>909</v>
      </c>
      <c r="I686" s="504">
        <v>0</v>
      </c>
      <c r="J686" s="504">
        <f t="shared" si="525"/>
        <v>909</v>
      </c>
      <c r="K686" s="504">
        <v>-563.1</v>
      </c>
      <c r="L686" s="504">
        <v>363.5</v>
      </c>
      <c r="M686" s="504">
        <v>363.5</v>
      </c>
      <c r="N686" s="504">
        <f>-133.4+0.2</f>
        <v>-133.20000000000002</v>
      </c>
      <c r="O686" s="504">
        <f>M686+N686</f>
        <v>230.29999999999998</v>
      </c>
      <c r="P686" s="504">
        <v>268.7</v>
      </c>
      <c r="Q686" s="504">
        <v>-38.6</v>
      </c>
      <c r="R686" s="504">
        <f t="shared" si="528"/>
        <v>230.1</v>
      </c>
      <c r="S686" s="504">
        <v>0</v>
      </c>
      <c r="T686" s="504">
        <f>R686+S686</f>
        <v>230.1</v>
      </c>
      <c r="U686" s="504">
        <v>0</v>
      </c>
      <c r="V686" s="504">
        <v>0</v>
      </c>
      <c r="W686" s="504">
        <v>230.1</v>
      </c>
      <c r="X686" s="504">
        <f t="shared" ref="X686:X687" si="535">V686+W686</f>
        <v>230.1</v>
      </c>
    </row>
    <row r="687" spans="1:24" ht="35.25" customHeight="1" x14ac:dyDescent="0.2">
      <c r="A687" s="505" t="s">
        <v>1132</v>
      </c>
      <c r="B687" s="526">
        <v>801</v>
      </c>
      <c r="C687" s="493" t="s">
        <v>196</v>
      </c>
      <c r="D687" s="493" t="s">
        <v>198</v>
      </c>
      <c r="E687" s="493" t="s">
        <v>800</v>
      </c>
      <c r="F687" s="493" t="s">
        <v>1126</v>
      </c>
      <c r="G687" s="504"/>
      <c r="H687" s="504">
        <v>909</v>
      </c>
      <c r="I687" s="504">
        <v>0</v>
      </c>
      <c r="J687" s="504">
        <f t="shared" si="525"/>
        <v>909</v>
      </c>
      <c r="K687" s="504">
        <v>-563.1</v>
      </c>
      <c r="L687" s="504">
        <v>363.5</v>
      </c>
      <c r="M687" s="504">
        <v>363.5</v>
      </c>
      <c r="N687" s="504">
        <f>-133.4+0.2</f>
        <v>-133.20000000000002</v>
      </c>
      <c r="O687" s="504">
        <f>M687+N687</f>
        <v>230.29999999999998</v>
      </c>
      <c r="P687" s="504">
        <v>268.7</v>
      </c>
      <c r="Q687" s="504">
        <v>-38.6</v>
      </c>
      <c r="R687" s="504">
        <f t="shared" si="528"/>
        <v>230.1</v>
      </c>
      <c r="S687" s="504">
        <v>0</v>
      </c>
      <c r="T687" s="504">
        <f>R687+S687</f>
        <v>230.1</v>
      </c>
      <c r="U687" s="504">
        <v>0</v>
      </c>
      <c r="V687" s="504">
        <f>T687+U687</f>
        <v>230.1</v>
      </c>
      <c r="W687" s="504">
        <v>-230.1</v>
      </c>
      <c r="X687" s="504">
        <f t="shared" si="535"/>
        <v>0</v>
      </c>
    </row>
    <row r="688" spans="1:24" ht="32.25" customHeight="1" x14ac:dyDescent="0.2">
      <c r="A688" s="505" t="s">
        <v>1202</v>
      </c>
      <c r="B688" s="526">
        <v>801</v>
      </c>
      <c r="C688" s="493" t="s">
        <v>196</v>
      </c>
      <c r="D688" s="493" t="s">
        <v>198</v>
      </c>
      <c r="E688" s="493" t="s">
        <v>799</v>
      </c>
      <c r="F688" s="493"/>
      <c r="G688" s="504"/>
      <c r="H688" s="504">
        <f>H690</f>
        <v>133.80000000000001</v>
      </c>
      <c r="I688" s="504">
        <f>I690</f>
        <v>0</v>
      </c>
      <c r="J688" s="504">
        <f t="shared" si="525"/>
        <v>133.80000000000001</v>
      </c>
      <c r="K688" s="504">
        <f>K690</f>
        <v>0</v>
      </c>
      <c r="L688" s="504">
        <f>L690</f>
        <v>202.9</v>
      </c>
      <c r="M688" s="504">
        <f>M690</f>
        <v>202.9</v>
      </c>
      <c r="N688" s="504">
        <f t="shared" ref="N688:U688" si="536">N690</f>
        <v>-10.5</v>
      </c>
      <c r="O688" s="504">
        <f t="shared" si="536"/>
        <v>192.4</v>
      </c>
      <c r="P688" s="504">
        <f t="shared" si="536"/>
        <v>192.4</v>
      </c>
      <c r="Q688" s="504">
        <f t="shared" si="536"/>
        <v>29.4</v>
      </c>
      <c r="R688" s="504">
        <f t="shared" si="536"/>
        <v>221.8</v>
      </c>
      <c r="S688" s="504">
        <f t="shared" si="536"/>
        <v>19.2</v>
      </c>
      <c r="T688" s="504">
        <f t="shared" si="536"/>
        <v>241</v>
      </c>
      <c r="U688" s="504">
        <f t="shared" si="536"/>
        <v>12.6</v>
      </c>
      <c r="V688" s="504">
        <f>V690+V689</f>
        <v>253.6</v>
      </c>
      <c r="W688" s="504">
        <f t="shared" ref="W688:X688" si="537">W690+W689</f>
        <v>0</v>
      </c>
      <c r="X688" s="504">
        <f t="shared" si="537"/>
        <v>253.6</v>
      </c>
    </row>
    <row r="689" spans="1:24" ht="17.25" customHeight="1" x14ac:dyDescent="0.2">
      <c r="A689" s="505" t="s">
        <v>93</v>
      </c>
      <c r="B689" s="526">
        <v>801</v>
      </c>
      <c r="C689" s="493" t="s">
        <v>196</v>
      </c>
      <c r="D689" s="493" t="s">
        <v>198</v>
      </c>
      <c r="E689" s="493" t="s">
        <v>799</v>
      </c>
      <c r="F689" s="493" t="s">
        <v>94</v>
      </c>
      <c r="G689" s="504"/>
      <c r="H689" s="504">
        <v>133.80000000000001</v>
      </c>
      <c r="I689" s="504">
        <v>0</v>
      </c>
      <c r="J689" s="504">
        <f t="shared" si="525"/>
        <v>133.80000000000001</v>
      </c>
      <c r="K689" s="504">
        <v>0</v>
      </c>
      <c r="L689" s="504">
        <v>202.9</v>
      </c>
      <c r="M689" s="504">
        <v>202.9</v>
      </c>
      <c r="N689" s="504">
        <v>-10.5</v>
      </c>
      <c r="O689" s="504">
        <f>M689+N689</f>
        <v>192.4</v>
      </c>
      <c r="P689" s="504">
        <v>192.4</v>
      </c>
      <c r="Q689" s="504">
        <v>29.4</v>
      </c>
      <c r="R689" s="504">
        <f t="shared" ref="R689" si="538">P689+Q689</f>
        <v>221.8</v>
      </c>
      <c r="S689" s="504">
        <v>19.2</v>
      </c>
      <c r="T689" s="504">
        <f t="shared" ref="T689:T699" si="539">R689+S689</f>
        <v>241</v>
      </c>
      <c r="U689" s="504">
        <v>12.6</v>
      </c>
      <c r="V689" s="504">
        <v>0</v>
      </c>
      <c r="W689" s="504">
        <v>253.6</v>
      </c>
      <c r="X689" s="504">
        <f t="shared" ref="X689:X700" si="540">V689+W689</f>
        <v>253.6</v>
      </c>
    </row>
    <row r="690" spans="1:24" ht="44.25" customHeight="1" x14ac:dyDescent="0.2">
      <c r="A690" s="505" t="s">
        <v>1132</v>
      </c>
      <c r="B690" s="526">
        <v>801</v>
      </c>
      <c r="C690" s="493" t="s">
        <v>196</v>
      </c>
      <c r="D690" s="493" t="s">
        <v>198</v>
      </c>
      <c r="E690" s="493" t="s">
        <v>799</v>
      </c>
      <c r="F690" s="493" t="s">
        <v>1126</v>
      </c>
      <c r="G690" s="504"/>
      <c r="H690" s="504">
        <v>133.80000000000001</v>
      </c>
      <c r="I690" s="504">
        <v>0</v>
      </c>
      <c r="J690" s="504">
        <f t="shared" si="525"/>
        <v>133.80000000000001</v>
      </c>
      <c r="K690" s="504">
        <v>0</v>
      </c>
      <c r="L690" s="504">
        <v>202.9</v>
      </c>
      <c r="M690" s="504">
        <v>202.9</v>
      </c>
      <c r="N690" s="504">
        <v>-10.5</v>
      </c>
      <c r="O690" s="504">
        <f>M690+N690</f>
        <v>192.4</v>
      </c>
      <c r="P690" s="504">
        <v>192.4</v>
      </c>
      <c r="Q690" s="504">
        <v>29.4</v>
      </c>
      <c r="R690" s="504">
        <f t="shared" si="528"/>
        <v>221.8</v>
      </c>
      <c r="S690" s="504">
        <v>19.2</v>
      </c>
      <c r="T690" s="504">
        <f t="shared" si="539"/>
        <v>241</v>
      </c>
      <c r="U690" s="504">
        <v>12.6</v>
      </c>
      <c r="V690" s="504">
        <f t="shared" ref="V690:V699" si="541">T690+U690</f>
        <v>253.6</v>
      </c>
      <c r="W690" s="504">
        <v>-253.6</v>
      </c>
      <c r="X690" s="504">
        <f t="shared" si="540"/>
        <v>0</v>
      </c>
    </row>
    <row r="691" spans="1:24" ht="15.75" hidden="1" customHeight="1" x14ac:dyDescent="0.2">
      <c r="A691" s="540" t="s">
        <v>218</v>
      </c>
      <c r="B691" s="490">
        <v>801</v>
      </c>
      <c r="C691" s="491" t="s">
        <v>196</v>
      </c>
      <c r="D691" s="491" t="s">
        <v>200</v>
      </c>
      <c r="E691" s="491"/>
      <c r="F691" s="491"/>
      <c r="G691" s="511">
        <f>G695+G697+G698</f>
        <v>0</v>
      </c>
      <c r="H691" s="511">
        <f>H695+H697+H698+H692</f>
        <v>2750.5699999999997</v>
      </c>
      <c r="I691" s="511">
        <f>I695+I697+I698+I692</f>
        <v>-1901.66</v>
      </c>
      <c r="J691" s="511">
        <f>H691+I691</f>
        <v>848.90999999999963</v>
      </c>
      <c r="K691" s="511">
        <f>K695+K697+K698+K692+K693</f>
        <v>8779.4</v>
      </c>
      <c r="L691" s="511">
        <f>L695+L697+L698+L692+L693</f>
        <v>-2044.5</v>
      </c>
      <c r="M691" s="511">
        <f>M695+M697+M698+M692+M693</f>
        <v>0</v>
      </c>
      <c r="N691" s="511">
        <f t="shared" ref="N691:Q691" si="542">N695+N697+N698+N692+N693</f>
        <v>-2042.5</v>
      </c>
      <c r="O691" s="511">
        <f t="shared" si="542"/>
        <v>-2040.5</v>
      </c>
      <c r="P691" s="511">
        <f t="shared" si="542"/>
        <v>-2038.5</v>
      </c>
      <c r="Q691" s="511">
        <f t="shared" si="542"/>
        <v>-4081</v>
      </c>
      <c r="R691" s="504">
        <f t="shared" si="528"/>
        <v>-6119.5</v>
      </c>
      <c r="S691" s="504">
        <f t="shared" ref="S691:S699" si="543">Q691+R691</f>
        <v>-10200.5</v>
      </c>
      <c r="T691" s="504">
        <f t="shared" si="539"/>
        <v>-16320</v>
      </c>
      <c r="U691" s="504">
        <f t="shared" ref="U691:U699" si="544">S691+T691</f>
        <v>-26520.5</v>
      </c>
      <c r="V691" s="504">
        <f t="shared" si="541"/>
        <v>-42840.5</v>
      </c>
      <c r="W691" s="504">
        <f t="shared" ref="W691:W699" si="545">U691+V691</f>
        <v>-69361</v>
      </c>
      <c r="X691" s="504">
        <f t="shared" si="540"/>
        <v>-112201.5</v>
      </c>
    </row>
    <row r="692" spans="1:24" ht="19.5" hidden="1" customHeight="1" x14ac:dyDescent="0.2">
      <c r="A692" s="505" t="s">
        <v>521</v>
      </c>
      <c r="B692" s="526">
        <v>801</v>
      </c>
      <c r="C692" s="493" t="s">
        <v>196</v>
      </c>
      <c r="D692" s="493" t="s">
        <v>200</v>
      </c>
      <c r="E692" s="493" t="s">
        <v>823</v>
      </c>
      <c r="F692" s="493" t="s">
        <v>79</v>
      </c>
      <c r="G692" s="511"/>
      <c r="H692" s="511"/>
      <c r="I692" s="504">
        <v>142.84</v>
      </c>
      <c r="J692" s="504">
        <f>H692+I692</f>
        <v>142.84</v>
      </c>
      <c r="K692" s="504">
        <v>0</v>
      </c>
      <c r="L692" s="504">
        <v>0</v>
      </c>
      <c r="M692" s="504">
        <v>0</v>
      </c>
      <c r="N692" s="504">
        <v>1</v>
      </c>
      <c r="O692" s="504">
        <v>2</v>
      </c>
      <c r="P692" s="504">
        <v>3</v>
      </c>
      <c r="Q692" s="504">
        <v>4</v>
      </c>
      <c r="R692" s="504">
        <f t="shared" si="528"/>
        <v>7</v>
      </c>
      <c r="S692" s="504">
        <f t="shared" si="543"/>
        <v>11</v>
      </c>
      <c r="T692" s="504">
        <f t="shared" si="539"/>
        <v>18</v>
      </c>
      <c r="U692" s="504">
        <f t="shared" si="544"/>
        <v>29</v>
      </c>
      <c r="V692" s="504">
        <f t="shared" si="541"/>
        <v>47</v>
      </c>
      <c r="W692" s="504">
        <f t="shared" si="545"/>
        <v>76</v>
      </c>
      <c r="X692" s="504">
        <f t="shared" si="540"/>
        <v>123</v>
      </c>
    </row>
    <row r="693" spans="1:24" ht="19.5" hidden="1" customHeight="1" x14ac:dyDescent="0.2">
      <c r="A693" s="505" t="s">
        <v>927</v>
      </c>
      <c r="B693" s="526">
        <v>801</v>
      </c>
      <c r="C693" s="493" t="s">
        <v>196</v>
      </c>
      <c r="D693" s="493" t="s">
        <v>200</v>
      </c>
      <c r="E693" s="493" t="s">
        <v>926</v>
      </c>
      <c r="F693" s="493"/>
      <c r="G693" s="511"/>
      <c r="H693" s="511"/>
      <c r="I693" s="504"/>
      <c r="J693" s="504"/>
      <c r="K693" s="504">
        <f>K694</f>
        <v>9011.1</v>
      </c>
      <c r="L693" s="504">
        <f>L694</f>
        <v>0</v>
      </c>
      <c r="M693" s="504">
        <f>M694</f>
        <v>0</v>
      </c>
      <c r="N693" s="504">
        <f t="shared" ref="N693:Q693" si="546">N694</f>
        <v>1</v>
      </c>
      <c r="O693" s="504">
        <f t="shared" si="546"/>
        <v>2</v>
      </c>
      <c r="P693" s="504">
        <f t="shared" si="546"/>
        <v>3</v>
      </c>
      <c r="Q693" s="504">
        <f t="shared" si="546"/>
        <v>4</v>
      </c>
      <c r="R693" s="504">
        <f t="shared" si="528"/>
        <v>7</v>
      </c>
      <c r="S693" s="504">
        <f t="shared" si="543"/>
        <v>11</v>
      </c>
      <c r="T693" s="504">
        <f t="shared" si="539"/>
        <v>18</v>
      </c>
      <c r="U693" s="504">
        <f t="shared" si="544"/>
        <v>29</v>
      </c>
      <c r="V693" s="504">
        <f t="shared" si="541"/>
        <v>47</v>
      </c>
      <c r="W693" s="504">
        <f t="shared" si="545"/>
        <v>76</v>
      </c>
      <c r="X693" s="504">
        <f t="shared" si="540"/>
        <v>123</v>
      </c>
    </row>
    <row r="694" spans="1:24" ht="19.5" hidden="1" customHeight="1" x14ac:dyDescent="0.2">
      <c r="A694" s="505" t="s">
        <v>925</v>
      </c>
      <c r="B694" s="526">
        <v>801</v>
      </c>
      <c r="C694" s="493" t="s">
        <v>196</v>
      </c>
      <c r="D694" s="493" t="s">
        <v>200</v>
      </c>
      <c r="E694" s="493" t="s">
        <v>926</v>
      </c>
      <c r="F694" s="493" t="s">
        <v>102</v>
      </c>
      <c r="G694" s="511"/>
      <c r="H694" s="511"/>
      <c r="I694" s="504"/>
      <c r="J694" s="504"/>
      <c r="K694" s="504">
        <v>9011.1</v>
      </c>
      <c r="L694" s="504">
        <v>0</v>
      </c>
      <c r="M694" s="504">
        <v>0</v>
      </c>
      <c r="N694" s="504">
        <v>1</v>
      </c>
      <c r="O694" s="504">
        <v>2</v>
      </c>
      <c r="P694" s="504">
        <v>3</v>
      </c>
      <c r="Q694" s="504">
        <v>4</v>
      </c>
      <c r="R694" s="504">
        <f t="shared" si="528"/>
        <v>7</v>
      </c>
      <c r="S694" s="504">
        <f t="shared" si="543"/>
        <v>11</v>
      </c>
      <c r="T694" s="504">
        <f t="shared" si="539"/>
        <v>18</v>
      </c>
      <c r="U694" s="504">
        <f t="shared" si="544"/>
        <v>29</v>
      </c>
      <c r="V694" s="504">
        <f t="shared" si="541"/>
        <v>47</v>
      </c>
      <c r="W694" s="504">
        <f t="shared" si="545"/>
        <v>76</v>
      </c>
      <c r="X694" s="504">
        <f t="shared" si="540"/>
        <v>123</v>
      </c>
    </row>
    <row r="695" spans="1:24" ht="63.75" hidden="1" customHeight="1" x14ac:dyDescent="0.2">
      <c r="A695" s="505" t="s">
        <v>839</v>
      </c>
      <c r="B695" s="526">
        <v>801</v>
      </c>
      <c r="C695" s="493" t="s">
        <v>196</v>
      </c>
      <c r="D695" s="493" t="s">
        <v>200</v>
      </c>
      <c r="E695" s="493" t="s">
        <v>840</v>
      </c>
      <c r="F695" s="493"/>
      <c r="G695" s="504"/>
      <c r="H695" s="504">
        <f>H696</f>
        <v>671.8</v>
      </c>
      <c r="I695" s="504">
        <f>I696</f>
        <v>0</v>
      </c>
      <c r="J695" s="504">
        <f>H695+I695</f>
        <v>671.8</v>
      </c>
      <c r="K695" s="504">
        <f>K696</f>
        <v>-231.7</v>
      </c>
      <c r="L695" s="504">
        <f>L696</f>
        <v>0</v>
      </c>
      <c r="M695" s="504">
        <f>M696</f>
        <v>0</v>
      </c>
      <c r="N695" s="504">
        <f t="shared" ref="N695:Q695" si="547">N696</f>
        <v>0</v>
      </c>
      <c r="O695" s="504">
        <f t="shared" si="547"/>
        <v>0</v>
      </c>
      <c r="P695" s="504">
        <f t="shared" si="547"/>
        <v>0</v>
      </c>
      <c r="Q695" s="504">
        <f t="shared" si="547"/>
        <v>0</v>
      </c>
      <c r="R695" s="504">
        <f t="shared" si="528"/>
        <v>0</v>
      </c>
      <c r="S695" s="504">
        <f t="shared" si="543"/>
        <v>0</v>
      </c>
      <c r="T695" s="504">
        <f t="shared" si="539"/>
        <v>0</v>
      </c>
      <c r="U695" s="504">
        <f t="shared" si="544"/>
        <v>0</v>
      </c>
      <c r="V695" s="504">
        <f t="shared" si="541"/>
        <v>0</v>
      </c>
      <c r="W695" s="504">
        <f t="shared" si="545"/>
        <v>0</v>
      </c>
      <c r="X695" s="504">
        <f t="shared" si="540"/>
        <v>0</v>
      </c>
    </row>
    <row r="696" spans="1:24" ht="20.25" hidden="1" customHeight="1" x14ac:dyDescent="0.2">
      <c r="A696" s="505" t="s">
        <v>925</v>
      </c>
      <c r="B696" s="526">
        <v>801</v>
      </c>
      <c r="C696" s="493" t="s">
        <v>196</v>
      </c>
      <c r="D696" s="493" t="s">
        <v>200</v>
      </c>
      <c r="E696" s="493" t="s">
        <v>840</v>
      </c>
      <c r="F696" s="493" t="s">
        <v>102</v>
      </c>
      <c r="G696" s="504"/>
      <c r="H696" s="504">
        <v>671.8</v>
      </c>
      <c r="I696" s="504">
        <v>0</v>
      </c>
      <c r="J696" s="504">
        <f>H696+I696</f>
        <v>671.8</v>
      </c>
      <c r="K696" s="504">
        <v>-231.7</v>
      </c>
      <c r="L696" s="504">
        <v>0</v>
      </c>
      <c r="M696" s="504">
        <v>0</v>
      </c>
      <c r="N696" s="504">
        <v>0</v>
      </c>
      <c r="O696" s="504">
        <v>0</v>
      </c>
      <c r="P696" s="504">
        <v>0</v>
      </c>
      <c r="Q696" s="504">
        <v>0</v>
      </c>
      <c r="R696" s="504">
        <f t="shared" si="528"/>
        <v>0</v>
      </c>
      <c r="S696" s="504">
        <f t="shared" si="543"/>
        <v>0</v>
      </c>
      <c r="T696" s="504">
        <f t="shared" si="539"/>
        <v>0</v>
      </c>
      <c r="U696" s="504">
        <f t="shared" si="544"/>
        <v>0</v>
      </c>
      <c r="V696" s="504">
        <f t="shared" si="541"/>
        <v>0</v>
      </c>
      <c r="W696" s="504">
        <f t="shared" si="545"/>
        <v>0</v>
      </c>
      <c r="X696" s="504">
        <f t="shared" si="540"/>
        <v>0</v>
      </c>
    </row>
    <row r="697" spans="1:24" ht="26.25" hidden="1" customHeight="1" x14ac:dyDescent="0.2">
      <c r="A697" s="505" t="s">
        <v>925</v>
      </c>
      <c r="B697" s="526">
        <v>801</v>
      </c>
      <c r="C697" s="493" t="s">
        <v>196</v>
      </c>
      <c r="D697" s="493" t="s">
        <v>200</v>
      </c>
      <c r="E697" s="493" t="s">
        <v>863</v>
      </c>
      <c r="F697" s="493" t="s">
        <v>79</v>
      </c>
      <c r="G697" s="504"/>
      <c r="H697" s="504">
        <v>34.270000000000003</v>
      </c>
      <c r="I697" s="504">
        <v>0</v>
      </c>
      <c r="J697" s="504">
        <f>H697+I697</f>
        <v>34.270000000000003</v>
      </c>
      <c r="K697" s="504">
        <v>0</v>
      </c>
      <c r="L697" s="504">
        <v>0</v>
      </c>
      <c r="M697" s="504">
        <v>0</v>
      </c>
      <c r="N697" s="504">
        <v>0</v>
      </c>
      <c r="O697" s="504">
        <v>0</v>
      </c>
      <c r="P697" s="504">
        <v>0</v>
      </c>
      <c r="Q697" s="504">
        <v>0</v>
      </c>
      <c r="R697" s="504">
        <f t="shared" si="528"/>
        <v>0</v>
      </c>
      <c r="S697" s="504">
        <f t="shared" si="543"/>
        <v>0</v>
      </c>
      <c r="T697" s="504">
        <f t="shared" si="539"/>
        <v>0</v>
      </c>
      <c r="U697" s="504">
        <f t="shared" si="544"/>
        <v>0</v>
      </c>
      <c r="V697" s="504">
        <f t="shared" si="541"/>
        <v>0</v>
      </c>
      <c r="W697" s="504">
        <f t="shared" si="545"/>
        <v>0</v>
      </c>
      <c r="X697" s="504">
        <f t="shared" si="540"/>
        <v>0</v>
      </c>
    </row>
    <row r="698" spans="1:24" ht="56.25" hidden="1" customHeight="1" x14ac:dyDescent="0.2">
      <c r="A698" s="505" t="s">
        <v>925</v>
      </c>
      <c r="B698" s="526">
        <v>801</v>
      </c>
      <c r="C698" s="493" t="s">
        <v>196</v>
      </c>
      <c r="D698" s="493" t="s">
        <v>200</v>
      </c>
      <c r="E698" s="493" t="s">
        <v>885</v>
      </c>
      <c r="F698" s="493" t="s">
        <v>79</v>
      </c>
      <c r="G698" s="504"/>
      <c r="H698" s="504">
        <v>2044.5</v>
      </c>
      <c r="I698" s="504">
        <v>-2044.5</v>
      </c>
      <c r="J698" s="511">
        <f>H698+I698</f>
        <v>0</v>
      </c>
      <c r="K698" s="504">
        <v>0</v>
      </c>
      <c r="L698" s="511">
        <f>I698+J698</f>
        <v>-2044.5</v>
      </c>
      <c r="M698" s="511">
        <f>J698+K698</f>
        <v>0</v>
      </c>
      <c r="N698" s="511">
        <f t="shared" ref="N698:N699" si="548">K698+L698</f>
        <v>-2044.5</v>
      </c>
      <c r="O698" s="511">
        <f t="shared" ref="O698:Q699" si="549">L698+M698</f>
        <v>-2044.5</v>
      </c>
      <c r="P698" s="511">
        <f t="shared" si="549"/>
        <v>-2044.5</v>
      </c>
      <c r="Q698" s="511">
        <f t="shared" si="549"/>
        <v>-4089</v>
      </c>
      <c r="R698" s="504">
        <f t="shared" si="528"/>
        <v>-6133.5</v>
      </c>
      <c r="S698" s="504">
        <f t="shared" si="543"/>
        <v>-10222.5</v>
      </c>
      <c r="T698" s="504">
        <f t="shared" si="539"/>
        <v>-16356</v>
      </c>
      <c r="U698" s="504">
        <f t="shared" si="544"/>
        <v>-26578.5</v>
      </c>
      <c r="V698" s="504">
        <f t="shared" si="541"/>
        <v>-42934.5</v>
      </c>
      <c r="W698" s="504">
        <f t="shared" si="545"/>
        <v>-69513</v>
      </c>
      <c r="X698" s="504">
        <f t="shared" si="540"/>
        <v>-112447.5</v>
      </c>
    </row>
    <row r="699" spans="1:24" ht="56.25" hidden="1" customHeight="1" x14ac:dyDescent="0.2">
      <c r="A699" s="505" t="s">
        <v>925</v>
      </c>
      <c r="B699" s="526">
        <v>801</v>
      </c>
      <c r="C699" s="493" t="s">
        <v>196</v>
      </c>
      <c r="D699" s="493" t="s">
        <v>200</v>
      </c>
      <c r="E699" s="493" t="s">
        <v>840</v>
      </c>
      <c r="F699" s="493" t="s">
        <v>102</v>
      </c>
      <c r="G699" s="504"/>
      <c r="H699" s="504">
        <v>671.8</v>
      </c>
      <c r="I699" s="504">
        <v>0</v>
      </c>
      <c r="J699" s="511">
        <v>0</v>
      </c>
      <c r="K699" s="504">
        <v>0</v>
      </c>
      <c r="L699" s="511">
        <f>I699+J699</f>
        <v>0</v>
      </c>
      <c r="M699" s="511">
        <f>J699+K699</f>
        <v>0</v>
      </c>
      <c r="N699" s="511">
        <f t="shared" si="548"/>
        <v>0</v>
      </c>
      <c r="O699" s="511">
        <f t="shared" si="549"/>
        <v>0</v>
      </c>
      <c r="P699" s="511">
        <f t="shared" si="549"/>
        <v>0</v>
      </c>
      <c r="Q699" s="511">
        <f t="shared" si="549"/>
        <v>0</v>
      </c>
      <c r="R699" s="504">
        <f t="shared" si="528"/>
        <v>0</v>
      </c>
      <c r="S699" s="504">
        <f t="shared" si="543"/>
        <v>0</v>
      </c>
      <c r="T699" s="504">
        <f t="shared" si="539"/>
        <v>0</v>
      </c>
      <c r="U699" s="504">
        <f t="shared" si="544"/>
        <v>0</v>
      </c>
      <c r="V699" s="504">
        <f t="shared" si="541"/>
        <v>0</v>
      </c>
      <c r="W699" s="504">
        <f t="shared" si="545"/>
        <v>0</v>
      </c>
      <c r="X699" s="504">
        <f t="shared" si="540"/>
        <v>0</v>
      </c>
    </row>
    <row r="700" spans="1:24" ht="16.5" customHeight="1" x14ac:dyDescent="0.2">
      <c r="A700" s="505" t="s">
        <v>352</v>
      </c>
      <c r="B700" s="526">
        <v>801</v>
      </c>
      <c r="C700" s="493" t="s">
        <v>196</v>
      </c>
      <c r="D700" s="493" t="s">
        <v>198</v>
      </c>
      <c r="E700" s="493" t="s">
        <v>877</v>
      </c>
      <c r="F700" s="493" t="s">
        <v>94</v>
      </c>
      <c r="G700" s="504"/>
      <c r="H700" s="504">
        <v>904</v>
      </c>
      <c r="I700" s="504">
        <v>0</v>
      </c>
      <c r="J700" s="504">
        <v>0</v>
      </c>
      <c r="K700" s="504">
        <v>180</v>
      </c>
      <c r="L700" s="504">
        <v>180</v>
      </c>
      <c r="M700" s="504">
        <v>180</v>
      </c>
      <c r="N700" s="504">
        <v>0</v>
      </c>
      <c r="O700" s="504">
        <f>M700+N700</f>
        <v>180</v>
      </c>
      <c r="P700" s="504">
        <v>180</v>
      </c>
      <c r="Q700" s="504">
        <v>0</v>
      </c>
      <c r="R700" s="504">
        <v>0</v>
      </c>
      <c r="S700" s="504">
        <v>10</v>
      </c>
      <c r="T700" s="504"/>
      <c r="U700" s="504">
        <f>15.69+2</f>
        <v>17.689999999999998</v>
      </c>
      <c r="V700" s="504">
        <v>0</v>
      </c>
      <c r="W700" s="504">
        <v>60</v>
      </c>
      <c r="X700" s="504">
        <f t="shared" si="540"/>
        <v>60</v>
      </c>
    </row>
    <row r="701" spans="1:24" ht="16.5" customHeight="1" x14ac:dyDescent="0.2">
      <c r="A701" s="503" t="s">
        <v>374</v>
      </c>
      <c r="B701" s="491" t="s">
        <v>146</v>
      </c>
      <c r="C701" s="491" t="s">
        <v>196</v>
      </c>
      <c r="D701" s="491" t="s">
        <v>212</v>
      </c>
      <c r="E701" s="491"/>
      <c r="F701" s="491"/>
      <c r="G701" s="504" t="e">
        <f>#REF!+G702</f>
        <v>#REF!</v>
      </c>
      <c r="H701" s="504">
        <f t="shared" ref="H701:X701" si="550">H702</f>
        <v>3319.6</v>
      </c>
      <c r="I701" s="504">
        <f t="shared" si="550"/>
        <v>-495.14</v>
      </c>
      <c r="J701" s="504">
        <f t="shared" si="550"/>
        <v>2824.46</v>
      </c>
      <c r="K701" s="504">
        <f t="shared" si="550"/>
        <v>-955.1640000000001</v>
      </c>
      <c r="L701" s="511">
        <f t="shared" si="550"/>
        <v>5024.79</v>
      </c>
      <c r="M701" s="511">
        <f t="shared" si="550"/>
        <v>5165.82</v>
      </c>
      <c r="N701" s="511">
        <f t="shared" si="550"/>
        <v>-894.32</v>
      </c>
      <c r="O701" s="511">
        <f t="shared" si="550"/>
        <v>4271.5</v>
      </c>
      <c r="P701" s="511">
        <f t="shared" si="550"/>
        <v>4397.8999999999996</v>
      </c>
      <c r="Q701" s="511">
        <f t="shared" si="550"/>
        <v>21.8</v>
      </c>
      <c r="R701" s="511">
        <f t="shared" si="550"/>
        <v>4419.7</v>
      </c>
      <c r="S701" s="511">
        <f t="shared" si="550"/>
        <v>-3939.1</v>
      </c>
      <c r="T701" s="511">
        <f t="shared" si="550"/>
        <v>4489.8999999999996</v>
      </c>
      <c r="U701" s="511">
        <f t="shared" si="550"/>
        <v>-4489.8999999999996</v>
      </c>
      <c r="V701" s="511">
        <f t="shared" si="550"/>
        <v>0</v>
      </c>
      <c r="W701" s="511">
        <f t="shared" si="550"/>
        <v>100</v>
      </c>
      <c r="X701" s="511">
        <f t="shared" si="550"/>
        <v>100</v>
      </c>
    </row>
    <row r="702" spans="1:24" ht="16.5" customHeight="1" x14ac:dyDescent="0.2">
      <c r="A702" s="505" t="s">
        <v>724</v>
      </c>
      <c r="B702" s="526">
        <v>801</v>
      </c>
      <c r="C702" s="493" t="s">
        <v>196</v>
      </c>
      <c r="D702" s="493" t="s">
        <v>212</v>
      </c>
      <c r="E702" s="493" t="s">
        <v>851</v>
      </c>
      <c r="F702" s="493"/>
      <c r="G702" s="504"/>
      <c r="H702" s="504">
        <f>H704</f>
        <v>3319.6</v>
      </c>
      <c r="I702" s="504">
        <f>I704</f>
        <v>-495.14</v>
      </c>
      <c r="J702" s="504">
        <f>H702+I702</f>
        <v>2824.46</v>
      </c>
      <c r="K702" s="504">
        <f>K704+K703</f>
        <v>-955.1640000000001</v>
      </c>
      <c r="L702" s="504">
        <f>L704+L703</f>
        <v>5024.79</v>
      </c>
      <c r="M702" s="504">
        <f>M704+M703</f>
        <v>5165.82</v>
      </c>
      <c r="N702" s="504">
        <f t="shared" ref="N702:X702" si="551">N704+N703</f>
        <v>-894.32</v>
      </c>
      <c r="O702" s="504">
        <f t="shared" si="551"/>
        <v>4271.5</v>
      </c>
      <c r="P702" s="504">
        <f t="shared" si="551"/>
        <v>4397.8999999999996</v>
      </c>
      <c r="Q702" s="504">
        <f t="shared" si="551"/>
        <v>21.8</v>
      </c>
      <c r="R702" s="504">
        <f t="shared" si="551"/>
        <v>4419.7</v>
      </c>
      <c r="S702" s="504">
        <f t="shared" si="551"/>
        <v>-3939.1</v>
      </c>
      <c r="T702" s="504">
        <f t="shared" si="551"/>
        <v>4489.8999999999996</v>
      </c>
      <c r="U702" s="504">
        <f t="shared" si="551"/>
        <v>-4489.8999999999996</v>
      </c>
      <c r="V702" s="504">
        <f t="shared" si="551"/>
        <v>0</v>
      </c>
      <c r="W702" s="504">
        <f t="shared" si="551"/>
        <v>100</v>
      </c>
      <c r="X702" s="504">
        <f t="shared" si="551"/>
        <v>100</v>
      </c>
    </row>
    <row r="703" spans="1:24" ht="16.5" customHeight="1" x14ac:dyDescent="0.2">
      <c r="A703" s="518" t="s">
        <v>910</v>
      </c>
      <c r="B703" s="526">
        <v>801</v>
      </c>
      <c r="C703" s="493" t="s">
        <v>196</v>
      </c>
      <c r="D703" s="493" t="s">
        <v>212</v>
      </c>
      <c r="E703" s="493" t="s">
        <v>851</v>
      </c>
      <c r="F703" s="493" t="s">
        <v>909</v>
      </c>
      <c r="G703" s="504"/>
      <c r="H703" s="504"/>
      <c r="I703" s="504"/>
      <c r="J703" s="504"/>
      <c r="K703" s="504">
        <v>328.71600000000001</v>
      </c>
      <c r="L703" s="504">
        <v>5024.79</v>
      </c>
      <c r="M703" s="504">
        <v>5165.82</v>
      </c>
      <c r="N703" s="504">
        <v>-894.32</v>
      </c>
      <c r="O703" s="504">
        <f>M703+N703</f>
        <v>4271.5</v>
      </c>
      <c r="P703" s="504">
        <v>4397.8999999999996</v>
      </c>
      <c r="Q703" s="504">
        <v>21.8</v>
      </c>
      <c r="R703" s="504">
        <f t="shared" si="528"/>
        <v>4419.7</v>
      </c>
      <c r="S703" s="504">
        <v>-3939.1</v>
      </c>
      <c r="T703" s="504">
        <v>4489.8999999999996</v>
      </c>
      <c r="U703" s="504">
        <v>-4489.8999999999996</v>
      </c>
      <c r="V703" s="504">
        <f>T703+U703</f>
        <v>0</v>
      </c>
      <c r="W703" s="504">
        <v>100</v>
      </c>
      <c r="X703" s="504">
        <f t="shared" ref="X703:X704" si="552">V703+W703</f>
        <v>100</v>
      </c>
    </row>
    <row r="704" spans="1:24" ht="16.5" hidden="1" customHeight="1" x14ac:dyDescent="0.2">
      <c r="A704" s="505" t="s">
        <v>78</v>
      </c>
      <c r="B704" s="526">
        <v>801</v>
      </c>
      <c r="C704" s="493" t="s">
        <v>196</v>
      </c>
      <c r="D704" s="493" t="s">
        <v>212</v>
      </c>
      <c r="E704" s="493" t="s">
        <v>851</v>
      </c>
      <c r="F704" s="493" t="s">
        <v>79</v>
      </c>
      <c r="G704" s="504"/>
      <c r="H704" s="504">
        <v>3319.6</v>
      </c>
      <c r="I704" s="504">
        <v>-495.14</v>
      </c>
      <c r="J704" s="504">
        <f>H704+I704</f>
        <v>2824.46</v>
      </c>
      <c r="K704" s="504">
        <v>-1283.8800000000001</v>
      </c>
      <c r="L704" s="504">
        <v>0</v>
      </c>
      <c r="M704" s="504">
        <v>0</v>
      </c>
      <c r="N704" s="504">
        <v>0</v>
      </c>
      <c r="O704" s="504">
        <v>0</v>
      </c>
      <c r="P704" s="504">
        <v>0</v>
      </c>
      <c r="Q704" s="504">
        <v>0</v>
      </c>
      <c r="R704" s="504">
        <f t="shared" si="528"/>
        <v>0</v>
      </c>
      <c r="S704" s="504">
        <f>Q704+R704</f>
        <v>0</v>
      </c>
      <c r="T704" s="504">
        <f>R704+S704</f>
        <v>0</v>
      </c>
      <c r="U704" s="504">
        <f>S704+T704</f>
        <v>0</v>
      </c>
      <c r="V704" s="504">
        <f>T704+U704</f>
        <v>0</v>
      </c>
      <c r="W704" s="504">
        <f t="shared" ref="W704" si="553">U704+V704</f>
        <v>0</v>
      </c>
      <c r="X704" s="504">
        <f t="shared" si="552"/>
        <v>0</v>
      </c>
    </row>
    <row r="705" spans="1:25" ht="16.5" customHeight="1" x14ac:dyDescent="0.2">
      <c r="A705" s="503" t="s">
        <v>220</v>
      </c>
      <c r="B705" s="491" t="s">
        <v>146</v>
      </c>
      <c r="C705" s="491" t="s">
        <v>196</v>
      </c>
      <c r="D705" s="491">
        <v>12</v>
      </c>
      <c r="E705" s="491"/>
      <c r="F705" s="491"/>
      <c r="G705" s="504" t="e">
        <f>#REF!+#REF!+#REF!+#REF!+#REF!+G710+G713+G716</f>
        <v>#REF!</v>
      </c>
      <c r="H705" s="504">
        <f>H710+H713+H716</f>
        <v>6170</v>
      </c>
      <c r="I705" s="504">
        <f>I710+I713+I716</f>
        <v>926.92</v>
      </c>
      <c r="J705" s="504">
        <f>J710+J713+J716</f>
        <v>7096.92</v>
      </c>
      <c r="K705" s="504">
        <f>K710+K713+K716</f>
        <v>0</v>
      </c>
      <c r="L705" s="511">
        <f>L710+L713+L716+L708+L715</f>
        <v>7754</v>
      </c>
      <c r="M705" s="511">
        <f>M710+M713+M716+M708+M715</f>
        <v>7054</v>
      </c>
      <c r="N705" s="511">
        <f>N710+N713+N716+N708+N715</f>
        <v>736</v>
      </c>
      <c r="O705" s="511">
        <f>O710+O713+O716+O708+O715</f>
        <v>7790</v>
      </c>
      <c r="P705" s="511">
        <f>P710+P713+P716+P708+P715</f>
        <v>7790</v>
      </c>
      <c r="Q705" s="511">
        <f t="shared" ref="Q705:U705" si="554">Q710+Q713+Q716+Q708+Q715+Q706</f>
        <v>42.5</v>
      </c>
      <c r="R705" s="511" t="e">
        <f t="shared" si="554"/>
        <v>#REF!</v>
      </c>
      <c r="S705" s="511" t="e">
        <f t="shared" si="554"/>
        <v>#REF!</v>
      </c>
      <c r="T705" s="511">
        <f t="shared" si="554"/>
        <v>5017</v>
      </c>
      <c r="U705" s="511">
        <f t="shared" si="554"/>
        <v>480</v>
      </c>
      <c r="V705" s="511">
        <f>V710+V713+V716+V708+V715+V706+V727</f>
        <v>5497</v>
      </c>
      <c r="W705" s="511">
        <f t="shared" ref="W705:X705" si="555">W710+W713+W716+W708+W715+W706+W727</f>
        <v>1303.971</v>
      </c>
      <c r="X705" s="511">
        <f t="shared" si="555"/>
        <v>6800.9709999999995</v>
      </c>
      <c r="Y705" s="524"/>
    </row>
    <row r="706" spans="1:25" ht="36.75" hidden="1" customHeight="1" x14ac:dyDescent="0.2">
      <c r="A706" s="505" t="s">
        <v>1051</v>
      </c>
      <c r="B706" s="526">
        <v>801</v>
      </c>
      <c r="C706" s="493" t="s">
        <v>196</v>
      </c>
      <c r="D706" s="493" t="s">
        <v>205</v>
      </c>
      <c r="E706" s="493" t="s">
        <v>836</v>
      </c>
      <c r="F706" s="493"/>
      <c r="G706" s="504"/>
      <c r="H706" s="504">
        <f>H707</f>
        <v>0.1</v>
      </c>
      <c r="I706" s="504">
        <f>I707</f>
        <v>0</v>
      </c>
      <c r="J706" s="504">
        <f t="shared" ref="J706:J707" si="556">H706+I706</f>
        <v>0.1</v>
      </c>
      <c r="K706" s="504">
        <f>K707</f>
        <v>0</v>
      </c>
      <c r="L706" s="504">
        <f>L707</f>
        <v>0.1</v>
      </c>
      <c r="M706" s="504">
        <f>M707</f>
        <v>0.1</v>
      </c>
      <c r="N706" s="504">
        <f t="shared" ref="N706:X706" si="557">N707</f>
        <v>0</v>
      </c>
      <c r="O706" s="504">
        <f t="shared" si="557"/>
        <v>0.1</v>
      </c>
      <c r="P706" s="504">
        <f t="shared" si="557"/>
        <v>0</v>
      </c>
      <c r="Q706" s="504">
        <f t="shared" si="557"/>
        <v>42.5</v>
      </c>
      <c r="R706" s="504">
        <f t="shared" si="557"/>
        <v>42.5</v>
      </c>
      <c r="S706" s="504">
        <f t="shared" si="557"/>
        <v>-42.5</v>
      </c>
      <c r="T706" s="504">
        <f t="shared" si="557"/>
        <v>0</v>
      </c>
      <c r="U706" s="504">
        <f t="shared" si="557"/>
        <v>0</v>
      </c>
      <c r="V706" s="504">
        <f t="shared" si="557"/>
        <v>0</v>
      </c>
      <c r="W706" s="504">
        <f t="shared" si="557"/>
        <v>0</v>
      </c>
      <c r="X706" s="504">
        <f t="shared" si="557"/>
        <v>0</v>
      </c>
    </row>
    <row r="707" spans="1:25" ht="18.75" hidden="1" customHeight="1" x14ac:dyDescent="0.2">
      <c r="A707" s="505" t="s">
        <v>93</v>
      </c>
      <c r="B707" s="526">
        <v>801</v>
      </c>
      <c r="C707" s="493" t="s">
        <v>196</v>
      </c>
      <c r="D707" s="493" t="s">
        <v>205</v>
      </c>
      <c r="E707" s="493" t="s">
        <v>836</v>
      </c>
      <c r="F707" s="493" t="s">
        <v>94</v>
      </c>
      <c r="G707" s="504"/>
      <c r="H707" s="504">
        <v>0.1</v>
      </c>
      <c r="I707" s="504">
        <v>0</v>
      </c>
      <c r="J707" s="504">
        <f t="shared" si="556"/>
        <v>0.1</v>
      </c>
      <c r="K707" s="504">
        <v>0</v>
      </c>
      <c r="L707" s="504">
        <v>0.1</v>
      </c>
      <c r="M707" s="504">
        <v>0.1</v>
      </c>
      <c r="N707" s="504">
        <v>0</v>
      </c>
      <c r="O707" s="504">
        <f>M707+N707</f>
        <v>0.1</v>
      </c>
      <c r="P707" s="504">
        <v>0</v>
      </c>
      <c r="Q707" s="504">
        <v>42.5</v>
      </c>
      <c r="R707" s="504">
        <f t="shared" ref="R707" si="558">P707+Q707</f>
        <v>42.5</v>
      </c>
      <c r="S707" s="504">
        <v>-42.5</v>
      </c>
      <c r="T707" s="504">
        <f>R707+S707</f>
        <v>0</v>
      </c>
      <c r="U707" s="504">
        <v>0</v>
      </c>
      <c r="V707" s="504">
        <f>T707+U707</f>
        <v>0</v>
      </c>
      <c r="W707" s="504">
        <v>0</v>
      </c>
      <c r="X707" s="504">
        <f t="shared" ref="X707" si="559">V707+W707</f>
        <v>0</v>
      </c>
    </row>
    <row r="708" spans="1:25" ht="56.25" hidden="1" customHeight="1" x14ac:dyDescent="0.2">
      <c r="A708" s="505" t="s">
        <v>955</v>
      </c>
      <c r="B708" s="493" t="s">
        <v>146</v>
      </c>
      <c r="C708" s="493" t="s">
        <v>196</v>
      </c>
      <c r="D708" s="493" t="s">
        <v>205</v>
      </c>
      <c r="E708" s="493" t="s">
        <v>954</v>
      </c>
      <c r="F708" s="493"/>
      <c r="G708" s="504"/>
      <c r="H708" s="504"/>
      <c r="I708" s="504"/>
      <c r="J708" s="504"/>
      <c r="K708" s="504"/>
      <c r="L708" s="504">
        <f>L709</f>
        <v>0</v>
      </c>
      <c r="M708" s="504">
        <f>M709</f>
        <v>0</v>
      </c>
      <c r="N708" s="504">
        <f t="shared" ref="N708:X708" si="560">N709</f>
        <v>0</v>
      </c>
      <c r="O708" s="504">
        <f t="shared" si="560"/>
        <v>0</v>
      </c>
      <c r="P708" s="504">
        <f t="shared" si="560"/>
        <v>0</v>
      </c>
      <c r="Q708" s="504">
        <f t="shared" si="560"/>
        <v>0</v>
      </c>
      <c r="R708" s="504">
        <f t="shared" si="560"/>
        <v>0</v>
      </c>
      <c r="S708" s="504">
        <f t="shared" si="560"/>
        <v>0</v>
      </c>
      <c r="T708" s="504">
        <f t="shared" si="560"/>
        <v>0</v>
      </c>
      <c r="U708" s="504">
        <f t="shared" si="560"/>
        <v>0</v>
      </c>
      <c r="V708" s="504">
        <f t="shared" si="560"/>
        <v>0</v>
      </c>
      <c r="W708" s="504">
        <f t="shared" si="560"/>
        <v>0</v>
      </c>
      <c r="X708" s="504">
        <f t="shared" si="560"/>
        <v>0</v>
      </c>
    </row>
    <row r="709" spans="1:25" ht="21.75" hidden="1" customHeight="1" x14ac:dyDescent="0.2">
      <c r="A709" s="505" t="s">
        <v>93</v>
      </c>
      <c r="B709" s="493" t="s">
        <v>146</v>
      </c>
      <c r="C709" s="493" t="s">
        <v>196</v>
      </c>
      <c r="D709" s="493" t="s">
        <v>205</v>
      </c>
      <c r="E709" s="493" t="s">
        <v>954</v>
      </c>
      <c r="F709" s="493" t="s">
        <v>94</v>
      </c>
      <c r="G709" s="504"/>
      <c r="H709" s="504"/>
      <c r="I709" s="504"/>
      <c r="J709" s="504"/>
      <c r="K709" s="504"/>
      <c r="L709" s="504">
        <v>0</v>
      </c>
      <c r="M709" s="504">
        <v>0</v>
      </c>
      <c r="N709" s="504">
        <v>0</v>
      </c>
      <c r="O709" s="504">
        <f>M709+N709</f>
        <v>0</v>
      </c>
      <c r="P709" s="504">
        <v>0</v>
      </c>
      <c r="Q709" s="504">
        <v>0</v>
      </c>
      <c r="R709" s="504">
        <f t="shared" si="528"/>
        <v>0</v>
      </c>
      <c r="S709" s="504">
        <f>Q709+R709</f>
        <v>0</v>
      </c>
      <c r="T709" s="504">
        <f>R709+S709</f>
        <v>0</v>
      </c>
      <c r="U709" s="504">
        <f>S709+T709</f>
        <v>0</v>
      </c>
      <c r="V709" s="504">
        <f>T709+U709</f>
        <v>0</v>
      </c>
      <c r="W709" s="504">
        <f t="shared" si="528"/>
        <v>0</v>
      </c>
      <c r="X709" s="504">
        <f t="shared" si="528"/>
        <v>0</v>
      </c>
    </row>
    <row r="710" spans="1:25" ht="36.75" customHeight="1" x14ac:dyDescent="0.2">
      <c r="A710" s="505" t="s">
        <v>1012</v>
      </c>
      <c r="B710" s="493" t="s">
        <v>146</v>
      </c>
      <c r="C710" s="493" t="s">
        <v>196</v>
      </c>
      <c r="D710" s="493" t="s">
        <v>205</v>
      </c>
      <c r="E710" s="493" t="s">
        <v>826</v>
      </c>
      <c r="F710" s="493"/>
      <c r="G710" s="504"/>
      <c r="H710" s="504">
        <f>H711+H712+H716</f>
        <v>3310</v>
      </c>
      <c r="I710" s="504">
        <f t="shared" ref="I710:Q710" si="561">I711+I712+I716</f>
        <v>463.46</v>
      </c>
      <c r="J710" s="504">
        <f t="shared" si="561"/>
        <v>3773.46</v>
      </c>
      <c r="K710" s="504">
        <f t="shared" si="561"/>
        <v>0</v>
      </c>
      <c r="L710" s="504">
        <f t="shared" si="561"/>
        <v>3722</v>
      </c>
      <c r="M710" s="504">
        <f t="shared" si="561"/>
        <v>3722</v>
      </c>
      <c r="N710" s="504">
        <f t="shared" si="561"/>
        <v>368</v>
      </c>
      <c r="O710" s="504">
        <f t="shared" si="561"/>
        <v>4090</v>
      </c>
      <c r="P710" s="504">
        <f t="shared" si="561"/>
        <v>4090</v>
      </c>
      <c r="Q710" s="504">
        <f t="shared" si="561"/>
        <v>0</v>
      </c>
      <c r="R710" s="504">
        <f>R711+R712</f>
        <v>440</v>
      </c>
      <c r="S710" s="504">
        <f t="shared" ref="S710:X710" si="562">S711+S712</f>
        <v>-240</v>
      </c>
      <c r="T710" s="504">
        <f t="shared" si="562"/>
        <v>440</v>
      </c>
      <c r="U710" s="504">
        <f t="shared" si="562"/>
        <v>-40</v>
      </c>
      <c r="V710" s="504">
        <f t="shared" si="562"/>
        <v>400</v>
      </c>
      <c r="W710" s="504">
        <f t="shared" si="562"/>
        <v>0</v>
      </c>
      <c r="X710" s="504">
        <f t="shared" si="562"/>
        <v>400</v>
      </c>
    </row>
    <row r="711" spans="1:25" ht="16.5" customHeight="1" x14ac:dyDescent="0.2">
      <c r="A711" s="505" t="s">
        <v>519</v>
      </c>
      <c r="B711" s="493" t="s">
        <v>146</v>
      </c>
      <c r="C711" s="493" t="s">
        <v>196</v>
      </c>
      <c r="D711" s="493" t="s">
        <v>205</v>
      </c>
      <c r="E711" s="493" t="s">
        <v>825</v>
      </c>
      <c r="F711" s="493" t="s">
        <v>94</v>
      </c>
      <c r="G711" s="504"/>
      <c r="H711" s="504">
        <v>250</v>
      </c>
      <c r="I711" s="504">
        <v>0</v>
      </c>
      <c r="J711" s="504">
        <f t="shared" ref="J711:J729" si="563">H711+I711</f>
        <v>250</v>
      </c>
      <c r="K711" s="504">
        <v>0</v>
      </c>
      <c r="L711" s="504">
        <v>200</v>
      </c>
      <c r="M711" s="504">
        <v>200</v>
      </c>
      <c r="N711" s="504">
        <v>0</v>
      </c>
      <c r="O711" s="504">
        <f>M711+N711</f>
        <v>200</v>
      </c>
      <c r="P711" s="504">
        <v>200</v>
      </c>
      <c r="Q711" s="504">
        <v>0</v>
      </c>
      <c r="R711" s="504">
        <f t="shared" si="528"/>
        <v>200</v>
      </c>
      <c r="S711" s="504">
        <v>-100</v>
      </c>
      <c r="T711" s="504">
        <v>200</v>
      </c>
      <c r="U711" s="504">
        <v>0</v>
      </c>
      <c r="V711" s="504">
        <f>T711+U711</f>
        <v>200</v>
      </c>
      <c r="W711" s="504">
        <v>0</v>
      </c>
      <c r="X711" s="504">
        <f t="shared" ref="X711:X712" si="564">V711+W711</f>
        <v>200</v>
      </c>
    </row>
    <row r="712" spans="1:25" ht="14.25" customHeight="1" x14ac:dyDescent="0.2">
      <c r="A712" s="505" t="s">
        <v>520</v>
      </c>
      <c r="B712" s="493" t="s">
        <v>146</v>
      </c>
      <c r="C712" s="493" t="s">
        <v>196</v>
      </c>
      <c r="D712" s="493" t="s">
        <v>205</v>
      </c>
      <c r="E712" s="493" t="s">
        <v>824</v>
      </c>
      <c r="F712" s="493" t="s">
        <v>94</v>
      </c>
      <c r="G712" s="504"/>
      <c r="H712" s="504">
        <v>300</v>
      </c>
      <c r="I712" s="504">
        <v>0</v>
      </c>
      <c r="J712" s="504">
        <f t="shared" si="563"/>
        <v>300</v>
      </c>
      <c r="K712" s="504">
        <v>0</v>
      </c>
      <c r="L712" s="504">
        <v>240</v>
      </c>
      <c r="M712" s="504">
        <v>240</v>
      </c>
      <c r="N712" s="504">
        <v>0</v>
      </c>
      <c r="O712" s="504">
        <f>M712+N712</f>
        <v>240</v>
      </c>
      <c r="P712" s="504">
        <v>240</v>
      </c>
      <c r="Q712" s="504">
        <v>0</v>
      </c>
      <c r="R712" s="504">
        <f t="shared" si="528"/>
        <v>240</v>
      </c>
      <c r="S712" s="504">
        <v>-140</v>
      </c>
      <c r="T712" s="504">
        <v>240</v>
      </c>
      <c r="U712" s="504">
        <v>-40</v>
      </c>
      <c r="V712" s="504">
        <f>T712+U712</f>
        <v>200</v>
      </c>
      <c r="W712" s="504">
        <v>0</v>
      </c>
      <c r="X712" s="504">
        <f t="shared" si="564"/>
        <v>200</v>
      </c>
    </row>
    <row r="713" spans="1:25" ht="19.5" hidden="1" customHeight="1" x14ac:dyDescent="0.2">
      <c r="A713" s="505" t="s">
        <v>725</v>
      </c>
      <c r="B713" s="493" t="s">
        <v>146</v>
      </c>
      <c r="C713" s="493" t="s">
        <v>196</v>
      </c>
      <c r="D713" s="493" t="s">
        <v>205</v>
      </c>
      <c r="E713" s="493" t="s">
        <v>822</v>
      </c>
      <c r="F713" s="493"/>
      <c r="G713" s="504"/>
      <c r="H713" s="504">
        <f>H714</f>
        <v>100</v>
      </c>
      <c r="I713" s="504">
        <f>I714</f>
        <v>0</v>
      </c>
      <c r="J713" s="504">
        <f t="shared" si="563"/>
        <v>100</v>
      </c>
      <c r="K713" s="504">
        <f>K714</f>
        <v>0</v>
      </c>
      <c r="L713" s="504">
        <f>L714</f>
        <v>50</v>
      </c>
      <c r="M713" s="504">
        <f>M714</f>
        <v>50</v>
      </c>
      <c r="N713" s="504">
        <f t="shared" ref="N713:X713" si="565">N714</f>
        <v>0</v>
      </c>
      <c r="O713" s="504">
        <f t="shared" si="565"/>
        <v>50</v>
      </c>
      <c r="P713" s="504">
        <f t="shared" si="565"/>
        <v>50</v>
      </c>
      <c r="Q713" s="504">
        <f t="shared" si="565"/>
        <v>0</v>
      </c>
      <c r="R713" s="504">
        <f t="shared" si="565"/>
        <v>50</v>
      </c>
      <c r="S713" s="504">
        <f t="shared" si="565"/>
        <v>-50</v>
      </c>
      <c r="T713" s="504">
        <f t="shared" si="565"/>
        <v>0</v>
      </c>
      <c r="U713" s="504">
        <f t="shared" si="565"/>
        <v>0</v>
      </c>
      <c r="V713" s="504">
        <f t="shared" si="565"/>
        <v>0</v>
      </c>
      <c r="W713" s="504">
        <f t="shared" si="565"/>
        <v>0</v>
      </c>
      <c r="X713" s="504">
        <f t="shared" si="565"/>
        <v>0</v>
      </c>
    </row>
    <row r="714" spans="1:25" ht="18" hidden="1" customHeight="1" x14ac:dyDescent="0.2">
      <c r="A714" s="505" t="s">
        <v>93</v>
      </c>
      <c r="B714" s="493" t="s">
        <v>146</v>
      </c>
      <c r="C714" s="493" t="s">
        <v>196</v>
      </c>
      <c r="D714" s="493" t="s">
        <v>205</v>
      </c>
      <c r="E714" s="493" t="s">
        <v>822</v>
      </c>
      <c r="F714" s="493" t="s">
        <v>94</v>
      </c>
      <c r="G714" s="504"/>
      <c r="H714" s="504">
        <v>100</v>
      </c>
      <c r="I714" s="504">
        <v>0</v>
      </c>
      <c r="J714" s="504">
        <f t="shared" si="563"/>
        <v>100</v>
      </c>
      <c r="K714" s="504">
        <v>0</v>
      </c>
      <c r="L714" s="504">
        <v>50</v>
      </c>
      <c r="M714" s="504">
        <v>50</v>
      </c>
      <c r="N714" s="504">
        <v>0</v>
      </c>
      <c r="O714" s="504">
        <f>N714+M714</f>
        <v>50</v>
      </c>
      <c r="P714" s="504">
        <v>50</v>
      </c>
      <c r="Q714" s="504">
        <v>0</v>
      </c>
      <c r="R714" s="504">
        <f t="shared" si="528"/>
        <v>50</v>
      </c>
      <c r="S714" s="504">
        <v>-50</v>
      </c>
      <c r="T714" s="504">
        <f>R714+S714</f>
        <v>0</v>
      </c>
      <c r="U714" s="504">
        <v>0</v>
      </c>
      <c r="V714" s="504">
        <f>T714+U714</f>
        <v>0</v>
      </c>
      <c r="W714" s="504">
        <v>0</v>
      </c>
      <c r="X714" s="504">
        <f t="shared" ref="X714:X715" si="566">V714+W714</f>
        <v>0</v>
      </c>
    </row>
    <row r="715" spans="1:25" ht="18" hidden="1" customHeight="1" x14ac:dyDescent="0.2">
      <c r="A715" s="505"/>
      <c r="B715" s="493" t="s">
        <v>146</v>
      </c>
      <c r="C715" s="493" t="s">
        <v>196</v>
      </c>
      <c r="D715" s="493" t="s">
        <v>205</v>
      </c>
      <c r="E715" s="493" t="s">
        <v>1016</v>
      </c>
      <c r="F715" s="493" t="s">
        <v>94</v>
      </c>
      <c r="G715" s="504"/>
      <c r="H715" s="504"/>
      <c r="I715" s="504"/>
      <c r="J715" s="504"/>
      <c r="K715" s="504"/>
      <c r="L715" s="504">
        <v>700</v>
      </c>
      <c r="M715" s="504">
        <v>0</v>
      </c>
      <c r="N715" s="504">
        <v>0</v>
      </c>
      <c r="O715" s="504">
        <f>N715+M715</f>
        <v>0</v>
      </c>
      <c r="P715" s="504">
        <v>0</v>
      </c>
      <c r="Q715" s="504">
        <v>0</v>
      </c>
      <c r="R715" s="504">
        <f t="shared" si="528"/>
        <v>0</v>
      </c>
      <c r="S715" s="504">
        <f>Q715+R715</f>
        <v>0</v>
      </c>
      <c r="T715" s="504">
        <f>R715+S715</f>
        <v>0</v>
      </c>
      <c r="U715" s="504">
        <f>S715+T715</f>
        <v>0</v>
      </c>
      <c r="V715" s="504">
        <f>T715+U715</f>
        <v>0</v>
      </c>
      <c r="W715" s="504">
        <f t="shared" ref="W715" si="567">U715+V715</f>
        <v>0</v>
      </c>
      <c r="X715" s="504">
        <f t="shared" si="566"/>
        <v>0</v>
      </c>
    </row>
    <row r="716" spans="1:25" ht="22.5" customHeight="1" x14ac:dyDescent="0.2">
      <c r="A716" s="503" t="s">
        <v>1127</v>
      </c>
      <c r="B716" s="491" t="s">
        <v>146</v>
      </c>
      <c r="C716" s="491" t="s">
        <v>196</v>
      </c>
      <c r="D716" s="491" t="s">
        <v>205</v>
      </c>
      <c r="E716" s="491" t="s">
        <v>821</v>
      </c>
      <c r="F716" s="493"/>
      <c r="G716" s="504"/>
      <c r="H716" s="504">
        <f>H729</f>
        <v>2760</v>
      </c>
      <c r="I716" s="504">
        <f>I729</f>
        <v>463.46</v>
      </c>
      <c r="J716" s="504">
        <f t="shared" si="563"/>
        <v>3223.46</v>
      </c>
      <c r="K716" s="504">
        <f t="shared" ref="K716:Q716" si="568">K729</f>
        <v>0</v>
      </c>
      <c r="L716" s="504">
        <f t="shared" si="568"/>
        <v>3282</v>
      </c>
      <c r="M716" s="504">
        <f t="shared" si="568"/>
        <v>3282</v>
      </c>
      <c r="N716" s="504">
        <f t="shared" si="568"/>
        <v>368</v>
      </c>
      <c r="O716" s="504">
        <f t="shared" si="568"/>
        <v>3650</v>
      </c>
      <c r="P716" s="504">
        <f t="shared" si="568"/>
        <v>3650</v>
      </c>
      <c r="Q716" s="504">
        <f t="shared" si="568"/>
        <v>0</v>
      </c>
      <c r="R716" s="511" t="e">
        <f>R717+R721+#REF!+R722+R723+R724+R725+#REF!+#REF!+R726+R729</f>
        <v>#REF!</v>
      </c>
      <c r="S716" s="511" t="e">
        <f>S717+S721+#REF!+S722+S723+S724+S725+#REF!+#REF!+S726+S729</f>
        <v>#REF!</v>
      </c>
      <c r="T716" s="511">
        <f>T717+T718+T719+T720+T721+T722+T723+T726</f>
        <v>4577</v>
      </c>
      <c r="U716" s="511">
        <f t="shared" ref="U716" si="569">U717+U718+U719+U720+U721+U722+U723+U726</f>
        <v>520</v>
      </c>
      <c r="V716" s="511">
        <f>V717+V718+V719+V720+V721+V722+V723+V726+V724+V725</f>
        <v>5097</v>
      </c>
      <c r="W716" s="511">
        <f>W717+W718+W719+W720+W721+W722+W723+W726+W724+W725</f>
        <v>-446.029</v>
      </c>
      <c r="X716" s="511">
        <f>X717+X718+X719+X720+X721+X722+X723+X726+X724+X725</f>
        <v>4650.9709999999995</v>
      </c>
    </row>
    <row r="717" spans="1:25" ht="18.75" customHeight="1" x14ac:dyDescent="0.2">
      <c r="A717" s="505" t="s">
        <v>901</v>
      </c>
      <c r="B717" s="493" t="s">
        <v>146</v>
      </c>
      <c r="C717" s="493" t="s">
        <v>196</v>
      </c>
      <c r="D717" s="493" t="s">
        <v>205</v>
      </c>
      <c r="E717" s="493" t="s">
        <v>821</v>
      </c>
      <c r="F717" s="493" t="s">
        <v>834</v>
      </c>
      <c r="G717" s="504"/>
      <c r="H717" s="504"/>
      <c r="I717" s="504"/>
      <c r="J717" s="504"/>
      <c r="K717" s="504"/>
      <c r="L717" s="504"/>
      <c r="M717" s="504"/>
      <c r="N717" s="504"/>
      <c r="O717" s="504"/>
      <c r="P717" s="504"/>
      <c r="Q717" s="504"/>
      <c r="R717" s="504">
        <v>0</v>
      </c>
      <c r="S717" s="504">
        <f>2097</f>
        <v>2097</v>
      </c>
      <c r="T717" s="504">
        <f>R717+S717</f>
        <v>2097</v>
      </c>
      <c r="U717" s="504">
        <v>439</v>
      </c>
      <c r="V717" s="504">
        <f t="shared" ref="V717:V726" si="570">T717+U717</f>
        <v>2536</v>
      </c>
      <c r="W717" s="504">
        <v>-342.572</v>
      </c>
      <c r="X717" s="504">
        <f>V717+W717</f>
        <v>2193.4279999999999</v>
      </c>
    </row>
    <row r="718" spans="1:25" ht="29.25" customHeight="1" x14ac:dyDescent="0.2">
      <c r="A718" s="518" t="s">
        <v>904</v>
      </c>
      <c r="B718" s="493" t="s">
        <v>146</v>
      </c>
      <c r="C718" s="493" t="s">
        <v>196</v>
      </c>
      <c r="D718" s="493" t="s">
        <v>205</v>
      </c>
      <c r="E718" s="493" t="s">
        <v>821</v>
      </c>
      <c r="F718" s="493" t="s">
        <v>903</v>
      </c>
      <c r="G718" s="504"/>
      <c r="H718" s="504"/>
      <c r="I718" s="504"/>
      <c r="J718" s="504"/>
      <c r="K718" s="504"/>
      <c r="L718" s="504"/>
      <c r="M718" s="504"/>
      <c r="N718" s="504"/>
      <c r="O718" s="504"/>
      <c r="P718" s="504"/>
      <c r="Q718" s="504"/>
      <c r="R718" s="504">
        <v>0</v>
      </c>
      <c r="S718" s="504">
        <f>630</f>
        <v>630</v>
      </c>
      <c r="T718" s="504">
        <f>R718+S718</f>
        <v>630</v>
      </c>
      <c r="U718" s="504">
        <v>133</v>
      </c>
      <c r="V718" s="504">
        <f t="shared" si="570"/>
        <v>763</v>
      </c>
      <c r="W718" s="504">
        <v>-103.45699999999999</v>
      </c>
      <c r="X718" s="504">
        <f t="shared" ref="X718:X729" si="571">V718+W718</f>
        <v>659.54300000000001</v>
      </c>
    </row>
    <row r="719" spans="1:25" ht="18.75" customHeight="1" x14ac:dyDescent="0.2">
      <c r="A719" s="505" t="s">
        <v>901</v>
      </c>
      <c r="B719" s="493" t="s">
        <v>146</v>
      </c>
      <c r="C719" s="493" t="s">
        <v>196</v>
      </c>
      <c r="D719" s="493" t="s">
        <v>205</v>
      </c>
      <c r="E719" s="493" t="s">
        <v>1128</v>
      </c>
      <c r="F719" s="493" t="s">
        <v>834</v>
      </c>
      <c r="G719" s="504"/>
      <c r="H719" s="504"/>
      <c r="I719" s="504"/>
      <c r="J719" s="504"/>
      <c r="K719" s="504"/>
      <c r="L719" s="504"/>
      <c r="M719" s="504"/>
      <c r="N719" s="504"/>
      <c r="O719" s="504"/>
      <c r="P719" s="504"/>
      <c r="Q719" s="504"/>
      <c r="R719" s="504">
        <v>0</v>
      </c>
      <c r="S719" s="504">
        <f>420</f>
        <v>420</v>
      </c>
      <c r="T719" s="504">
        <f>R719+S719</f>
        <v>420</v>
      </c>
      <c r="U719" s="504">
        <v>0</v>
      </c>
      <c r="V719" s="504">
        <f t="shared" si="570"/>
        <v>420</v>
      </c>
      <c r="W719" s="504">
        <v>0</v>
      </c>
      <c r="X719" s="504">
        <f t="shared" si="571"/>
        <v>420</v>
      </c>
    </row>
    <row r="720" spans="1:25" ht="30" customHeight="1" x14ac:dyDescent="0.2">
      <c r="A720" s="518" t="s">
        <v>904</v>
      </c>
      <c r="B720" s="493" t="s">
        <v>146</v>
      </c>
      <c r="C720" s="493" t="s">
        <v>196</v>
      </c>
      <c r="D720" s="493" t="s">
        <v>205</v>
      </c>
      <c r="E720" s="493" t="s">
        <v>1128</v>
      </c>
      <c r="F720" s="493" t="s">
        <v>903</v>
      </c>
      <c r="G720" s="504"/>
      <c r="H720" s="504"/>
      <c r="I720" s="504"/>
      <c r="J720" s="504"/>
      <c r="K720" s="504"/>
      <c r="L720" s="504"/>
      <c r="M720" s="504"/>
      <c r="N720" s="504"/>
      <c r="O720" s="504"/>
      <c r="P720" s="504"/>
      <c r="Q720" s="504"/>
      <c r="R720" s="504">
        <v>0</v>
      </c>
      <c r="S720" s="504">
        <f>130</f>
        <v>130</v>
      </c>
      <c r="T720" s="504">
        <f>R720+S720</f>
        <v>130</v>
      </c>
      <c r="U720" s="504">
        <v>0</v>
      </c>
      <c r="V720" s="504">
        <f t="shared" si="570"/>
        <v>130</v>
      </c>
      <c r="W720" s="504">
        <v>0</v>
      </c>
      <c r="X720" s="504">
        <f t="shared" si="571"/>
        <v>130</v>
      </c>
    </row>
    <row r="721" spans="1:54" ht="20.25" customHeight="1" x14ac:dyDescent="0.2">
      <c r="A721" s="505" t="s">
        <v>956</v>
      </c>
      <c r="B721" s="493" t="s">
        <v>146</v>
      </c>
      <c r="C721" s="493" t="s">
        <v>196</v>
      </c>
      <c r="D721" s="493" t="s">
        <v>205</v>
      </c>
      <c r="E721" s="493" t="s">
        <v>821</v>
      </c>
      <c r="F721" s="493" t="s">
        <v>923</v>
      </c>
      <c r="G721" s="504"/>
      <c r="H721" s="504"/>
      <c r="I721" s="504"/>
      <c r="J721" s="504"/>
      <c r="K721" s="504"/>
      <c r="L721" s="504"/>
      <c r="M721" s="504"/>
      <c r="N721" s="504"/>
      <c r="O721" s="504"/>
      <c r="P721" s="504"/>
      <c r="Q721" s="504"/>
      <c r="R721" s="504">
        <v>0</v>
      </c>
      <c r="S721" s="504">
        <v>18</v>
      </c>
      <c r="T721" s="504">
        <f>R721+S721</f>
        <v>18</v>
      </c>
      <c r="U721" s="504">
        <v>0</v>
      </c>
      <c r="V721" s="504">
        <f t="shared" si="570"/>
        <v>18</v>
      </c>
      <c r="W721" s="504">
        <v>0</v>
      </c>
      <c r="X721" s="504">
        <f t="shared" si="571"/>
        <v>18</v>
      </c>
    </row>
    <row r="722" spans="1:54" ht="19.5" customHeight="1" x14ac:dyDescent="0.2">
      <c r="A722" s="505" t="s">
        <v>99</v>
      </c>
      <c r="B722" s="493" t="s">
        <v>146</v>
      </c>
      <c r="C722" s="493" t="s">
        <v>196</v>
      </c>
      <c r="D722" s="493" t="s">
        <v>205</v>
      </c>
      <c r="E722" s="493" t="s">
        <v>821</v>
      </c>
      <c r="F722" s="493" t="s">
        <v>100</v>
      </c>
      <c r="G722" s="504"/>
      <c r="H722" s="504"/>
      <c r="I722" s="504"/>
      <c r="J722" s="504"/>
      <c r="K722" s="504"/>
      <c r="L722" s="504"/>
      <c r="M722" s="504"/>
      <c r="N722" s="504"/>
      <c r="O722" s="504"/>
      <c r="P722" s="504"/>
      <c r="Q722" s="504"/>
      <c r="R722" s="504">
        <v>0</v>
      </c>
      <c r="S722" s="504">
        <v>110</v>
      </c>
      <c r="T722" s="504">
        <v>30</v>
      </c>
      <c r="U722" s="504">
        <v>0</v>
      </c>
      <c r="V722" s="504">
        <f t="shared" si="570"/>
        <v>30</v>
      </c>
      <c r="W722" s="504">
        <v>79</v>
      </c>
      <c r="X722" s="504">
        <f t="shared" si="571"/>
        <v>109</v>
      </c>
    </row>
    <row r="723" spans="1:54" ht="19.5" customHeight="1" x14ac:dyDescent="0.2">
      <c r="A723" s="505" t="s">
        <v>93</v>
      </c>
      <c r="B723" s="493" t="s">
        <v>146</v>
      </c>
      <c r="C723" s="493" t="s">
        <v>196</v>
      </c>
      <c r="D723" s="493" t="s">
        <v>205</v>
      </c>
      <c r="E723" s="493" t="s">
        <v>821</v>
      </c>
      <c r="F723" s="493" t="s">
        <v>94</v>
      </c>
      <c r="G723" s="504"/>
      <c r="H723" s="504"/>
      <c r="I723" s="504"/>
      <c r="J723" s="504"/>
      <c r="K723" s="504"/>
      <c r="L723" s="504"/>
      <c r="M723" s="504"/>
      <c r="N723" s="504"/>
      <c r="O723" s="504"/>
      <c r="P723" s="504"/>
      <c r="Q723" s="504"/>
      <c r="R723" s="504">
        <v>0</v>
      </c>
      <c r="S723" s="504">
        <v>172</v>
      </c>
      <c r="T723" s="504">
        <v>252</v>
      </c>
      <c r="U723" s="504">
        <v>-52</v>
      </c>
      <c r="V723" s="504">
        <f t="shared" si="570"/>
        <v>200</v>
      </c>
      <c r="W723" s="504">
        <v>-80</v>
      </c>
      <c r="X723" s="504">
        <f t="shared" si="571"/>
        <v>120</v>
      </c>
    </row>
    <row r="724" spans="1:54" ht="21.75" customHeight="1" x14ac:dyDescent="0.2">
      <c r="A724" s="505" t="s">
        <v>1247</v>
      </c>
      <c r="B724" s="493" t="s">
        <v>146</v>
      </c>
      <c r="C724" s="493" t="s">
        <v>196</v>
      </c>
      <c r="D724" s="493" t="s">
        <v>205</v>
      </c>
      <c r="E724" s="493" t="s">
        <v>821</v>
      </c>
      <c r="F724" s="493" t="s">
        <v>1246</v>
      </c>
      <c r="G724" s="504"/>
      <c r="H724" s="504"/>
      <c r="I724" s="504"/>
      <c r="J724" s="504"/>
      <c r="K724" s="504"/>
      <c r="L724" s="504"/>
      <c r="M724" s="504"/>
      <c r="N724" s="504"/>
      <c r="O724" s="504"/>
      <c r="P724" s="504"/>
      <c r="Q724" s="504"/>
      <c r="R724" s="504">
        <v>0</v>
      </c>
      <c r="S724" s="504">
        <v>0</v>
      </c>
      <c r="T724" s="504">
        <f>R724+S724</f>
        <v>0</v>
      </c>
      <c r="U724" s="504">
        <v>0</v>
      </c>
      <c r="V724" s="504">
        <f t="shared" si="570"/>
        <v>0</v>
      </c>
      <c r="W724" s="504">
        <v>1</v>
      </c>
      <c r="X724" s="504">
        <f t="shared" si="571"/>
        <v>1</v>
      </c>
    </row>
    <row r="725" spans="1:54" ht="19.5" hidden="1" customHeight="1" x14ac:dyDescent="0.2">
      <c r="A725" s="505" t="s">
        <v>924</v>
      </c>
      <c r="B725" s="493" t="s">
        <v>146</v>
      </c>
      <c r="C725" s="493" t="s">
        <v>196</v>
      </c>
      <c r="D725" s="493" t="s">
        <v>205</v>
      </c>
      <c r="E725" s="493" t="s">
        <v>821</v>
      </c>
      <c r="F725" s="493" t="s">
        <v>909</v>
      </c>
      <c r="G725" s="504"/>
      <c r="H725" s="504"/>
      <c r="I725" s="504"/>
      <c r="J725" s="504"/>
      <c r="K725" s="504"/>
      <c r="L725" s="504"/>
      <c r="M725" s="504"/>
      <c r="N725" s="504"/>
      <c r="O725" s="504"/>
      <c r="P725" s="504"/>
      <c r="Q725" s="504"/>
      <c r="R725" s="504">
        <v>0</v>
      </c>
      <c r="S725" s="504">
        <v>0</v>
      </c>
      <c r="T725" s="504">
        <f>R725+S725</f>
        <v>0</v>
      </c>
      <c r="U725" s="504">
        <v>0</v>
      </c>
      <c r="V725" s="504">
        <f t="shared" si="570"/>
        <v>0</v>
      </c>
      <c r="W725" s="504">
        <v>0</v>
      </c>
      <c r="X725" s="504">
        <f t="shared" si="571"/>
        <v>0</v>
      </c>
    </row>
    <row r="726" spans="1:54" ht="18" customHeight="1" x14ac:dyDescent="0.2">
      <c r="A726" s="505" t="s">
        <v>521</v>
      </c>
      <c r="B726" s="493" t="s">
        <v>146</v>
      </c>
      <c r="C726" s="493" t="s">
        <v>196</v>
      </c>
      <c r="D726" s="493" t="s">
        <v>205</v>
      </c>
      <c r="E726" s="493" t="s">
        <v>823</v>
      </c>
      <c r="F726" s="493" t="s">
        <v>94</v>
      </c>
      <c r="G726" s="504"/>
      <c r="H726" s="504">
        <v>6000</v>
      </c>
      <c r="I726" s="504">
        <f>-1000-20-50-142.84</f>
        <v>-1212.8399999999999</v>
      </c>
      <c r="J726" s="504">
        <f t="shared" ref="J726" si="572">H726+I726</f>
        <v>4787.16</v>
      </c>
      <c r="K726" s="504">
        <v>-3495.14</v>
      </c>
      <c r="L726" s="504">
        <v>2941.89</v>
      </c>
      <c r="M726" s="504">
        <v>1884.22</v>
      </c>
      <c r="N726" s="504">
        <v>-884.22</v>
      </c>
      <c r="O726" s="504">
        <f>M726+N726</f>
        <v>1000</v>
      </c>
      <c r="P726" s="504">
        <v>1000</v>
      </c>
      <c r="Q726" s="504">
        <v>0</v>
      </c>
      <c r="R726" s="504">
        <f t="shared" ref="R726" si="573">P726+Q726</f>
        <v>1000</v>
      </c>
      <c r="S726" s="504">
        <v>0</v>
      </c>
      <c r="T726" s="504">
        <f>R726+S726</f>
        <v>1000</v>
      </c>
      <c r="U726" s="504">
        <v>0</v>
      </c>
      <c r="V726" s="504">
        <f t="shared" si="570"/>
        <v>1000</v>
      </c>
      <c r="W726" s="504">
        <v>0</v>
      </c>
      <c r="X726" s="504">
        <f t="shared" si="571"/>
        <v>1000</v>
      </c>
    </row>
    <row r="727" spans="1:54" ht="36" customHeight="1" x14ac:dyDescent="0.2">
      <c r="A727" s="505" t="s">
        <v>1253</v>
      </c>
      <c r="B727" s="493" t="s">
        <v>146</v>
      </c>
      <c r="C727" s="493" t="s">
        <v>196</v>
      </c>
      <c r="D727" s="493" t="s">
        <v>205</v>
      </c>
      <c r="E727" s="493" t="s">
        <v>1252</v>
      </c>
      <c r="F727" s="493"/>
      <c r="G727" s="504"/>
      <c r="H727" s="504"/>
      <c r="I727" s="504"/>
      <c r="J727" s="504"/>
      <c r="K727" s="504"/>
      <c r="L727" s="504"/>
      <c r="M727" s="504"/>
      <c r="N727" s="504"/>
      <c r="O727" s="504"/>
      <c r="P727" s="504"/>
      <c r="Q727" s="504"/>
      <c r="R727" s="504"/>
      <c r="S727" s="504"/>
      <c r="T727" s="504"/>
      <c r="U727" s="504"/>
      <c r="V727" s="504">
        <f>V728</f>
        <v>0</v>
      </c>
      <c r="W727" s="504">
        <f t="shared" ref="W727:X727" si="574">W728</f>
        <v>1750</v>
      </c>
      <c r="X727" s="504">
        <f t="shared" si="574"/>
        <v>1750</v>
      </c>
    </row>
    <row r="728" spans="1:54" ht="18" customHeight="1" x14ac:dyDescent="0.2">
      <c r="A728" s="505" t="s">
        <v>93</v>
      </c>
      <c r="B728" s="493" t="s">
        <v>146</v>
      </c>
      <c r="C728" s="493" t="s">
        <v>196</v>
      </c>
      <c r="D728" s="493" t="s">
        <v>205</v>
      </c>
      <c r="E728" s="493" t="s">
        <v>1252</v>
      </c>
      <c r="F728" s="493" t="s">
        <v>94</v>
      </c>
      <c r="G728" s="504"/>
      <c r="H728" s="504"/>
      <c r="I728" s="504"/>
      <c r="J728" s="504"/>
      <c r="K728" s="504"/>
      <c r="L728" s="504"/>
      <c r="M728" s="504"/>
      <c r="N728" s="504"/>
      <c r="O728" s="504"/>
      <c r="P728" s="504"/>
      <c r="Q728" s="504"/>
      <c r="R728" s="504"/>
      <c r="S728" s="504"/>
      <c r="T728" s="504"/>
      <c r="U728" s="504"/>
      <c r="V728" s="504">
        <v>0</v>
      </c>
      <c r="W728" s="504">
        <v>1750</v>
      </c>
      <c r="X728" s="504">
        <f>V728+W728</f>
        <v>1750</v>
      </c>
    </row>
    <row r="729" spans="1:54" ht="31.5" hidden="1" customHeight="1" x14ac:dyDescent="0.2">
      <c r="A729" s="505" t="s">
        <v>76</v>
      </c>
      <c r="B729" s="493" t="s">
        <v>146</v>
      </c>
      <c r="C729" s="493" t="s">
        <v>196</v>
      </c>
      <c r="D729" s="493" t="s">
        <v>205</v>
      </c>
      <c r="E729" s="493" t="s">
        <v>821</v>
      </c>
      <c r="F729" s="493" t="s">
        <v>77</v>
      </c>
      <c r="G729" s="504"/>
      <c r="H729" s="504">
        <v>2760</v>
      </c>
      <c r="I729" s="504">
        <v>463.46</v>
      </c>
      <c r="J729" s="504">
        <f t="shared" si="563"/>
        <v>3223.46</v>
      </c>
      <c r="K729" s="504">
        <v>0</v>
      </c>
      <c r="L729" s="504">
        <v>3282</v>
      </c>
      <c r="M729" s="504">
        <v>3282</v>
      </c>
      <c r="N729" s="504">
        <v>368</v>
      </c>
      <c r="O729" s="504">
        <f>M729+N729</f>
        <v>3650</v>
      </c>
      <c r="P729" s="504">
        <v>3650</v>
      </c>
      <c r="Q729" s="504">
        <v>0</v>
      </c>
      <c r="R729" s="504">
        <f t="shared" si="528"/>
        <v>3650</v>
      </c>
      <c r="S729" s="504">
        <v>-3650</v>
      </c>
      <c r="T729" s="504">
        <f>R729+S729</f>
        <v>0</v>
      </c>
      <c r="U729" s="504">
        <v>0</v>
      </c>
      <c r="V729" s="504">
        <f>T729+U729</f>
        <v>0</v>
      </c>
      <c r="W729" s="504">
        <v>0</v>
      </c>
      <c r="X729" s="504">
        <f t="shared" si="571"/>
        <v>0</v>
      </c>
    </row>
    <row r="730" spans="1:54" s="509" customFormat="1" ht="14.25" x14ac:dyDescent="0.2">
      <c r="A730" s="503" t="s">
        <v>367</v>
      </c>
      <c r="B730" s="491" t="s">
        <v>146</v>
      </c>
      <c r="C730" s="491" t="s">
        <v>198</v>
      </c>
      <c r="D730" s="491"/>
      <c r="E730" s="491"/>
      <c r="F730" s="491"/>
      <c r="G730" s="511"/>
      <c r="H730" s="511">
        <f>H731+H743</f>
        <v>19347.54</v>
      </c>
      <c r="I730" s="511">
        <f>I743+I731</f>
        <v>15945.16</v>
      </c>
      <c r="J730" s="511">
        <f>J743+J731</f>
        <v>35292.699999999997</v>
      </c>
      <c r="K730" s="511">
        <f>K743+K731</f>
        <v>22489.670000000002</v>
      </c>
      <c r="L730" s="511">
        <f t="shared" ref="L730:S730" si="575">L731+L743+L766</f>
        <v>2347.6999999999998</v>
      </c>
      <c r="M730" s="511">
        <f t="shared" si="575"/>
        <v>2347.6999999999998</v>
      </c>
      <c r="N730" s="511">
        <f t="shared" si="575"/>
        <v>-274.60000000000008</v>
      </c>
      <c r="O730" s="511">
        <f t="shared" si="575"/>
        <v>2073.1</v>
      </c>
      <c r="P730" s="511">
        <f t="shared" si="575"/>
        <v>1644.6</v>
      </c>
      <c r="Q730" s="511">
        <f t="shared" si="575"/>
        <v>13371.9</v>
      </c>
      <c r="R730" s="511">
        <f t="shared" si="575"/>
        <v>15016.5</v>
      </c>
      <c r="S730" s="511">
        <f t="shared" si="575"/>
        <v>70226.250000000015</v>
      </c>
      <c r="T730" s="511">
        <f>T731+T743+T766+T781</f>
        <v>52605.35</v>
      </c>
      <c r="U730" s="511">
        <f t="shared" ref="U730:X730" si="576">U731+U743+U766+U781</f>
        <v>4274.9800000000032</v>
      </c>
      <c r="V730" s="511">
        <f t="shared" si="576"/>
        <v>56880.33</v>
      </c>
      <c r="W730" s="511">
        <f t="shared" si="576"/>
        <v>-12776.659499999998</v>
      </c>
      <c r="X730" s="511">
        <f t="shared" si="576"/>
        <v>44103.6705</v>
      </c>
      <c r="Y730" s="508"/>
      <c r="Z730" s="508"/>
      <c r="AA730" s="508"/>
      <c r="AB730" s="508"/>
      <c r="AC730" s="508"/>
      <c r="AD730" s="508"/>
      <c r="AE730" s="508"/>
      <c r="AF730" s="508"/>
      <c r="AG730" s="508"/>
      <c r="AH730" s="508"/>
      <c r="AI730" s="508"/>
      <c r="AJ730" s="508"/>
      <c r="AK730" s="508"/>
      <c r="AL730" s="508"/>
      <c r="AM730" s="508"/>
      <c r="AN730" s="508"/>
      <c r="AO730" s="508"/>
      <c r="AP730" s="508"/>
      <c r="AQ730" s="508"/>
      <c r="AR730" s="508"/>
      <c r="AS730" s="508"/>
      <c r="AT730" s="508"/>
      <c r="AU730" s="508"/>
      <c r="AV730" s="508"/>
      <c r="AW730" s="508"/>
      <c r="AX730" s="508"/>
      <c r="AY730" s="508"/>
      <c r="AZ730" s="508"/>
      <c r="BA730" s="508"/>
      <c r="BB730" s="508"/>
    </row>
    <row r="731" spans="1:54" s="509" customFormat="1" ht="14.25" x14ac:dyDescent="0.2">
      <c r="A731" s="503" t="s">
        <v>222</v>
      </c>
      <c r="B731" s="491" t="s">
        <v>146</v>
      </c>
      <c r="C731" s="491" t="s">
        <v>198</v>
      </c>
      <c r="D731" s="491" t="s">
        <v>190</v>
      </c>
      <c r="E731" s="491"/>
      <c r="F731" s="491"/>
      <c r="G731" s="511">
        <v>0</v>
      </c>
      <c r="H731" s="511">
        <f>H736+H738</f>
        <v>12242.54</v>
      </c>
      <c r="I731" s="511">
        <f>I736+I738</f>
        <v>2798.58</v>
      </c>
      <c r="J731" s="511">
        <f>J736+J738</f>
        <v>15041.119999999999</v>
      </c>
      <c r="K731" s="511">
        <f>K736+K738+K732</f>
        <v>4416.32</v>
      </c>
      <c r="L731" s="511">
        <f>L736+L738+L732</f>
        <v>0</v>
      </c>
      <c r="M731" s="511">
        <f>M736+M738+M732</f>
        <v>0</v>
      </c>
      <c r="N731" s="511">
        <f t="shared" ref="N731:X731" si="577">N736+N738+N732</f>
        <v>428.5</v>
      </c>
      <c r="O731" s="511">
        <f t="shared" si="577"/>
        <v>428.5</v>
      </c>
      <c r="P731" s="511">
        <f t="shared" si="577"/>
        <v>0</v>
      </c>
      <c r="Q731" s="511">
        <f t="shared" si="577"/>
        <v>0</v>
      </c>
      <c r="R731" s="511">
        <f t="shared" si="577"/>
        <v>0</v>
      </c>
      <c r="S731" s="511">
        <f t="shared" si="577"/>
        <v>25.3</v>
      </c>
      <c r="T731" s="511">
        <f t="shared" si="577"/>
        <v>25</v>
      </c>
      <c r="U731" s="511">
        <f t="shared" si="577"/>
        <v>31373.18</v>
      </c>
      <c r="V731" s="511">
        <f t="shared" si="577"/>
        <v>31398.18</v>
      </c>
      <c r="W731" s="511">
        <f t="shared" si="577"/>
        <v>-12517.795499999998</v>
      </c>
      <c r="X731" s="511">
        <f t="shared" si="577"/>
        <v>18880.3845</v>
      </c>
      <c r="Y731" s="522"/>
      <c r="Z731" s="508"/>
      <c r="AA731" s="508"/>
      <c r="AB731" s="508"/>
      <c r="AC731" s="508"/>
      <c r="AD731" s="508"/>
      <c r="AE731" s="508"/>
      <c r="AF731" s="508"/>
      <c r="AG731" s="508"/>
      <c r="AH731" s="508"/>
      <c r="AI731" s="508"/>
      <c r="AJ731" s="508"/>
      <c r="AK731" s="508"/>
      <c r="AL731" s="508"/>
      <c r="AM731" s="508"/>
      <c r="AN731" s="508"/>
      <c r="AO731" s="508"/>
      <c r="AP731" s="508"/>
      <c r="AQ731" s="508"/>
      <c r="AR731" s="508"/>
      <c r="AS731" s="508"/>
      <c r="AT731" s="508"/>
      <c r="AU731" s="508"/>
      <c r="AV731" s="508"/>
      <c r="AW731" s="508"/>
      <c r="AX731" s="508"/>
      <c r="AY731" s="508"/>
      <c r="AZ731" s="508"/>
      <c r="BA731" s="508"/>
      <c r="BB731" s="508"/>
    </row>
    <row r="732" spans="1:54" ht="33" customHeight="1" x14ac:dyDescent="0.2">
      <c r="A732" s="505" t="s">
        <v>1158</v>
      </c>
      <c r="B732" s="493" t="s">
        <v>146</v>
      </c>
      <c r="C732" s="493" t="s">
        <v>198</v>
      </c>
      <c r="D732" s="493" t="s">
        <v>190</v>
      </c>
      <c r="E732" s="493" t="s">
        <v>1254</v>
      </c>
      <c r="F732" s="493"/>
      <c r="G732" s="504"/>
      <c r="H732" s="504"/>
      <c r="I732" s="504"/>
      <c r="J732" s="504"/>
      <c r="K732" s="504">
        <f>K735</f>
        <v>8101.4</v>
      </c>
      <c r="L732" s="504">
        <f>L735</f>
        <v>0</v>
      </c>
      <c r="M732" s="504">
        <f>M735</f>
        <v>0</v>
      </c>
      <c r="N732" s="504">
        <f t="shared" ref="N732:Q732" si="578">N735</f>
        <v>0</v>
      </c>
      <c r="O732" s="504">
        <f t="shared" si="578"/>
        <v>0</v>
      </c>
      <c r="P732" s="504">
        <f t="shared" si="578"/>
        <v>0</v>
      </c>
      <c r="Q732" s="504">
        <f t="shared" si="578"/>
        <v>0</v>
      </c>
      <c r="R732" s="504">
        <f>R735+R741</f>
        <v>0</v>
      </c>
      <c r="S732" s="504">
        <f t="shared" ref="S732" si="579">S735+S741</f>
        <v>25.3</v>
      </c>
      <c r="T732" s="504">
        <f>T735+T741+T733</f>
        <v>25</v>
      </c>
      <c r="U732" s="504">
        <f t="shared" ref="U732" si="580">U735+U741+U733</f>
        <v>31373.18</v>
      </c>
      <c r="V732" s="504">
        <f>V735+V741+V733+V734+V740+V742</f>
        <v>31398.18</v>
      </c>
      <c r="W732" s="504">
        <f t="shared" ref="W732:X732" si="581">W735+W741+W733+W734+W740+W742</f>
        <v>-12517.795499999998</v>
      </c>
      <c r="X732" s="504">
        <f t="shared" si="581"/>
        <v>18880.3845</v>
      </c>
    </row>
    <row r="733" spans="1:54" ht="33" customHeight="1" x14ac:dyDescent="0.2">
      <c r="A733" s="505" t="s">
        <v>1200</v>
      </c>
      <c r="B733" s="493" t="s">
        <v>146</v>
      </c>
      <c r="C733" s="493" t="s">
        <v>198</v>
      </c>
      <c r="D733" s="493" t="s">
        <v>190</v>
      </c>
      <c r="E733" s="493" t="s">
        <v>1198</v>
      </c>
      <c r="F733" s="493" t="s">
        <v>889</v>
      </c>
      <c r="G733" s="504"/>
      <c r="H733" s="504"/>
      <c r="I733" s="504"/>
      <c r="J733" s="504"/>
      <c r="K733" s="504"/>
      <c r="L733" s="504"/>
      <c r="M733" s="504"/>
      <c r="N733" s="504"/>
      <c r="O733" s="504"/>
      <c r="P733" s="504"/>
      <c r="Q733" s="504"/>
      <c r="R733" s="504"/>
      <c r="S733" s="504"/>
      <c r="T733" s="504">
        <v>0</v>
      </c>
      <c r="U733" s="504">
        <v>24698.1</v>
      </c>
      <c r="V733" s="504">
        <f>T733+U733</f>
        <v>24698.1</v>
      </c>
      <c r="W733" s="504">
        <f>697.226-11581.158+27.03</f>
        <v>-10856.901999999998</v>
      </c>
      <c r="X733" s="504">
        <f t="shared" ref="X733:X735" si="582">V733+W733</f>
        <v>13841.198</v>
      </c>
    </row>
    <row r="734" spans="1:54" ht="33" customHeight="1" x14ac:dyDescent="0.2">
      <c r="A734" s="505" t="s">
        <v>1200</v>
      </c>
      <c r="B734" s="493" t="s">
        <v>146</v>
      </c>
      <c r="C734" s="493" t="s">
        <v>198</v>
      </c>
      <c r="D734" s="493" t="s">
        <v>190</v>
      </c>
      <c r="E734" s="493" t="s">
        <v>1198</v>
      </c>
      <c r="F734" s="493" t="s">
        <v>909</v>
      </c>
      <c r="G734" s="504"/>
      <c r="H734" s="504"/>
      <c r="I734" s="504"/>
      <c r="J734" s="504"/>
      <c r="K734" s="504"/>
      <c r="L734" s="504"/>
      <c r="M734" s="504"/>
      <c r="N734" s="504"/>
      <c r="O734" s="504"/>
      <c r="P734" s="504"/>
      <c r="Q734" s="504"/>
      <c r="R734" s="504"/>
      <c r="S734" s="504"/>
      <c r="T734" s="504">
        <v>0</v>
      </c>
      <c r="U734" s="504">
        <v>24698.1</v>
      </c>
      <c r="V734" s="504">
        <v>0</v>
      </c>
      <c r="W734" s="504">
        <f>1351.426+1594.812</f>
        <v>2946.2379999999998</v>
      </c>
      <c r="X734" s="504">
        <f t="shared" si="582"/>
        <v>2946.2379999999998</v>
      </c>
    </row>
    <row r="735" spans="1:54" ht="33" customHeight="1" x14ac:dyDescent="0.2">
      <c r="A735" s="505" t="s">
        <v>1199</v>
      </c>
      <c r="B735" s="493" t="s">
        <v>146</v>
      </c>
      <c r="C735" s="493" t="s">
        <v>198</v>
      </c>
      <c r="D735" s="493" t="s">
        <v>190</v>
      </c>
      <c r="E735" s="493" t="s">
        <v>1156</v>
      </c>
      <c r="F735" s="493" t="s">
        <v>889</v>
      </c>
      <c r="G735" s="504"/>
      <c r="H735" s="504"/>
      <c r="I735" s="504"/>
      <c r="J735" s="504"/>
      <c r="K735" s="504">
        <v>8101.4</v>
      </c>
      <c r="L735" s="504">
        <v>0</v>
      </c>
      <c r="M735" s="504">
        <v>0</v>
      </c>
      <c r="N735" s="504">
        <v>0</v>
      </c>
      <c r="O735" s="504">
        <f>M735+N735</f>
        <v>0</v>
      </c>
      <c r="P735" s="504">
        <v>0</v>
      </c>
      <c r="Q735" s="504">
        <v>0</v>
      </c>
      <c r="R735" s="504">
        <f t="shared" si="528"/>
        <v>0</v>
      </c>
      <c r="S735" s="504">
        <v>25</v>
      </c>
      <c r="T735" s="504">
        <f>R735+S735</f>
        <v>25</v>
      </c>
      <c r="U735" s="504">
        <v>6361.1</v>
      </c>
      <c r="V735" s="504">
        <f>T735+U735</f>
        <v>6386.1</v>
      </c>
      <c r="W735" s="504">
        <f>-280.19-5152.058</f>
        <v>-5432.2479999999996</v>
      </c>
      <c r="X735" s="504">
        <f t="shared" si="582"/>
        <v>953.85200000000077</v>
      </c>
    </row>
    <row r="736" spans="1:54" s="509" customFormat="1" ht="33" hidden="1" customHeight="1" x14ac:dyDescent="0.2">
      <c r="A736" s="505" t="s">
        <v>888</v>
      </c>
      <c r="B736" s="493" t="s">
        <v>146</v>
      </c>
      <c r="C736" s="493" t="s">
        <v>198</v>
      </c>
      <c r="D736" s="493" t="s">
        <v>190</v>
      </c>
      <c r="E736" s="493" t="s">
        <v>1152</v>
      </c>
      <c r="F736" s="493"/>
      <c r="G736" s="504"/>
      <c r="H736" s="504">
        <f>H737</f>
        <v>134.54</v>
      </c>
      <c r="I736" s="504">
        <f>I737</f>
        <v>517.09</v>
      </c>
      <c r="J736" s="504">
        <f>H736+I736</f>
        <v>651.63</v>
      </c>
      <c r="K736" s="504">
        <f>K737</f>
        <v>0</v>
      </c>
      <c r="L736" s="504">
        <f>L737</f>
        <v>0</v>
      </c>
      <c r="M736" s="504">
        <f>M737</f>
        <v>0</v>
      </c>
      <c r="N736" s="504">
        <f t="shared" ref="N736:X736" si="583">N737</f>
        <v>428.5</v>
      </c>
      <c r="O736" s="504">
        <f t="shared" si="583"/>
        <v>428.5</v>
      </c>
      <c r="P736" s="504">
        <f t="shared" si="583"/>
        <v>0</v>
      </c>
      <c r="Q736" s="504">
        <f t="shared" si="583"/>
        <v>0</v>
      </c>
      <c r="R736" s="504">
        <f t="shared" si="583"/>
        <v>0</v>
      </c>
      <c r="S736" s="504">
        <f t="shared" si="583"/>
        <v>0</v>
      </c>
      <c r="T736" s="504">
        <f t="shared" si="583"/>
        <v>0</v>
      </c>
      <c r="U736" s="504">
        <f t="shared" si="583"/>
        <v>0</v>
      </c>
      <c r="V736" s="504">
        <f t="shared" si="583"/>
        <v>0</v>
      </c>
      <c r="W736" s="504">
        <f t="shared" si="583"/>
        <v>0</v>
      </c>
      <c r="X736" s="504">
        <f t="shared" si="583"/>
        <v>0</v>
      </c>
      <c r="Y736" s="508"/>
      <c r="Z736" s="508"/>
      <c r="AA736" s="508"/>
      <c r="AB736" s="508"/>
      <c r="AC736" s="508"/>
      <c r="AD736" s="508"/>
      <c r="AE736" s="508"/>
      <c r="AF736" s="508"/>
      <c r="AG736" s="508"/>
      <c r="AH736" s="508"/>
      <c r="AI736" s="508"/>
      <c r="AJ736" s="508"/>
      <c r="AK736" s="508"/>
      <c r="AL736" s="508"/>
      <c r="AM736" s="508"/>
      <c r="AN736" s="508"/>
      <c r="AO736" s="508"/>
      <c r="AP736" s="508"/>
      <c r="AQ736" s="508"/>
      <c r="AR736" s="508"/>
      <c r="AS736" s="508"/>
      <c r="AT736" s="508"/>
      <c r="AU736" s="508"/>
      <c r="AV736" s="508"/>
      <c r="AW736" s="508"/>
      <c r="AX736" s="508"/>
      <c r="AY736" s="508"/>
      <c r="AZ736" s="508"/>
      <c r="BA736" s="508"/>
      <c r="BB736" s="508"/>
    </row>
    <row r="737" spans="1:54" s="509" customFormat="1" ht="33" hidden="1" customHeight="1" x14ac:dyDescent="0.2">
      <c r="A737" s="505" t="s">
        <v>888</v>
      </c>
      <c r="B737" s="493" t="s">
        <v>146</v>
      </c>
      <c r="C737" s="493" t="s">
        <v>198</v>
      </c>
      <c r="D737" s="493" t="s">
        <v>190</v>
      </c>
      <c r="E737" s="493" t="s">
        <v>1153</v>
      </c>
      <c r="F737" s="493" t="s">
        <v>889</v>
      </c>
      <c r="G737" s="504"/>
      <c r="H737" s="504">
        <v>134.54</v>
      </c>
      <c r="I737" s="504">
        <v>517.09</v>
      </c>
      <c r="J737" s="504">
        <f>H737+I737</f>
        <v>651.63</v>
      </c>
      <c r="K737" s="504">
        <v>0</v>
      </c>
      <c r="L737" s="504">
        <v>0</v>
      </c>
      <c r="M737" s="504">
        <v>0</v>
      </c>
      <c r="N737" s="504">
        <v>428.5</v>
      </c>
      <c r="O737" s="504">
        <f>M737+N737</f>
        <v>428.5</v>
      </c>
      <c r="P737" s="504">
        <v>0</v>
      </c>
      <c r="Q737" s="504">
        <v>0</v>
      </c>
      <c r="R737" s="504">
        <f t="shared" si="528"/>
        <v>0</v>
      </c>
      <c r="S737" s="504">
        <f>Q737+R737</f>
        <v>0</v>
      </c>
      <c r="T737" s="504">
        <f>R737+S737</f>
        <v>0</v>
      </c>
      <c r="U737" s="504">
        <f>S737+T737</f>
        <v>0</v>
      </c>
      <c r="V737" s="504">
        <f>T737+U737</f>
        <v>0</v>
      </c>
      <c r="W737" s="504">
        <f t="shared" si="528"/>
        <v>0</v>
      </c>
      <c r="X737" s="504">
        <f t="shared" si="528"/>
        <v>0</v>
      </c>
      <c r="Y737" s="508"/>
      <c r="Z737" s="508"/>
      <c r="AA737" s="508"/>
      <c r="AB737" s="508"/>
      <c r="AC737" s="508"/>
      <c r="AD737" s="508"/>
      <c r="AE737" s="508"/>
      <c r="AF737" s="508"/>
      <c r="AG737" s="508"/>
      <c r="AH737" s="508"/>
      <c r="AI737" s="508"/>
      <c r="AJ737" s="508"/>
      <c r="AK737" s="508"/>
      <c r="AL737" s="508"/>
      <c r="AM737" s="508"/>
      <c r="AN737" s="508"/>
      <c r="AO737" s="508"/>
      <c r="AP737" s="508"/>
      <c r="AQ737" s="508"/>
      <c r="AR737" s="508"/>
      <c r="AS737" s="508"/>
      <c r="AT737" s="508"/>
      <c r="AU737" s="508"/>
      <c r="AV737" s="508"/>
      <c r="AW737" s="508"/>
      <c r="AX737" s="508"/>
      <c r="AY737" s="508"/>
      <c r="AZ737" s="508"/>
      <c r="BA737" s="508"/>
      <c r="BB737" s="508"/>
    </row>
    <row r="738" spans="1:54" s="509" customFormat="1" ht="33" hidden="1" customHeight="1" x14ac:dyDescent="0.2">
      <c r="A738" s="505" t="s">
        <v>888</v>
      </c>
      <c r="B738" s="493" t="s">
        <v>146</v>
      </c>
      <c r="C738" s="493" t="s">
        <v>198</v>
      </c>
      <c r="D738" s="493" t="s">
        <v>190</v>
      </c>
      <c r="E738" s="493" t="s">
        <v>1154</v>
      </c>
      <c r="F738" s="493"/>
      <c r="G738" s="504"/>
      <c r="H738" s="504">
        <f t="shared" ref="H738:X738" si="584">H739</f>
        <v>12108</v>
      </c>
      <c r="I738" s="504">
        <f t="shared" si="584"/>
        <v>2281.4899999999998</v>
      </c>
      <c r="J738" s="504">
        <f t="shared" si="584"/>
        <v>14389.49</v>
      </c>
      <c r="K738" s="504">
        <f t="shared" si="584"/>
        <v>-3685.08</v>
      </c>
      <c r="L738" s="504">
        <f t="shared" si="584"/>
        <v>0</v>
      </c>
      <c r="M738" s="504">
        <f t="shared" si="584"/>
        <v>0</v>
      </c>
      <c r="N738" s="504">
        <f t="shared" si="584"/>
        <v>0</v>
      </c>
      <c r="O738" s="504">
        <f t="shared" si="584"/>
        <v>0</v>
      </c>
      <c r="P738" s="504">
        <f t="shared" si="584"/>
        <v>0</v>
      </c>
      <c r="Q738" s="504">
        <f t="shared" si="584"/>
        <v>0</v>
      </c>
      <c r="R738" s="504">
        <f t="shared" si="584"/>
        <v>0</v>
      </c>
      <c r="S738" s="504">
        <f t="shared" si="584"/>
        <v>0</v>
      </c>
      <c r="T738" s="504">
        <f t="shared" si="584"/>
        <v>0</v>
      </c>
      <c r="U738" s="504">
        <f t="shared" si="584"/>
        <v>0</v>
      </c>
      <c r="V738" s="504">
        <f t="shared" si="584"/>
        <v>0</v>
      </c>
      <c r="W738" s="504">
        <f t="shared" si="584"/>
        <v>0</v>
      </c>
      <c r="X738" s="504">
        <f t="shared" si="584"/>
        <v>0</v>
      </c>
      <c r="Y738" s="508"/>
      <c r="Z738" s="508"/>
      <c r="AA738" s="508"/>
      <c r="AB738" s="508"/>
      <c r="AC738" s="508"/>
      <c r="AD738" s="508"/>
      <c r="AE738" s="508"/>
      <c r="AF738" s="508"/>
      <c r="AG738" s="508"/>
      <c r="AH738" s="508"/>
      <c r="AI738" s="508"/>
      <c r="AJ738" s="508"/>
      <c r="AK738" s="508"/>
      <c r="AL738" s="508"/>
      <c r="AM738" s="508"/>
      <c r="AN738" s="508"/>
      <c r="AO738" s="508"/>
      <c r="AP738" s="508"/>
      <c r="AQ738" s="508"/>
      <c r="AR738" s="508"/>
      <c r="AS738" s="508"/>
      <c r="AT738" s="508"/>
      <c r="AU738" s="508"/>
      <c r="AV738" s="508"/>
      <c r="AW738" s="508"/>
      <c r="AX738" s="508"/>
      <c r="AY738" s="508"/>
      <c r="AZ738" s="508"/>
      <c r="BA738" s="508"/>
      <c r="BB738" s="508"/>
    </row>
    <row r="739" spans="1:54" s="509" customFormat="1" ht="33" hidden="1" customHeight="1" x14ac:dyDescent="0.2">
      <c r="A739" s="505" t="s">
        <v>888</v>
      </c>
      <c r="B739" s="493" t="s">
        <v>146</v>
      </c>
      <c r="C739" s="493" t="s">
        <v>198</v>
      </c>
      <c r="D739" s="493" t="s">
        <v>190</v>
      </c>
      <c r="E739" s="493" t="s">
        <v>1155</v>
      </c>
      <c r="F739" s="493" t="s">
        <v>889</v>
      </c>
      <c r="G739" s="504"/>
      <c r="H739" s="504">
        <v>12108</v>
      </c>
      <c r="I739" s="504">
        <v>2281.4899999999998</v>
      </c>
      <c r="J739" s="504">
        <f>H739+I739</f>
        <v>14389.49</v>
      </c>
      <c r="K739" s="504">
        <v>-3685.08</v>
      </c>
      <c r="L739" s="504">
        <v>0</v>
      </c>
      <c r="M739" s="504">
        <v>0</v>
      </c>
      <c r="N739" s="504">
        <v>0</v>
      </c>
      <c r="O739" s="504">
        <f>M739+N739</f>
        <v>0</v>
      </c>
      <c r="P739" s="504">
        <v>0</v>
      </c>
      <c r="Q739" s="504">
        <v>0</v>
      </c>
      <c r="R739" s="504">
        <f t="shared" si="528"/>
        <v>0</v>
      </c>
      <c r="S739" s="504">
        <f>Q739+R739</f>
        <v>0</v>
      </c>
      <c r="T739" s="504">
        <f>R739+S739</f>
        <v>0</v>
      </c>
      <c r="U739" s="504">
        <f>S739+T739</f>
        <v>0</v>
      </c>
      <c r="V739" s="504">
        <f>T739+U739</f>
        <v>0</v>
      </c>
      <c r="W739" s="504">
        <f t="shared" si="528"/>
        <v>0</v>
      </c>
      <c r="X739" s="504">
        <f t="shared" si="528"/>
        <v>0</v>
      </c>
      <c r="Y739" s="508"/>
      <c r="Z739" s="508"/>
      <c r="AA739" s="508"/>
      <c r="AB739" s="508"/>
      <c r="AC739" s="508"/>
      <c r="AD739" s="508"/>
      <c r="AE739" s="508"/>
      <c r="AF739" s="508"/>
      <c r="AG739" s="508"/>
      <c r="AH739" s="508"/>
      <c r="AI739" s="508"/>
      <c r="AJ739" s="508"/>
      <c r="AK739" s="508"/>
      <c r="AL739" s="508"/>
      <c r="AM739" s="508"/>
      <c r="AN739" s="508"/>
      <c r="AO739" s="508"/>
      <c r="AP739" s="508"/>
      <c r="AQ739" s="508"/>
      <c r="AR739" s="508"/>
      <c r="AS739" s="508"/>
      <c r="AT739" s="508"/>
      <c r="AU739" s="508"/>
      <c r="AV739" s="508"/>
      <c r="AW739" s="508"/>
      <c r="AX739" s="508"/>
      <c r="AY739" s="508"/>
      <c r="AZ739" s="508"/>
      <c r="BA739" s="508"/>
      <c r="BB739" s="508"/>
    </row>
    <row r="740" spans="1:54" s="509" customFormat="1" ht="33" customHeight="1" x14ac:dyDescent="0.2">
      <c r="A740" s="505" t="s">
        <v>1199</v>
      </c>
      <c r="B740" s="493" t="s">
        <v>146</v>
      </c>
      <c r="C740" s="493" t="s">
        <v>198</v>
      </c>
      <c r="D740" s="493" t="s">
        <v>190</v>
      </c>
      <c r="E740" s="493" t="s">
        <v>1156</v>
      </c>
      <c r="F740" s="493" t="s">
        <v>909</v>
      </c>
      <c r="G740" s="504"/>
      <c r="H740" s="504"/>
      <c r="I740" s="504"/>
      <c r="J740" s="504"/>
      <c r="K740" s="504">
        <v>8101.4</v>
      </c>
      <c r="L740" s="504">
        <v>0</v>
      </c>
      <c r="M740" s="504">
        <v>0</v>
      </c>
      <c r="N740" s="504">
        <v>0</v>
      </c>
      <c r="O740" s="504">
        <f>M740+N740</f>
        <v>0</v>
      </c>
      <c r="P740" s="504">
        <v>0</v>
      </c>
      <c r="Q740" s="504">
        <v>0</v>
      </c>
      <c r="R740" s="504">
        <f t="shared" si="528"/>
        <v>0</v>
      </c>
      <c r="S740" s="504">
        <v>25</v>
      </c>
      <c r="T740" s="504">
        <f>R740+S740</f>
        <v>25</v>
      </c>
      <c r="U740" s="504">
        <v>6361.1</v>
      </c>
      <c r="V740" s="504">
        <v>0</v>
      </c>
      <c r="W740" s="504">
        <f>280.173+46.39</f>
        <v>326.56299999999999</v>
      </c>
      <c r="X740" s="504">
        <f t="shared" si="528"/>
        <v>326.56299999999999</v>
      </c>
      <c r="Y740" s="508"/>
      <c r="Z740" s="508"/>
      <c r="AA740" s="508"/>
      <c r="AB740" s="508"/>
      <c r="AC740" s="508"/>
      <c r="AD740" s="508"/>
      <c r="AE740" s="508"/>
      <c r="AF740" s="508"/>
      <c r="AG740" s="508"/>
      <c r="AH740" s="508"/>
      <c r="AI740" s="508"/>
      <c r="AJ740" s="508"/>
      <c r="AK740" s="508"/>
      <c r="AL740" s="508"/>
      <c r="AM740" s="508"/>
      <c r="AN740" s="508"/>
      <c r="AO740" s="508"/>
      <c r="AP740" s="508"/>
      <c r="AQ740" s="508"/>
      <c r="AR740" s="508"/>
      <c r="AS740" s="508"/>
      <c r="AT740" s="508"/>
      <c r="AU740" s="508"/>
      <c r="AV740" s="508"/>
      <c r="AW740" s="508"/>
      <c r="AX740" s="508"/>
      <c r="AY740" s="508"/>
      <c r="AZ740" s="508"/>
      <c r="BA740" s="508"/>
      <c r="BB740" s="508"/>
    </row>
    <row r="741" spans="1:54" s="509" customFormat="1" ht="33" customHeight="1" x14ac:dyDescent="0.2">
      <c r="A741" s="505" t="s">
        <v>1159</v>
      </c>
      <c r="B741" s="493" t="s">
        <v>146</v>
      </c>
      <c r="C741" s="493" t="s">
        <v>198</v>
      </c>
      <c r="D741" s="493" t="s">
        <v>190</v>
      </c>
      <c r="E741" s="493" t="s">
        <v>1157</v>
      </c>
      <c r="F741" s="493" t="s">
        <v>889</v>
      </c>
      <c r="G741" s="504"/>
      <c r="H741" s="504"/>
      <c r="I741" s="504"/>
      <c r="J741" s="504"/>
      <c r="K741" s="504"/>
      <c r="L741" s="504"/>
      <c r="M741" s="504"/>
      <c r="N741" s="504"/>
      <c r="O741" s="504"/>
      <c r="P741" s="504"/>
      <c r="Q741" s="504"/>
      <c r="R741" s="504"/>
      <c r="S741" s="504">
        <v>0.3</v>
      </c>
      <c r="T741" s="504">
        <v>0</v>
      </c>
      <c r="U741" s="504">
        <v>313.98</v>
      </c>
      <c r="V741" s="504">
        <f>T741+U741</f>
        <v>313.98</v>
      </c>
      <c r="W741" s="504">
        <f>482.0727-45.4</f>
        <v>436.67270000000002</v>
      </c>
      <c r="X741" s="504">
        <f>V741+W741</f>
        <v>750.6527000000001</v>
      </c>
      <c r="Y741" s="508"/>
      <c r="Z741" s="508"/>
      <c r="AA741" s="508"/>
      <c r="AB741" s="508"/>
      <c r="AC741" s="508"/>
      <c r="AD741" s="508"/>
      <c r="AE741" s="508"/>
      <c r="AF741" s="508"/>
      <c r="AG741" s="508"/>
      <c r="AH741" s="508"/>
      <c r="AI741" s="508"/>
      <c r="AJ741" s="508"/>
      <c r="AK741" s="508"/>
      <c r="AL741" s="508"/>
      <c r="AM741" s="508"/>
      <c r="AN741" s="508"/>
      <c r="AO741" s="508"/>
      <c r="AP741" s="508"/>
      <c r="AQ741" s="508"/>
      <c r="AR741" s="508"/>
      <c r="AS741" s="508"/>
      <c r="AT741" s="508"/>
      <c r="AU741" s="508"/>
      <c r="AV741" s="508"/>
      <c r="AW741" s="508"/>
      <c r="AX741" s="508"/>
      <c r="AY741" s="508"/>
      <c r="AZ741" s="508"/>
      <c r="BA741" s="508"/>
      <c r="BB741" s="508"/>
    </row>
    <row r="742" spans="1:54" s="509" customFormat="1" ht="33" customHeight="1" x14ac:dyDescent="0.2">
      <c r="A742" s="505" t="s">
        <v>1159</v>
      </c>
      <c r="B742" s="493" t="s">
        <v>146</v>
      </c>
      <c r="C742" s="493" t="s">
        <v>198</v>
      </c>
      <c r="D742" s="493" t="s">
        <v>190</v>
      </c>
      <c r="E742" s="493" t="s">
        <v>1157</v>
      </c>
      <c r="F742" s="493" t="s">
        <v>909</v>
      </c>
      <c r="G742" s="504"/>
      <c r="H742" s="504"/>
      <c r="I742" s="504"/>
      <c r="J742" s="504"/>
      <c r="K742" s="504"/>
      <c r="L742" s="504"/>
      <c r="M742" s="504"/>
      <c r="N742" s="504"/>
      <c r="O742" s="504"/>
      <c r="P742" s="504"/>
      <c r="Q742" s="504"/>
      <c r="R742" s="504"/>
      <c r="S742" s="504">
        <v>0.3</v>
      </c>
      <c r="T742" s="504">
        <v>0</v>
      </c>
      <c r="U742" s="504">
        <v>313.98</v>
      </c>
      <c r="V742" s="504">
        <v>0</v>
      </c>
      <c r="W742" s="504">
        <f>16.4808+45.4</f>
        <v>61.880799999999994</v>
      </c>
      <c r="X742" s="504">
        <f>V742+W742</f>
        <v>61.880799999999994</v>
      </c>
      <c r="Y742" s="508"/>
      <c r="Z742" s="508"/>
      <c r="AA742" s="508"/>
      <c r="AB742" s="508"/>
      <c r="AC742" s="508"/>
      <c r="AD742" s="508"/>
      <c r="AE742" s="508"/>
      <c r="AF742" s="508"/>
      <c r="AG742" s="508"/>
      <c r="AH742" s="508"/>
      <c r="AI742" s="508"/>
      <c r="AJ742" s="508"/>
      <c r="AK742" s="508"/>
      <c r="AL742" s="508"/>
      <c r="AM742" s="508"/>
      <c r="AN742" s="508"/>
      <c r="AO742" s="508"/>
      <c r="AP742" s="508"/>
      <c r="AQ742" s="508"/>
      <c r="AR742" s="508"/>
      <c r="AS742" s="508"/>
      <c r="AT742" s="508"/>
      <c r="AU742" s="508"/>
      <c r="AV742" s="508"/>
      <c r="AW742" s="508"/>
      <c r="AX742" s="508"/>
      <c r="AY742" s="508"/>
      <c r="AZ742" s="508"/>
      <c r="BA742" s="508"/>
      <c r="BB742" s="508"/>
    </row>
    <row r="743" spans="1:54" x14ac:dyDescent="0.2">
      <c r="A743" s="503" t="s">
        <v>223</v>
      </c>
      <c r="B743" s="491" t="s">
        <v>146</v>
      </c>
      <c r="C743" s="491" t="s">
        <v>198</v>
      </c>
      <c r="D743" s="491" t="s">
        <v>192</v>
      </c>
      <c r="E743" s="491"/>
      <c r="F743" s="491"/>
      <c r="G743" s="504" t="e">
        <f>#REF!+#REF!+G744+G762</f>
        <v>#REF!</v>
      </c>
      <c r="H743" s="511">
        <f t="shared" ref="H743:W743" si="585">H744</f>
        <v>7105</v>
      </c>
      <c r="I743" s="511">
        <f t="shared" si="585"/>
        <v>13146.58</v>
      </c>
      <c r="J743" s="511">
        <f t="shared" si="585"/>
        <v>20251.580000000002</v>
      </c>
      <c r="K743" s="511">
        <f t="shared" si="585"/>
        <v>18073.350000000002</v>
      </c>
      <c r="L743" s="511">
        <f t="shared" si="585"/>
        <v>2200</v>
      </c>
      <c r="M743" s="511">
        <f t="shared" si="585"/>
        <v>2200</v>
      </c>
      <c r="N743" s="511">
        <f t="shared" si="585"/>
        <v>-555.40000000000009</v>
      </c>
      <c r="O743" s="511">
        <f t="shared" si="585"/>
        <v>1644.6</v>
      </c>
      <c r="P743" s="511">
        <f t="shared" si="585"/>
        <v>1644.6</v>
      </c>
      <c r="Q743" s="511">
        <f t="shared" si="585"/>
        <v>13371.9</v>
      </c>
      <c r="R743" s="511">
        <f t="shared" si="585"/>
        <v>15016.5</v>
      </c>
      <c r="S743" s="511">
        <f t="shared" si="585"/>
        <v>70200.950000000012</v>
      </c>
      <c r="T743" s="511">
        <f>T744</f>
        <v>52580.35</v>
      </c>
      <c r="U743" s="511">
        <f t="shared" si="585"/>
        <v>-27098.199999999997</v>
      </c>
      <c r="V743" s="511">
        <f>V744</f>
        <v>25482.15</v>
      </c>
      <c r="W743" s="511">
        <f t="shared" si="585"/>
        <v>-258.86400000000003</v>
      </c>
      <c r="X743" s="511">
        <f>X744</f>
        <v>25223.286</v>
      </c>
      <c r="Y743" s="524"/>
    </row>
    <row r="744" spans="1:54" ht="29.25" customHeight="1" x14ac:dyDescent="0.2">
      <c r="A744" s="505" t="s">
        <v>990</v>
      </c>
      <c r="B744" s="493" t="s">
        <v>146</v>
      </c>
      <c r="C744" s="493" t="s">
        <v>198</v>
      </c>
      <c r="D744" s="493" t="s">
        <v>192</v>
      </c>
      <c r="E744" s="493" t="s">
        <v>818</v>
      </c>
      <c r="F744" s="491"/>
      <c r="G744" s="504">
        <f>G745+G749+G752</f>
        <v>0</v>
      </c>
      <c r="H744" s="504">
        <f>H745+H749+H764</f>
        <v>7105</v>
      </c>
      <c r="I744" s="504">
        <f>I745+I749+I764</f>
        <v>13146.58</v>
      </c>
      <c r="J744" s="504">
        <f>J745+J749+J764</f>
        <v>20251.580000000002</v>
      </c>
      <c r="K744" s="504">
        <f>K745+K749+K764+K747</f>
        <v>18073.350000000002</v>
      </c>
      <c r="L744" s="504">
        <f>L745+L749</f>
        <v>2200</v>
      </c>
      <c r="M744" s="504">
        <f>M745+M755+M765</f>
        <v>2200</v>
      </c>
      <c r="N744" s="504">
        <f t="shared" ref="N744:Q744" si="586">N745+N755+N765</f>
        <v>-555.40000000000009</v>
      </c>
      <c r="O744" s="504">
        <f t="shared" si="586"/>
        <v>1644.6</v>
      </c>
      <c r="P744" s="504">
        <f t="shared" si="586"/>
        <v>1644.6</v>
      </c>
      <c r="Q744" s="504">
        <f t="shared" si="586"/>
        <v>13371.9</v>
      </c>
      <c r="R744" s="504">
        <f>R745+R749+R765+R770+R772+R775+R778</f>
        <v>15016.5</v>
      </c>
      <c r="S744" s="504">
        <f t="shared" ref="S744:U744" si="587">S745+S749+S765+S770+S772+S775+S778</f>
        <v>70200.950000000012</v>
      </c>
      <c r="T744" s="504">
        <f>T745+T749+T765+T770+T772+T775+T778</f>
        <v>52580.35</v>
      </c>
      <c r="U744" s="504">
        <f t="shared" si="587"/>
        <v>-27098.199999999997</v>
      </c>
      <c r="V744" s="504">
        <f>V745+V749+V765+V770+V772+V775+V778</f>
        <v>25482.15</v>
      </c>
      <c r="W744" s="504">
        <f>W745+W749+W765+W770+W772+W775+W778</f>
        <v>-258.86400000000003</v>
      </c>
      <c r="X744" s="504">
        <f>X745+X749+X765+X770+X772+X775+X778</f>
        <v>25223.286</v>
      </c>
    </row>
    <row r="745" spans="1:54" ht="18" customHeight="1" x14ac:dyDescent="0.2">
      <c r="A745" s="505" t="s">
        <v>522</v>
      </c>
      <c r="B745" s="493" t="s">
        <v>146</v>
      </c>
      <c r="C745" s="493" t="s">
        <v>198</v>
      </c>
      <c r="D745" s="493" t="s">
        <v>192</v>
      </c>
      <c r="E745" s="493" t="s">
        <v>817</v>
      </c>
      <c r="F745" s="493"/>
      <c r="G745" s="504">
        <f>G746+G748</f>
        <v>0</v>
      </c>
      <c r="H745" s="504">
        <f>H746+H748</f>
        <v>994.4</v>
      </c>
      <c r="I745" s="504">
        <f>I746+I748</f>
        <v>0</v>
      </c>
      <c r="J745" s="504">
        <f>H745+I745</f>
        <v>994.4</v>
      </c>
      <c r="K745" s="504">
        <f>K746+K748</f>
        <v>0</v>
      </c>
      <c r="L745" s="504">
        <f>L746+L747+L748</f>
        <v>200</v>
      </c>
      <c r="M745" s="504">
        <f>M746</f>
        <v>200</v>
      </c>
      <c r="N745" s="504">
        <f t="shared" ref="N745:X745" si="588">N746</f>
        <v>0</v>
      </c>
      <c r="O745" s="504">
        <f t="shared" si="588"/>
        <v>200</v>
      </c>
      <c r="P745" s="504">
        <f t="shared" si="588"/>
        <v>200</v>
      </c>
      <c r="Q745" s="504">
        <f t="shared" si="588"/>
        <v>0</v>
      </c>
      <c r="R745" s="504">
        <f t="shared" si="588"/>
        <v>200</v>
      </c>
      <c r="S745" s="504">
        <f t="shared" si="588"/>
        <v>-100</v>
      </c>
      <c r="T745" s="504">
        <f t="shared" si="588"/>
        <v>200</v>
      </c>
      <c r="U745" s="504">
        <f t="shared" si="588"/>
        <v>0</v>
      </c>
      <c r="V745" s="504">
        <f t="shared" si="588"/>
        <v>200</v>
      </c>
      <c r="W745" s="504">
        <f t="shared" si="588"/>
        <v>0</v>
      </c>
      <c r="X745" s="504">
        <f t="shared" si="588"/>
        <v>200</v>
      </c>
    </row>
    <row r="746" spans="1:54" ht="18" customHeight="1" x14ac:dyDescent="0.2">
      <c r="A746" s="505" t="s">
        <v>93</v>
      </c>
      <c r="B746" s="493" t="s">
        <v>146</v>
      </c>
      <c r="C746" s="493" t="s">
        <v>198</v>
      </c>
      <c r="D746" s="493" t="s">
        <v>192</v>
      </c>
      <c r="E746" s="493" t="s">
        <v>817</v>
      </c>
      <c r="F746" s="493" t="s">
        <v>94</v>
      </c>
      <c r="G746" s="504"/>
      <c r="H746" s="504">
        <v>354.4</v>
      </c>
      <c r="I746" s="504">
        <v>0</v>
      </c>
      <c r="J746" s="504">
        <f>H746+I746</f>
        <v>354.4</v>
      </c>
      <c r="K746" s="504">
        <v>0</v>
      </c>
      <c r="L746" s="504">
        <v>200</v>
      </c>
      <c r="M746" s="504">
        <v>200</v>
      </c>
      <c r="N746" s="504">
        <v>0</v>
      </c>
      <c r="O746" s="504">
        <f t="shared" ref="O746:O765" si="589">M746+N746</f>
        <v>200</v>
      </c>
      <c r="P746" s="504">
        <v>200</v>
      </c>
      <c r="Q746" s="504">
        <v>0</v>
      </c>
      <c r="R746" s="504">
        <f t="shared" si="528"/>
        <v>200</v>
      </c>
      <c r="S746" s="504">
        <v>-100</v>
      </c>
      <c r="T746" s="504">
        <v>200</v>
      </c>
      <c r="U746" s="504">
        <v>0</v>
      </c>
      <c r="V746" s="504">
        <f>T746+U746</f>
        <v>200</v>
      </c>
      <c r="W746" s="504">
        <v>0</v>
      </c>
      <c r="X746" s="504">
        <f t="shared" ref="X746:X748" si="590">V746+W746</f>
        <v>200</v>
      </c>
    </row>
    <row r="747" spans="1:54" ht="18" hidden="1" customHeight="1" x14ac:dyDescent="0.2">
      <c r="A747" s="505" t="s">
        <v>859</v>
      </c>
      <c r="B747" s="493" t="s">
        <v>146</v>
      </c>
      <c r="C747" s="493" t="s">
        <v>198</v>
      </c>
      <c r="D747" s="493" t="s">
        <v>192</v>
      </c>
      <c r="E747" s="493" t="s">
        <v>929</v>
      </c>
      <c r="F747" s="493" t="s">
        <v>94</v>
      </c>
      <c r="G747" s="504"/>
      <c r="H747" s="504"/>
      <c r="I747" s="504"/>
      <c r="J747" s="504"/>
      <c r="K747" s="504">
        <v>2377.9</v>
      </c>
      <c r="L747" s="504">
        <v>0</v>
      </c>
      <c r="M747" s="504">
        <v>0</v>
      </c>
      <c r="N747" s="504">
        <v>0</v>
      </c>
      <c r="O747" s="504">
        <f t="shared" si="589"/>
        <v>0</v>
      </c>
      <c r="P747" s="504">
        <v>0</v>
      </c>
      <c r="Q747" s="504">
        <v>0</v>
      </c>
      <c r="R747" s="504">
        <f t="shared" si="528"/>
        <v>0</v>
      </c>
      <c r="S747" s="504">
        <f t="shared" ref="S747:U748" si="591">Q747+R747</f>
        <v>0</v>
      </c>
      <c r="T747" s="504">
        <f t="shared" si="591"/>
        <v>0</v>
      </c>
      <c r="U747" s="504">
        <f t="shared" si="591"/>
        <v>0</v>
      </c>
      <c r="V747" s="504">
        <f>T747+U747</f>
        <v>0</v>
      </c>
      <c r="W747" s="504">
        <f t="shared" ref="W747:W748" si="592">U747+V747</f>
        <v>0</v>
      </c>
      <c r="X747" s="504">
        <f t="shared" si="590"/>
        <v>0</v>
      </c>
    </row>
    <row r="748" spans="1:54" ht="31.5" hidden="1" customHeight="1" x14ac:dyDescent="0.2">
      <c r="A748" s="505" t="s">
        <v>859</v>
      </c>
      <c r="B748" s="493" t="s">
        <v>146</v>
      </c>
      <c r="C748" s="493" t="s">
        <v>198</v>
      </c>
      <c r="D748" s="493" t="s">
        <v>192</v>
      </c>
      <c r="E748" s="493" t="s">
        <v>860</v>
      </c>
      <c r="F748" s="493" t="s">
        <v>94</v>
      </c>
      <c r="G748" s="504"/>
      <c r="H748" s="504">
        <v>640</v>
      </c>
      <c r="I748" s="504">
        <v>0</v>
      </c>
      <c r="J748" s="504">
        <f>H748+I748</f>
        <v>640</v>
      </c>
      <c r="K748" s="504">
        <v>0</v>
      </c>
      <c r="L748" s="504">
        <v>0</v>
      </c>
      <c r="M748" s="504">
        <v>0</v>
      </c>
      <c r="N748" s="504">
        <v>0</v>
      </c>
      <c r="O748" s="504">
        <f t="shared" si="589"/>
        <v>0</v>
      </c>
      <c r="P748" s="504">
        <v>0</v>
      </c>
      <c r="Q748" s="504">
        <v>0</v>
      </c>
      <c r="R748" s="504">
        <f t="shared" si="528"/>
        <v>0</v>
      </c>
      <c r="S748" s="504">
        <f t="shared" si="591"/>
        <v>0</v>
      </c>
      <c r="T748" s="504">
        <f t="shared" si="591"/>
        <v>0</v>
      </c>
      <c r="U748" s="504">
        <f t="shared" si="591"/>
        <v>0</v>
      </c>
      <c r="V748" s="504">
        <f>T748+U748</f>
        <v>0</v>
      </c>
      <c r="W748" s="504">
        <f t="shared" si="592"/>
        <v>0</v>
      </c>
      <c r="X748" s="504">
        <f t="shared" si="590"/>
        <v>0</v>
      </c>
    </row>
    <row r="749" spans="1:54" ht="20.25" customHeight="1" x14ac:dyDescent="0.2">
      <c r="A749" s="505" t="s">
        <v>523</v>
      </c>
      <c r="B749" s="493" t="s">
        <v>146</v>
      </c>
      <c r="C749" s="493" t="s">
        <v>198</v>
      </c>
      <c r="D749" s="493" t="s">
        <v>192</v>
      </c>
      <c r="E749" s="493" t="s">
        <v>816</v>
      </c>
      <c r="F749" s="493"/>
      <c r="G749" s="504"/>
      <c r="H749" s="504">
        <f>H750+H752+H754+H760+H761+H753</f>
        <v>6110.6</v>
      </c>
      <c r="I749" s="504">
        <f>I750+I752+I754+I760+I761+I753</f>
        <v>12146.58</v>
      </c>
      <c r="J749" s="504">
        <f>H749+I749</f>
        <v>18257.18</v>
      </c>
      <c r="K749" s="504">
        <f>K750+K752+K754+K760+K761+K753+K751+K755+K756+K757+K758+K759</f>
        <v>15695.45</v>
      </c>
      <c r="L749" s="504">
        <f>L754+L755+L758</f>
        <v>2000</v>
      </c>
      <c r="M749" s="504">
        <f>M754+M755+M758</f>
        <v>2000</v>
      </c>
      <c r="N749" s="504">
        <f t="shared" ref="N749:Q749" si="593">N754+N755+N758</f>
        <v>-2000</v>
      </c>
      <c r="O749" s="504">
        <f t="shared" si="589"/>
        <v>0</v>
      </c>
      <c r="P749" s="504">
        <f t="shared" si="593"/>
        <v>0</v>
      </c>
      <c r="Q749" s="504">
        <f t="shared" si="593"/>
        <v>0</v>
      </c>
      <c r="R749" s="504">
        <f>R750+R752</f>
        <v>0</v>
      </c>
      <c r="S749" s="504">
        <f t="shared" ref="S749:U749" si="594">S750+S752</f>
        <v>1100</v>
      </c>
      <c r="T749" s="504">
        <f t="shared" si="594"/>
        <v>1800</v>
      </c>
      <c r="U749" s="504">
        <f t="shared" si="594"/>
        <v>0</v>
      </c>
      <c r="V749" s="504">
        <f>V750+V752+V751+V753</f>
        <v>1800</v>
      </c>
      <c r="W749" s="504">
        <f t="shared" ref="W749:X749" si="595">W750+W752+W751+W753</f>
        <v>-460</v>
      </c>
      <c r="X749" s="504">
        <f t="shared" si="595"/>
        <v>1340</v>
      </c>
    </row>
    <row r="750" spans="1:54" ht="17.25" customHeight="1" x14ac:dyDescent="0.2">
      <c r="A750" s="505" t="s">
        <v>93</v>
      </c>
      <c r="B750" s="493" t="s">
        <v>146</v>
      </c>
      <c r="C750" s="493" t="s">
        <v>198</v>
      </c>
      <c r="D750" s="493" t="s">
        <v>192</v>
      </c>
      <c r="E750" s="493" t="s">
        <v>861</v>
      </c>
      <c r="F750" s="493" t="s">
        <v>94</v>
      </c>
      <c r="G750" s="504"/>
      <c r="H750" s="504">
        <v>800</v>
      </c>
      <c r="I750" s="504">
        <v>0</v>
      </c>
      <c r="J750" s="504">
        <f>H750+I750</f>
        <v>800</v>
      </c>
      <c r="K750" s="504">
        <v>-716.25</v>
      </c>
      <c r="L750" s="504">
        <v>0</v>
      </c>
      <c r="M750" s="504">
        <v>0</v>
      </c>
      <c r="N750" s="504">
        <v>0</v>
      </c>
      <c r="O750" s="504">
        <f t="shared" si="589"/>
        <v>0</v>
      </c>
      <c r="P750" s="504">
        <v>0</v>
      </c>
      <c r="Q750" s="504">
        <v>0</v>
      </c>
      <c r="R750" s="504">
        <f t="shared" si="528"/>
        <v>0</v>
      </c>
      <c r="S750" s="504">
        <v>600</v>
      </c>
      <c r="T750" s="504">
        <v>800</v>
      </c>
      <c r="U750" s="504">
        <v>0</v>
      </c>
      <c r="V750" s="504">
        <f t="shared" ref="V750:V763" si="596">T750+U750</f>
        <v>800</v>
      </c>
      <c r="W750" s="504">
        <f>-228.8-100+140</f>
        <v>-188.8</v>
      </c>
      <c r="X750" s="504">
        <f t="shared" ref="X750:X764" si="597">V750+W750</f>
        <v>611.20000000000005</v>
      </c>
    </row>
    <row r="751" spans="1:54" ht="36.75" customHeight="1" x14ac:dyDescent="0.2">
      <c r="A751" s="505" t="s">
        <v>1132</v>
      </c>
      <c r="B751" s="493" t="s">
        <v>146</v>
      </c>
      <c r="C751" s="493" t="s">
        <v>198</v>
      </c>
      <c r="D751" s="493" t="s">
        <v>192</v>
      </c>
      <c r="E751" s="493" t="s">
        <v>861</v>
      </c>
      <c r="F751" s="493" t="s">
        <v>1126</v>
      </c>
      <c r="G751" s="504"/>
      <c r="H751" s="504"/>
      <c r="I751" s="504"/>
      <c r="J751" s="504"/>
      <c r="K751" s="504">
        <v>110</v>
      </c>
      <c r="L751" s="504">
        <v>0</v>
      </c>
      <c r="M751" s="504">
        <v>0</v>
      </c>
      <c r="N751" s="504">
        <v>0</v>
      </c>
      <c r="O751" s="504">
        <f t="shared" si="589"/>
        <v>0</v>
      </c>
      <c r="P751" s="504">
        <v>0</v>
      </c>
      <c r="Q751" s="504">
        <v>0</v>
      </c>
      <c r="R751" s="504">
        <f t="shared" si="528"/>
        <v>0</v>
      </c>
      <c r="S751" s="504">
        <f>Q751+R751</f>
        <v>0</v>
      </c>
      <c r="T751" s="504">
        <f>R751+S751</f>
        <v>0</v>
      </c>
      <c r="U751" s="504">
        <f>S751+T751</f>
        <v>0</v>
      </c>
      <c r="V751" s="504">
        <f t="shared" si="596"/>
        <v>0</v>
      </c>
      <c r="W751" s="504">
        <v>58.8</v>
      </c>
      <c r="X751" s="504">
        <f t="shared" si="597"/>
        <v>58.8</v>
      </c>
    </row>
    <row r="752" spans="1:54" ht="17.25" customHeight="1" x14ac:dyDescent="0.2">
      <c r="A752" s="505" t="s">
        <v>93</v>
      </c>
      <c r="B752" s="493" t="s">
        <v>146</v>
      </c>
      <c r="C752" s="493" t="s">
        <v>198</v>
      </c>
      <c r="D752" s="493" t="s">
        <v>192</v>
      </c>
      <c r="E752" s="493" t="s">
        <v>862</v>
      </c>
      <c r="F752" s="493" t="s">
        <v>94</v>
      </c>
      <c r="G752" s="504"/>
      <c r="H752" s="504">
        <v>1000</v>
      </c>
      <c r="I752" s="504">
        <v>0</v>
      </c>
      <c r="J752" s="504">
        <f t="shared" ref="J752:J785" si="598">H752+I752</f>
        <v>1000</v>
      </c>
      <c r="K752" s="504">
        <v>0</v>
      </c>
      <c r="L752" s="504">
        <v>0</v>
      </c>
      <c r="M752" s="504">
        <v>0</v>
      </c>
      <c r="N752" s="504">
        <v>0</v>
      </c>
      <c r="O752" s="504">
        <f t="shared" si="589"/>
        <v>0</v>
      </c>
      <c r="P752" s="504">
        <v>0</v>
      </c>
      <c r="Q752" s="504">
        <v>0</v>
      </c>
      <c r="R752" s="504">
        <f t="shared" si="528"/>
        <v>0</v>
      </c>
      <c r="S752" s="504">
        <v>500</v>
      </c>
      <c r="T752" s="504">
        <v>1000</v>
      </c>
      <c r="U752" s="504">
        <v>0</v>
      </c>
      <c r="V752" s="504">
        <f t="shared" si="596"/>
        <v>1000</v>
      </c>
      <c r="W752" s="504">
        <f>-760-20+200</f>
        <v>-580</v>
      </c>
      <c r="X752" s="504">
        <f t="shared" si="597"/>
        <v>420</v>
      </c>
    </row>
    <row r="753" spans="1:54" ht="36" customHeight="1" x14ac:dyDescent="0.2">
      <c r="A753" s="505" t="s">
        <v>1132</v>
      </c>
      <c r="B753" s="493" t="s">
        <v>146</v>
      </c>
      <c r="C753" s="493" t="s">
        <v>198</v>
      </c>
      <c r="D753" s="493" t="s">
        <v>192</v>
      </c>
      <c r="E753" s="493" t="s">
        <v>862</v>
      </c>
      <c r="F753" s="493" t="s">
        <v>1126</v>
      </c>
      <c r="G753" s="504"/>
      <c r="H753" s="504"/>
      <c r="I753" s="504">
        <f>50+276.58+220</f>
        <v>546.57999999999993</v>
      </c>
      <c r="J753" s="504">
        <f>H753+I753</f>
        <v>546.57999999999993</v>
      </c>
      <c r="K753" s="504">
        <v>0</v>
      </c>
      <c r="L753" s="504">
        <v>0</v>
      </c>
      <c r="M753" s="504">
        <v>0</v>
      </c>
      <c r="N753" s="504">
        <v>0</v>
      </c>
      <c r="O753" s="504">
        <f t="shared" si="589"/>
        <v>0</v>
      </c>
      <c r="P753" s="504">
        <v>0</v>
      </c>
      <c r="Q753" s="504">
        <v>0</v>
      </c>
      <c r="R753" s="504">
        <f t="shared" si="528"/>
        <v>0</v>
      </c>
      <c r="S753" s="504">
        <f t="shared" ref="S753:S764" si="599">Q753+R753</f>
        <v>0</v>
      </c>
      <c r="T753" s="504">
        <f t="shared" ref="T753:T764" si="600">R753+S753</f>
        <v>0</v>
      </c>
      <c r="U753" s="504">
        <f t="shared" ref="U753:U764" si="601">S753+T753</f>
        <v>0</v>
      </c>
      <c r="V753" s="504">
        <f t="shared" si="596"/>
        <v>0</v>
      </c>
      <c r="W753" s="504">
        <v>250</v>
      </c>
      <c r="X753" s="504">
        <f t="shared" si="597"/>
        <v>250</v>
      </c>
    </row>
    <row r="754" spans="1:54" ht="17.25" hidden="1" customHeight="1" x14ac:dyDescent="0.2">
      <c r="A754" s="505" t="s">
        <v>340</v>
      </c>
      <c r="B754" s="493" t="s">
        <v>146</v>
      </c>
      <c r="C754" s="493" t="s">
        <v>198</v>
      </c>
      <c r="D754" s="493" t="s">
        <v>192</v>
      </c>
      <c r="E754" s="493" t="s">
        <v>816</v>
      </c>
      <c r="F754" s="493" t="s">
        <v>0</v>
      </c>
      <c r="G754" s="504"/>
      <c r="H754" s="504">
        <v>2000</v>
      </c>
      <c r="I754" s="504">
        <f>4000+3000+1000+1100+2500</f>
        <v>11600</v>
      </c>
      <c r="J754" s="504">
        <f t="shared" si="598"/>
        <v>13600</v>
      </c>
      <c r="K754" s="504">
        <v>1900</v>
      </c>
      <c r="L754" s="504">
        <v>0</v>
      </c>
      <c r="M754" s="504">
        <v>0</v>
      </c>
      <c r="N754" s="504">
        <v>0</v>
      </c>
      <c r="O754" s="504">
        <f t="shared" si="589"/>
        <v>0</v>
      </c>
      <c r="P754" s="504">
        <v>0</v>
      </c>
      <c r="Q754" s="504">
        <v>0</v>
      </c>
      <c r="R754" s="504">
        <f t="shared" si="528"/>
        <v>0</v>
      </c>
      <c r="S754" s="504">
        <f t="shared" si="599"/>
        <v>0</v>
      </c>
      <c r="T754" s="504">
        <f t="shared" si="600"/>
        <v>0</v>
      </c>
      <c r="U754" s="504">
        <f t="shared" si="601"/>
        <v>0</v>
      </c>
      <c r="V754" s="504">
        <f t="shared" si="596"/>
        <v>0</v>
      </c>
      <c r="W754" s="504">
        <f t="shared" ref="W754:W763" si="602">U754+V754</f>
        <v>0</v>
      </c>
      <c r="X754" s="504">
        <f t="shared" si="597"/>
        <v>0</v>
      </c>
    </row>
    <row r="755" spans="1:54" ht="42.75" hidden="1" customHeight="1" x14ac:dyDescent="0.2">
      <c r="A755" s="505" t="s">
        <v>941</v>
      </c>
      <c r="B755" s="493" t="s">
        <v>146</v>
      </c>
      <c r="C755" s="493" t="s">
        <v>198</v>
      </c>
      <c r="D755" s="493" t="s">
        <v>192</v>
      </c>
      <c r="E755" s="493" t="s">
        <v>931</v>
      </c>
      <c r="F755" s="493" t="s">
        <v>57</v>
      </c>
      <c r="G755" s="504"/>
      <c r="H755" s="504">
        <v>2000</v>
      </c>
      <c r="I755" s="504">
        <f>4000+3000+1000+1100+2500</f>
        <v>11600</v>
      </c>
      <c r="J755" s="504">
        <v>0</v>
      </c>
      <c r="K755" s="504">
        <f>7000-5000</f>
        <v>2000</v>
      </c>
      <c r="L755" s="504">
        <v>2000</v>
      </c>
      <c r="M755" s="504">
        <v>2000</v>
      </c>
      <c r="N755" s="504">
        <v>-2000</v>
      </c>
      <c r="O755" s="504">
        <f t="shared" si="589"/>
        <v>0</v>
      </c>
      <c r="P755" s="504">
        <v>0</v>
      </c>
      <c r="Q755" s="504">
        <v>0</v>
      </c>
      <c r="R755" s="504">
        <f t="shared" si="528"/>
        <v>0</v>
      </c>
      <c r="S755" s="504">
        <f t="shared" si="599"/>
        <v>0</v>
      </c>
      <c r="T755" s="504">
        <f t="shared" si="600"/>
        <v>0</v>
      </c>
      <c r="U755" s="504">
        <f t="shared" si="601"/>
        <v>0</v>
      </c>
      <c r="V755" s="504">
        <f t="shared" si="596"/>
        <v>0</v>
      </c>
      <c r="W755" s="504">
        <f t="shared" si="602"/>
        <v>0</v>
      </c>
      <c r="X755" s="504">
        <f t="shared" si="597"/>
        <v>0</v>
      </c>
    </row>
    <row r="756" spans="1:54" ht="17.25" hidden="1" customHeight="1" x14ac:dyDescent="0.2">
      <c r="A756" s="505" t="s">
        <v>940</v>
      </c>
      <c r="B756" s="493" t="s">
        <v>146</v>
      </c>
      <c r="C756" s="493" t="s">
        <v>198</v>
      </c>
      <c r="D756" s="493" t="s">
        <v>192</v>
      </c>
      <c r="E756" s="493" t="s">
        <v>932</v>
      </c>
      <c r="F756" s="493" t="s">
        <v>930</v>
      </c>
      <c r="G756" s="504"/>
      <c r="H756" s="504"/>
      <c r="I756" s="504"/>
      <c r="J756" s="504"/>
      <c r="K756" s="504">
        <v>1910.6</v>
      </c>
      <c r="L756" s="504">
        <v>0</v>
      </c>
      <c r="M756" s="504">
        <v>0</v>
      </c>
      <c r="N756" s="504">
        <v>0</v>
      </c>
      <c r="O756" s="504">
        <f t="shared" si="589"/>
        <v>0</v>
      </c>
      <c r="P756" s="504">
        <v>0</v>
      </c>
      <c r="Q756" s="504">
        <v>0</v>
      </c>
      <c r="R756" s="504">
        <f t="shared" si="528"/>
        <v>0</v>
      </c>
      <c r="S756" s="504">
        <f t="shared" si="599"/>
        <v>0</v>
      </c>
      <c r="T756" s="504">
        <f t="shared" si="600"/>
        <v>0</v>
      </c>
      <c r="U756" s="504">
        <f t="shared" si="601"/>
        <v>0</v>
      </c>
      <c r="V756" s="504">
        <f t="shared" si="596"/>
        <v>0</v>
      </c>
      <c r="W756" s="504">
        <f t="shared" si="602"/>
        <v>0</v>
      </c>
      <c r="X756" s="504">
        <f t="shared" si="597"/>
        <v>0</v>
      </c>
    </row>
    <row r="757" spans="1:54" ht="17.25" hidden="1" customHeight="1" x14ac:dyDescent="0.2">
      <c r="A757" s="505" t="s">
        <v>938</v>
      </c>
      <c r="B757" s="493" t="s">
        <v>146</v>
      </c>
      <c r="C757" s="493" t="s">
        <v>198</v>
      </c>
      <c r="D757" s="493" t="s">
        <v>192</v>
      </c>
      <c r="E757" s="493" t="s">
        <v>932</v>
      </c>
      <c r="F757" s="493" t="s">
        <v>0</v>
      </c>
      <c r="G757" s="504"/>
      <c r="H757" s="504"/>
      <c r="I757" s="504"/>
      <c r="J757" s="504"/>
      <c r="K757" s="504">
        <v>5000</v>
      </c>
      <c r="L757" s="504">
        <v>0</v>
      </c>
      <c r="M757" s="504">
        <v>0</v>
      </c>
      <c r="N757" s="504">
        <v>0</v>
      </c>
      <c r="O757" s="504">
        <f t="shared" si="589"/>
        <v>0</v>
      </c>
      <c r="P757" s="504">
        <v>0</v>
      </c>
      <c r="Q757" s="504">
        <v>0</v>
      </c>
      <c r="R757" s="504">
        <f t="shared" si="528"/>
        <v>0</v>
      </c>
      <c r="S757" s="504">
        <f t="shared" si="599"/>
        <v>0</v>
      </c>
      <c r="T757" s="504">
        <f t="shared" si="600"/>
        <v>0</v>
      </c>
      <c r="U757" s="504">
        <f t="shared" si="601"/>
        <v>0</v>
      </c>
      <c r="V757" s="504">
        <f t="shared" si="596"/>
        <v>0</v>
      </c>
      <c r="W757" s="504">
        <f t="shared" si="602"/>
        <v>0</v>
      </c>
      <c r="X757" s="504">
        <f t="shared" si="597"/>
        <v>0</v>
      </c>
    </row>
    <row r="758" spans="1:54" ht="17.25" hidden="1" customHeight="1" x14ac:dyDescent="0.2">
      <c r="A758" s="505" t="s">
        <v>881</v>
      </c>
      <c r="B758" s="493" t="s">
        <v>146</v>
      </c>
      <c r="C758" s="493" t="s">
        <v>198</v>
      </c>
      <c r="D758" s="493" t="s">
        <v>192</v>
      </c>
      <c r="E758" s="493" t="s">
        <v>883</v>
      </c>
      <c r="F758" s="493" t="s">
        <v>930</v>
      </c>
      <c r="G758" s="504"/>
      <c r="H758" s="504"/>
      <c r="I758" s="504"/>
      <c r="J758" s="504"/>
      <c r="K758" s="504">
        <v>1500</v>
      </c>
      <c r="L758" s="504">
        <v>0</v>
      </c>
      <c r="M758" s="504">
        <v>0</v>
      </c>
      <c r="N758" s="504">
        <v>0</v>
      </c>
      <c r="O758" s="504">
        <f t="shared" si="589"/>
        <v>0</v>
      </c>
      <c r="P758" s="504">
        <v>0</v>
      </c>
      <c r="Q758" s="504">
        <v>0</v>
      </c>
      <c r="R758" s="504">
        <f t="shared" si="528"/>
        <v>0</v>
      </c>
      <c r="S758" s="504">
        <f t="shared" si="599"/>
        <v>0</v>
      </c>
      <c r="T758" s="504">
        <f t="shared" si="600"/>
        <v>0</v>
      </c>
      <c r="U758" s="504">
        <f t="shared" si="601"/>
        <v>0</v>
      </c>
      <c r="V758" s="504">
        <f t="shared" si="596"/>
        <v>0</v>
      </c>
      <c r="W758" s="504">
        <f t="shared" si="602"/>
        <v>0</v>
      </c>
      <c r="X758" s="504">
        <f t="shared" si="597"/>
        <v>0</v>
      </c>
    </row>
    <row r="759" spans="1:54" ht="17.25" hidden="1" customHeight="1" x14ac:dyDescent="0.2">
      <c r="A759" s="505" t="s">
        <v>939</v>
      </c>
      <c r="B759" s="493" t="s">
        <v>146</v>
      </c>
      <c r="C759" s="493" t="s">
        <v>198</v>
      </c>
      <c r="D759" s="493" t="s">
        <v>192</v>
      </c>
      <c r="E759" s="493" t="s">
        <v>933</v>
      </c>
      <c r="F759" s="493" t="s">
        <v>930</v>
      </c>
      <c r="G759" s="504"/>
      <c r="H759" s="504"/>
      <c r="I759" s="504"/>
      <c r="J759" s="504"/>
      <c r="K759" s="504">
        <v>6301.7</v>
      </c>
      <c r="L759" s="504">
        <v>0</v>
      </c>
      <c r="M759" s="504">
        <v>0</v>
      </c>
      <c r="N759" s="504">
        <v>0</v>
      </c>
      <c r="O759" s="504">
        <f t="shared" si="589"/>
        <v>0</v>
      </c>
      <c r="P759" s="504">
        <v>0</v>
      </c>
      <c r="Q759" s="504">
        <v>0</v>
      </c>
      <c r="R759" s="504">
        <f t="shared" si="528"/>
        <v>0</v>
      </c>
      <c r="S759" s="504">
        <f t="shared" si="599"/>
        <v>0</v>
      </c>
      <c r="T759" s="504">
        <f t="shared" si="600"/>
        <v>0</v>
      </c>
      <c r="U759" s="504">
        <f t="shared" si="601"/>
        <v>0</v>
      </c>
      <c r="V759" s="504">
        <f t="shared" si="596"/>
        <v>0</v>
      </c>
      <c r="W759" s="504">
        <f t="shared" si="602"/>
        <v>0</v>
      </c>
      <c r="X759" s="504">
        <f t="shared" si="597"/>
        <v>0</v>
      </c>
    </row>
    <row r="760" spans="1:54" ht="53.25" hidden="1" customHeight="1" x14ac:dyDescent="0.2">
      <c r="A760" s="505" t="s">
        <v>881</v>
      </c>
      <c r="B760" s="493" t="s">
        <v>146</v>
      </c>
      <c r="C760" s="493" t="s">
        <v>198</v>
      </c>
      <c r="D760" s="493" t="s">
        <v>192</v>
      </c>
      <c r="E760" s="493" t="s">
        <v>884</v>
      </c>
      <c r="F760" s="493" t="s">
        <v>79</v>
      </c>
      <c r="G760" s="504"/>
      <c r="H760" s="504">
        <v>1410.6</v>
      </c>
      <c r="I760" s="504">
        <v>0</v>
      </c>
      <c r="J760" s="504">
        <f t="shared" si="598"/>
        <v>1410.6</v>
      </c>
      <c r="K760" s="504">
        <v>-1410.6</v>
      </c>
      <c r="L760" s="504">
        <f t="shared" ref="L760:N763" si="603">I760+J760</f>
        <v>1410.6</v>
      </c>
      <c r="M760" s="504">
        <f t="shared" si="603"/>
        <v>0</v>
      </c>
      <c r="N760" s="504">
        <f t="shared" si="603"/>
        <v>0</v>
      </c>
      <c r="O760" s="504">
        <f t="shared" si="589"/>
        <v>0</v>
      </c>
      <c r="P760" s="504">
        <f t="shared" ref="P760:Q763" si="604">M760+N760</f>
        <v>0</v>
      </c>
      <c r="Q760" s="504">
        <f t="shared" si="604"/>
        <v>0</v>
      </c>
      <c r="R760" s="504">
        <f t="shared" si="528"/>
        <v>0</v>
      </c>
      <c r="S760" s="504">
        <f t="shared" si="599"/>
        <v>0</v>
      </c>
      <c r="T760" s="504">
        <f t="shared" si="600"/>
        <v>0</v>
      </c>
      <c r="U760" s="504">
        <f t="shared" si="601"/>
        <v>0</v>
      </c>
      <c r="V760" s="504">
        <f t="shared" si="596"/>
        <v>0</v>
      </c>
      <c r="W760" s="504">
        <f t="shared" si="602"/>
        <v>0</v>
      </c>
      <c r="X760" s="504">
        <f t="shared" si="597"/>
        <v>0</v>
      </c>
    </row>
    <row r="761" spans="1:54" ht="54.75" hidden="1" customHeight="1" x14ac:dyDescent="0.2">
      <c r="A761" s="505" t="s">
        <v>881</v>
      </c>
      <c r="B761" s="493" t="s">
        <v>146</v>
      </c>
      <c r="C761" s="493" t="s">
        <v>198</v>
      </c>
      <c r="D761" s="493" t="s">
        <v>192</v>
      </c>
      <c r="E761" s="493" t="s">
        <v>883</v>
      </c>
      <c r="F761" s="493" t="s">
        <v>79</v>
      </c>
      <c r="G761" s="504"/>
      <c r="H761" s="504">
        <v>900</v>
      </c>
      <c r="I761" s="504">
        <v>0</v>
      </c>
      <c r="J761" s="504">
        <f t="shared" si="598"/>
        <v>900</v>
      </c>
      <c r="K761" s="504">
        <v>-900</v>
      </c>
      <c r="L761" s="504">
        <f t="shared" si="603"/>
        <v>900</v>
      </c>
      <c r="M761" s="504">
        <f t="shared" si="603"/>
        <v>0</v>
      </c>
      <c r="N761" s="504">
        <f t="shared" si="603"/>
        <v>0</v>
      </c>
      <c r="O761" s="504">
        <f t="shared" si="589"/>
        <v>0</v>
      </c>
      <c r="P761" s="504">
        <f t="shared" si="604"/>
        <v>0</v>
      </c>
      <c r="Q761" s="504">
        <f t="shared" si="604"/>
        <v>0</v>
      </c>
      <c r="R761" s="504">
        <f t="shared" si="528"/>
        <v>0</v>
      </c>
      <c r="S761" s="504">
        <f t="shared" si="599"/>
        <v>0</v>
      </c>
      <c r="T761" s="504">
        <f t="shared" si="600"/>
        <v>0</v>
      </c>
      <c r="U761" s="504">
        <f t="shared" si="601"/>
        <v>0</v>
      </c>
      <c r="V761" s="504">
        <f t="shared" si="596"/>
        <v>0</v>
      </c>
      <c r="W761" s="504">
        <f t="shared" si="602"/>
        <v>0</v>
      </c>
      <c r="X761" s="504">
        <f t="shared" si="597"/>
        <v>0</v>
      </c>
    </row>
    <row r="762" spans="1:54" ht="60" hidden="1" customHeight="1" x14ac:dyDescent="0.2">
      <c r="A762" s="517" t="s">
        <v>814</v>
      </c>
      <c r="B762" s="526" t="s">
        <v>146</v>
      </c>
      <c r="C762" s="493" t="s">
        <v>198</v>
      </c>
      <c r="D762" s="493" t="s">
        <v>192</v>
      </c>
      <c r="E762" s="493" t="s">
        <v>815</v>
      </c>
      <c r="F762" s="493"/>
      <c r="G762" s="504"/>
      <c r="H762" s="504"/>
      <c r="I762" s="504">
        <f>I763</f>
        <v>0</v>
      </c>
      <c r="J762" s="504">
        <f t="shared" si="598"/>
        <v>0</v>
      </c>
      <c r="K762" s="504">
        <f>K763</f>
        <v>0</v>
      </c>
      <c r="L762" s="504">
        <f t="shared" si="603"/>
        <v>0</v>
      </c>
      <c r="M762" s="504">
        <f t="shared" si="603"/>
        <v>0</v>
      </c>
      <c r="N762" s="504">
        <f t="shared" si="603"/>
        <v>0</v>
      </c>
      <c r="O762" s="504">
        <f t="shared" si="589"/>
        <v>0</v>
      </c>
      <c r="P762" s="504">
        <f t="shared" si="604"/>
        <v>0</v>
      </c>
      <c r="Q762" s="504">
        <f t="shared" si="604"/>
        <v>0</v>
      </c>
      <c r="R762" s="504">
        <f t="shared" si="528"/>
        <v>0</v>
      </c>
      <c r="S762" s="504">
        <f t="shared" si="599"/>
        <v>0</v>
      </c>
      <c r="T762" s="504">
        <f t="shared" si="600"/>
        <v>0</v>
      </c>
      <c r="U762" s="504">
        <f t="shared" si="601"/>
        <v>0</v>
      </c>
      <c r="V762" s="504">
        <f t="shared" si="596"/>
        <v>0</v>
      </c>
      <c r="W762" s="504">
        <f t="shared" si="602"/>
        <v>0</v>
      </c>
      <c r="X762" s="504">
        <f t="shared" si="597"/>
        <v>0</v>
      </c>
    </row>
    <row r="763" spans="1:54" ht="30.75" hidden="1" customHeight="1" x14ac:dyDescent="0.2">
      <c r="A763" s="517" t="s">
        <v>93</v>
      </c>
      <c r="B763" s="526" t="s">
        <v>146</v>
      </c>
      <c r="C763" s="493" t="s">
        <v>198</v>
      </c>
      <c r="D763" s="493" t="s">
        <v>192</v>
      </c>
      <c r="E763" s="493" t="s">
        <v>815</v>
      </c>
      <c r="F763" s="493" t="s">
        <v>94</v>
      </c>
      <c r="G763" s="504"/>
      <c r="H763" s="504"/>
      <c r="I763" s="504">
        <v>0</v>
      </c>
      <c r="J763" s="504">
        <f t="shared" si="598"/>
        <v>0</v>
      </c>
      <c r="K763" s="504">
        <v>0</v>
      </c>
      <c r="L763" s="504">
        <f t="shared" si="603"/>
        <v>0</v>
      </c>
      <c r="M763" s="504">
        <f t="shared" si="603"/>
        <v>0</v>
      </c>
      <c r="N763" s="504">
        <f t="shared" si="603"/>
        <v>0</v>
      </c>
      <c r="O763" s="504">
        <f t="shared" si="589"/>
        <v>0</v>
      </c>
      <c r="P763" s="504">
        <f t="shared" si="604"/>
        <v>0</v>
      </c>
      <c r="Q763" s="504">
        <f t="shared" si="604"/>
        <v>0</v>
      </c>
      <c r="R763" s="504">
        <f t="shared" si="528"/>
        <v>0</v>
      </c>
      <c r="S763" s="504">
        <f t="shared" si="599"/>
        <v>0</v>
      </c>
      <c r="T763" s="504">
        <f t="shared" si="600"/>
        <v>0</v>
      </c>
      <c r="U763" s="504">
        <f t="shared" si="601"/>
        <v>0</v>
      </c>
      <c r="V763" s="504">
        <f t="shared" si="596"/>
        <v>0</v>
      </c>
      <c r="W763" s="504">
        <f t="shared" si="602"/>
        <v>0</v>
      </c>
      <c r="X763" s="504">
        <f t="shared" si="597"/>
        <v>0</v>
      </c>
    </row>
    <row r="764" spans="1:54" ht="29.25" hidden="1" customHeight="1" x14ac:dyDescent="0.2">
      <c r="A764" s="505" t="s">
        <v>521</v>
      </c>
      <c r="B764" s="526">
        <v>801</v>
      </c>
      <c r="C764" s="493" t="s">
        <v>198</v>
      </c>
      <c r="D764" s="493" t="s">
        <v>192</v>
      </c>
      <c r="E764" s="493" t="s">
        <v>823</v>
      </c>
      <c r="F764" s="493" t="s">
        <v>79</v>
      </c>
      <c r="G764" s="504"/>
      <c r="H764" s="504">
        <v>0</v>
      </c>
      <c r="I764" s="504">
        <v>1000</v>
      </c>
      <c r="J764" s="504">
        <f t="shared" si="598"/>
        <v>1000</v>
      </c>
      <c r="K764" s="504">
        <v>0</v>
      </c>
      <c r="L764" s="504">
        <v>0</v>
      </c>
      <c r="M764" s="504">
        <v>0</v>
      </c>
      <c r="N764" s="504">
        <v>1</v>
      </c>
      <c r="O764" s="504">
        <f t="shared" si="589"/>
        <v>1</v>
      </c>
      <c r="P764" s="504">
        <v>3</v>
      </c>
      <c r="Q764" s="504">
        <v>3</v>
      </c>
      <c r="R764" s="504">
        <f t="shared" ref="R764:X843" si="605">P764+Q764</f>
        <v>6</v>
      </c>
      <c r="S764" s="504">
        <f t="shared" si="599"/>
        <v>9</v>
      </c>
      <c r="T764" s="504">
        <f t="shared" si="600"/>
        <v>15</v>
      </c>
      <c r="U764" s="504">
        <f t="shared" si="601"/>
        <v>24</v>
      </c>
      <c r="V764" s="504">
        <v>0</v>
      </c>
      <c r="W764" s="504">
        <v>0</v>
      </c>
      <c r="X764" s="504">
        <f t="shared" si="597"/>
        <v>0</v>
      </c>
    </row>
    <row r="765" spans="1:54" ht="48.75" customHeight="1" x14ac:dyDescent="0.2">
      <c r="A765" s="505" t="s">
        <v>1021</v>
      </c>
      <c r="B765" s="526">
        <v>801</v>
      </c>
      <c r="C765" s="493" t="s">
        <v>198</v>
      </c>
      <c r="D765" s="493" t="s">
        <v>192</v>
      </c>
      <c r="E765" s="493" t="s">
        <v>1022</v>
      </c>
      <c r="F765" s="493"/>
      <c r="G765" s="504"/>
      <c r="H765" s="504"/>
      <c r="I765" s="504"/>
      <c r="J765" s="504"/>
      <c r="K765" s="504"/>
      <c r="L765" s="504"/>
      <c r="M765" s="504">
        <v>0</v>
      </c>
      <c r="N765" s="504">
        <v>1444.6</v>
      </c>
      <c r="O765" s="504">
        <f t="shared" si="589"/>
        <v>1444.6</v>
      </c>
      <c r="P765" s="504">
        <v>1444.6</v>
      </c>
      <c r="Q765" s="504">
        <v>13371.9</v>
      </c>
      <c r="R765" s="504">
        <f t="shared" si="605"/>
        <v>14816.5</v>
      </c>
      <c r="S765" s="504">
        <v>17525.7</v>
      </c>
      <c r="T765" s="504">
        <f>T769</f>
        <v>32342.2</v>
      </c>
      <c r="U765" s="504">
        <f t="shared" ref="U765:X765" si="606">U769</f>
        <v>-21667</v>
      </c>
      <c r="V765" s="504">
        <f t="shared" si="606"/>
        <v>10675.2</v>
      </c>
      <c r="W765" s="504">
        <f t="shared" si="606"/>
        <v>0</v>
      </c>
      <c r="X765" s="504">
        <f t="shared" si="606"/>
        <v>10675.2</v>
      </c>
    </row>
    <row r="766" spans="1:54" s="509" customFormat="1" ht="22.5" hidden="1" customHeight="1" x14ac:dyDescent="0.2">
      <c r="A766" s="503" t="s">
        <v>224</v>
      </c>
      <c r="B766" s="490">
        <v>801</v>
      </c>
      <c r="C766" s="491" t="s">
        <v>198</v>
      </c>
      <c r="D766" s="491" t="s">
        <v>194</v>
      </c>
      <c r="E766" s="491"/>
      <c r="F766" s="491"/>
      <c r="G766" s="511"/>
      <c r="H766" s="511"/>
      <c r="I766" s="511"/>
      <c r="J766" s="511"/>
      <c r="K766" s="511"/>
      <c r="L766" s="511">
        <f>L767</f>
        <v>147.69999999999999</v>
      </c>
      <c r="M766" s="511">
        <f>M767</f>
        <v>147.69999999999999</v>
      </c>
      <c r="N766" s="511">
        <f t="shared" ref="N766:W767" si="607">N767</f>
        <v>-147.69999999999999</v>
      </c>
      <c r="O766" s="511">
        <f t="shared" si="607"/>
        <v>0</v>
      </c>
      <c r="P766" s="511">
        <f t="shared" si="607"/>
        <v>0</v>
      </c>
      <c r="Q766" s="511">
        <f t="shared" si="607"/>
        <v>0</v>
      </c>
      <c r="R766" s="511">
        <f t="shared" si="607"/>
        <v>0</v>
      </c>
      <c r="S766" s="511">
        <f t="shared" si="607"/>
        <v>0</v>
      </c>
      <c r="T766" s="504">
        <f>R766+S766</f>
        <v>0</v>
      </c>
      <c r="U766" s="511">
        <f t="shared" si="607"/>
        <v>0</v>
      </c>
      <c r="V766" s="504">
        <f>T766+U766</f>
        <v>0</v>
      </c>
      <c r="W766" s="511">
        <f t="shared" si="607"/>
        <v>0</v>
      </c>
      <c r="X766" s="504">
        <f t="shared" ref="X766:X768" si="608">V766+W766</f>
        <v>0</v>
      </c>
      <c r="Y766" s="508"/>
      <c r="Z766" s="508"/>
      <c r="AA766" s="508"/>
      <c r="AB766" s="508"/>
      <c r="AC766" s="508"/>
      <c r="AD766" s="508"/>
      <c r="AE766" s="508"/>
      <c r="AF766" s="508"/>
      <c r="AG766" s="508"/>
      <c r="AH766" s="508"/>
      <c r="AI766" s="508"/>
      <c r="AJ766" s="508"/>
      <c r="AK766" s="508"/>
      <c r="AL766" s="508"/>
      <c r="AM766" s="508"/>
      <c r="AN766" s="508"/>
      <c r="AO766" s="508"/>
      <c r="AP766" s="508"/>
      <c r="AQ766" s="508"/>
      <c r="AR766" s="508"/>
      <c r="AS766" s="508"/>
      <c r="AT766" s="508"/>
      <c r="AU766" s="508"/>
      <c r="AV766" s="508"/>
      <c r="AW766" s="508"/>
      <c r="AX766" s="508"/>
      <c r="AY766" s="508"/>
      <c r="AZ766" s="508"/>
      <c r="BA766" s="508"/>
      <c r="BB766" s="508"/>
    </row>
    <row r="767" spans="1:54" ht="59.25" hidden="1" customHeight="1" x14ac:dyDescent="0.2">
      <c r="A767" s="505" t="s">
        <v>949</v>
      </c>
      <c r="B767" s="526">
        <v>801</v>
      </c>
      <c r="C767" s="493" t="s">
        <v>198</v>
      </c>
      <c r="D767" s="493" t="s">
        <v>194</v>
      </c>
      <c r="E767" s="493" t="s">
        <v>948</v>
      </c>
      <c r="F767" s="493"/>
      <c r="G767" s="504"/>
      <c r="H767" s="504"/>
      <c r="I767" s="504"/>
      <c r="J767" s="504"/>
      <c r="K767" s="504"/>
      <c r="L767" s="504">
        <f>L768</f>
        <v>147.69999999999999</v>
      </c>
      <c r="M767" s="504">
        <f>M768</f>
        <v>147.69999999999999</v>
      </c>
      <c r="N767" s="504">
        <f t="shared" si="607"/>
        <v>-147.69999999999999</v>
      </c>
      <c r="O767" s="504">
        <f t="shared" si="607"/>
        <v>0</v>
      </c>
      <c r="P767" s="504">
        <f t="shared" si="607"/>
        <v>0</v>
      </c>
      <c r="Q767" s="504">
        <f t="shared" si="607"/>
        <v>0</v>
      </c>
      <c r="R767" s="504">
        <f t="shared" si="607"/>
        <v>0</v>
      </c>
      <c r="S767" s="504">
        <f t="shared" si="607"/>
        <v>0</v>
      </c>
      <c r="T767" s="504">
        <f>R767+S767</f>
        <v>0</v>
      </c>
      <c r="U767" s="504">
        <f t="shared" si="607"/>
        <v>0</v>
      </c>
      <c r="V767" s="504">
        <f>T767+U767</f>
        <v>0</v>
      </c>
      <c r="W767" s="504">
        <f t="shared" si="607"/>
        <v>0</v>
      </c>
      <c r="X767" s="504">
        <f t="shared" si="608"/>
        <v>0</v>
      </c>
    </row>
    <row r="768" spans="1:54" ht="22.5" hidden="1" customHeight="1" x14ac:dyDescent="0.2">
      <c r="A768" s="505" t="s">
        <v>93</v>
      </c>
      <c r="B768" s="526">
        <v>801</v>
      </c>
      <c r="C768" s="493" t="s">
        <v>198</v>
      </c>
      <c r="D768" s="493" t="s">
        <v>194</v>
      </c>
      <c r="E768" s="493" t="s">
        <v>948</v>
      </c>
      <c r="F768" s="493" t="s">
        <v>94</v>
      </c>
      <c r="G768" s="504"/>
      <c r="H768" s="504"/>
      <c r="I768" s="504"/>
      <c r="J768" s="504"/>
      <c r="K768" s="504"/>
      <c r="L768" s="504">
        <v>147.69999999999999</v>
      </c>
      <c r="M768" s="504">
        <v>147.69999999999999</v>
      </c>
      <c r="N768" s="504">
        <v>-147.69999999999999</v>
      </c>
      <c r="O768" s="504">
        <f>M768+N768</f>
        <v>0</v>
      </c>
      <c r="P768" s="504">
        <v>0</v>
      </c>
      <c r="Q768" s="504">
        <v>0</v>
      </c>
      <c r="R768" s="504">
        <f t="shared" si="605"/>
        <v>0</v>
      </c>
      <c r="S768" s="504">
        <f>Q768+R768</f>
        <v>0</v>
      </c>
      <c r="T768" s="504">
        <f>R768+S768</f>
        <v>0</v>
      </c>
      <c r="U768" s="504">
        <f>S768+T768</f>
        <v>0</v>
      </c>
      <c r="V768" s="504">
        <f>T768+U768</f>
        <v>0</v>
      </c>
      <c r="W768" s="504">
        <f t="shared" ref="W768" si="609">U768+V768</f>
        <v>0</v>
      </c>
      <c r="X768" s="504">
        <f t="shared" si="608"/>
        <v>0</v>
      </c>
    </row>
    <row r="769" spans="1:54" ht="35.25" customHeight="1" x14ac:dyDescent="0.2">
      <c r="A769" s="505" t="s">
        <v>1132</v>
      </c>
      <c r="B769" s="526">
        <v>801</v>
      </c>
      <c r="C769" s="493" t="s">
        <v>198</v>
      </c>
      <c r="D769" s="493" t="s">
        <v>192</v>
      </c>
      <c r="E769" s="493" t="s">
        <v>1022</v>
      </c>
      <c r="F769" s="493" t="s">
        <v>1126</v>
      </c>
      <c r="G769" s="504"/>
      <c r="H769" s="504"/>
      <c r="I769" s="504"/>
      <c r="J769" s="504"/>
      <c r="K769" s="504"/>
      <c r="L769" s="504"/>
      <c r="M769" s="504"/>
      <c r="N769" s="504"/>
      <c r="O769" s="504"/>
      <c r="P769" s="504"/>
      <c r="Q769" s="504"/>
      <c r="R769" s="504"/>
      <c r="S769" s="504">
        <v>16858.7</v>
      </c>
      <c r="T769" s="504">
        <v>32342.2</v>
      </c>
      <c r="U769" s="504">
        <v>-21667</v>
      </c>
      <c r="V769" s="504">
        <v>10675.2</v>
      </c>
      <c r="W769" s="504">
        <v>0</v>
      </c>
      <c r="X769" s="504">
        <v>10675.2</v>
      </c>
    </row>
    <row r="770" spans="1:54" ht="111.75" customHeight="1" x14ac:dyDescent="0.2">
      <c r="A770" s="505" t="s">
        <v>1061</v>
      </c>
      <c r="B770" s="493" t="s">
        <v>146</v>
      </c>
      <c r="C770" s="493" t="s">
        <v>198</v>
      </c>
      <c r="D770" s="493" t="s">
        <v>192</v>
      </c>
      <c r="E770" s="493" t="s">
        <v>1144</v>
      </c>
      <c r="F770" s="493"/>
      <c r="G770" s="504"/>
      <c r="H770" s="504"/>
      <c r="I770" s="504"/>
      <c r="J770" s="504"/>
      <c r="K770" s="504"/>
      <c r="L770" s="504"/>
      <c r="M770" s="504"/>
      <c r="N770" s="504"/>
      <c r="O770" s="504"/>
      <c r="P770" s="504"/>
      <c r="Q770" s="504"/>
      <c r="R770" s="504">
        <f>R771</f>
        <v>0</v>
      </c>
      <c r="S770" s="504">
        <f t="shared" ref="S770:X770" si="610">S771</f>
        <v>16858.7</v>
      </c>
      <c r="T770" s="504">
        <f t="shared" si="610"/>
        <v>16858.7</v>
      </c>
      <c r="U770" s="504">
        <f t="shared" si="610"/>
        <v>-4761.5</v>
      </c>
      <c r="V770" s="504">
        <f t="shared" si="610"/>
        <v>12097.2</v>
      </c>
      <c r="W770" s="504">
        <f t="shared" si="610"/>
        <v>0</v>
      </c>
      <c r="X770" s="504">
        <f t="shared" si="610"/>
        <v>12097.2</v>
      </c>
    </row>
    <row r="771" spans="1:54" ht="36" customHeight="1" x14ac:dyDescent="0.2">
      <c r="A771" s="505" t="s">
        <v>1132</v>
      </c>
      <c r="B771" s="493" t="s">
        <v>146</v>
      </c>
      <c r="C771" s="493" t="s">
        <v>198</v>
      </c>
      <c r="D771" s="493" t="s">
        <v>192</v>
      </c>
      <c r="E771" s="493" t="s">
        <v>1144</v>
      </c>
      <c r="F771" s="493" t="s">
        <v>1126</v>
      </c>
      <c r="G771" s="504"/>
      <c r="H771" s="504"/>
      <c r="I771" s="504"/>
      <c r="J771" s="504"/>
      <c r="K771" s="504"/>
      <c r="L771" s="504"/>
      <c r="M771" s="504"/>
      <c r="N771" s="504"/>
      <c r="O771" s="504"/>
      <c r="P771" s="504"/>
      <c r="Q771" s="504"/>
      <c r="R771" s="504"/>
      <c r="S771" s="504">
        <v>16858.7</v>
      </c>
      <c r="T771" s="504">
        <f>R771+S771</f>
        <v>16858.7</v>
      </c>
      <c r="U771" s="504">
        <v>-4761.5</v>
      </c>
      <c r="V771" s="504">
        <f>T771+U771</f>
        <v>12097.2</v>
      </c>
      <c r="W771" s="504">
        <v>0</v>
      </c>
      <c r="X771" s="504">
        <f t="shared" ref="X771" si="611">V771+W771</f>
        <v>12097.2</v>
      </c>
    </row>
    <row r="772" spans="1:54" ht="34.5" customHeight="1" x14ac:dyDescent="0.2">
      <c r="A772" s="529" t="s">
        <v>1053</v>
      </c>
      <c r="B772" s="493" t="s">
        <v>146</v>
      </c>
      <c r="C772" s="493" t="s">
        <v>198</v>
      </c>
      <c r="D772" s="493" t="s">
        <v>192</v>
      </c>
      <c r="E772" s="531" t="s">
        <v>1166</v>
      </c>
      <c r="F772" s="493"/>
      <c r="G772" s="504"/>
      <c r="H772" s="504"/>
      <c r="I772" s="504"/>
      <c r="J772" s="504"/>
      <c r="K772" s="504"/>
      <c r="L772" s="504"/>
      <c r="M772" s="504"/>
      <c r="N772" s="504"/>
      <c r="O772" s="504"/>
      <c r="P772" s="504"/>
      <c r="Q772" s="504"/>
      <c r="R772" s="504">
        <f>R773+R774</f>
        <v>0</v>
      </c>
      <c r="S772" s="504">
        <f t="shared" ref="S772:X772" si="612">S773+S774</f>
        <v>874.40000000000009</v>
      </c>
      <c r="T772" s="504">
        <f t="shared" si="612"/>
        <v>874.40000000000009</v>
      </c>
      <c r="U772" s="504">
        <f t="shared" si="612"/>
        <v>-476.67</v>
      </c>
      <c r="V772" s="504">
        <f t="shared" si="612"/>
        <v>397.73</v>
      </c>
      <c r="W772" s="504">
        <f t="shared" si="612"/>
        <v>0</v>
      </c>
      <c r="X772" s="504">
        <f t="shared" si="612"/>
        <v>397.73</v>
      </c>
    </row>
    <row r="773" spans="1:54" ht="31.5" customHeight="1" x14ac:dyDescent="0.2">
      <c r="A773" s="529" t="s">
        <v>1197</v>
      </c>
      <c r="B773" s="493" t="s">
        <v>146</v>
      </c>
      <c r="C773" s="493" t="s">
        <v>198</v>
      </c>
      <c r="D773" s="493" t="s">
        <v>192</v>
      </c>
      <c r="E773" s="531" t="s">
        <v>1145</v>
      </c>
      <c r="F773" s="493" t="s">
        <v>1126</v>
      </c>
      <c r="G773" s="504"/>
      <c r="H773" s="504"/>
      <c r="I773" s="504"/>
      <c r="J773" s="504"/>
      <c r="K773" s="504"/>
      <c r="L773" s="504"/>
      <c r="M773" s="504"/>
      <c r="N773" s="504"/>
      <c r="O773" s="504"/>
      <c r="P773" s="504"/>
      <c r="Q773" s="504"/>
      <c r="R773" s="504"/>
      <c r="S773" s="504">
        <v>865.7</v>
      </c>
      <c r="T773" s="504">
        <f>R773+S773</f>
        <v>865.7</v>
      </c>
      <c r="U773" s="504">
        <v>-475.8</v>
      </c>
      <c r="V773" s="504">
        <f>T773+U773</f>
        <v>389.90000000000003</v>
      </c>
      <c r="W773" s="504">
        <v>0</v>
      </c>
      <c r="X773" s="504">
        <f>V773+W773</f>
        <v>389.90000000000003</v>
      </c>
      <c r="Y773" s="524"/>
    </row>
    <row r="774" spans="1:54" ht="39" customHeight="1" x14ac:dyDescent="0.2">
      <c r="A774" s="532" t="s">
        <v>858</v>
      </c>
      <c r="B774" s="493" t="s">
        <v>146</v>
      </c>
      <c r="C774" s="493" t="s">
        <v>198</v>
      </c>
      <c r="D774" s="493" t="s">
        <v>192</v>
      </c>
      <c r="E774" s="531" t="s">
        <v>1145</v>
      </c>
      <c r="F774" s="493" t="s">
        <v>1126</v>
      </c>
      <c r="G774" s="504"/>
      <c r="H774" s="504"/>
      <c r="I774" s="504"/>
      <c r="J774" s="504"/>
      <c r="K774" s="504"/>
      <c r="L774" s="504"/>
      <c r="M774" s="504"/>
      <c r="N774" s="504"/>
      <c r="O774" s="504"/>
      <c r="P774" s="504"/>
      <c r="Q774" s="504"/>
      <c r="R774" s="504"/>
      <c r="S774" s="504">
        <v>8.6999999999999993</v>
      </c>
      <c r="T774" s="504">
        <f>R774+S774</f>
        <v>8.6999999999999993</v>
      </c>
      <c r="U774" s="504">
        <v>-0.87</v>
      </c>
      <c r="V774" s="504">
        <f>T774+U774</f>
        <v>7.8299999999999992</v>
      </c>
      <c r="W774" s="504">
        <v>0</v>
      </c>
      <c r="X774" s="504">
        <f>V774+W774</f>
        <v>7.8299999999999992</v>
      </c>
    </row>
    <row r="775" spans="1:54" ht="54.75" customHeight="1" x14ac:dyDescent="0.2">
      <c r="A775" s="505" t="s">
        <v>1133</v>
      </c>
      <c r="B775" s="526">
        <v>801</v>
      </c>
      <c r="C775" s="493" t="s">
        <v>198</v>
      </c>
      <c r="D775" s="493" t="s">
        <v>192</v>
      </c>
      <c r="E775" s="493" t="s">
        <v>1134</v>
      </c>
      <c r="F775" s="493"/>
      <c r="G775" s="504"/>
      <c r="H775" s="504"/>
      <c r="I775" s="504"/>
      <c r="J775" s="504"/>
      <c r="K775" s="504"/>
      <c r="L775" s="504"/>
      <c r="M775" s="504"/>
      <c r="N775" s="504"/>
      <c r="O775" s="504"/>
      <c r="P775" s="504"/>
      <c r="Q775" s="504"/>
      <c r="R775" s="504">
        <f>R776+R777</f>
        <v>0</v>
      </c>
      <c r="S775" s="504">
        <f t="shared" ref="S775:X775" si="613">S776+S777</f>
        <v>505.05</v>
      </c>
      <c r="T775" s="504">
        <f t="shared" si="613"/>
        <v>505.05</v>
      </c>
      <c r="U775" s="504">
        <f t="shared" si="613"/>
        <v>-193.03</v>
      </c>
      <c r="V775" s="504">
        <f t="shared" si="613"/>
        <v>312.02</v>
      </c>
      <c r="W775" s="504">
        <f t="shared" si="613"/>
        <v>201.136</v>
      </c>
      <c r="X775" s="504">
        <f t="shared" si="613"/>
        <v>513.15599999999995</v>
      </c>
    </row>
    <row r="776" spans="1:54" ht="35.25" customHeight="1" x14ac:dyDescent="0.2">
      <c r="A776" s="505" t="s">
        <v>1132</v>
      </c>
      <c r="B776" s="526">
        <v>801</v>
      </c>
      <c r="C776" s="493" t="s">
        <v>198</v>
      </c>
      <c r="D776" s="493" t="s">
        <v>192</v>
      </c>
      <c r="E776" s="493" t="s">
        <v>1134</v>
      </c>
      <c r="F776" s="493" t="s">
        <v>1126</v>
      </c>
      <c r="G776" s="504"/>
      <c r="H776" s="504"/>
      <c r="I776" s="504"/>
      <c r="J776" s="504"/>
      <c r="K776" s="504"/>
      <c r="L776" s="504"/>
      <c r="M776" s="504"/>
      <c r="N776" s="504"/>
      <c r="O776" s="504"/>
      <c r="P776" s="504"/>
      <c r="Q776" s="504"/>
      <c r="R776" s="504"/>
      <c r="S776" s="504">
        <v>500</v>
      </c>
      <c r="T776" s="504">
        <f>R776+S776</f>
        <v>500</v>
      </c>
      <c r="U776" s="504">
        <v>-191.1</v>
      </c>
      <c r="V776" s="504">
        <f>T776+U776</f>
        <v>308.89999999999998</v>
      </c>
      <c r="W776" s="504">
        <v>199.12700000000001</v>
      </c>
      <c r="X776" s="504">
        <f>V776+W776</f>
        <v>508.02699999999999</v>
      </c>
    </row>
    <row r="777" spans="1:54" ht="39" customHeight="1" x14ac:dyDescent="0.2">
      <c r="A777" s="505" t="s">
        <v>1135</v>
      </c>
      <c r="B777" s="526">
        <v>801</v>
      </c>
      <c r="C777" s="493" t="s">
        <v>198</v>
      </c>
      <c r="D777" s="493" t="s">
        <v>192</v>
      </c>
      <c r="E777" s="493" t="s">
        <v>1134</v>
      </c>
      <c r="F777" s="493" t="s">
        <v>1126</v>
      </c>
      <c r="G777" s="504"/>
      <c r="H777" s="504"/>
      <c r="I777" s="504"/>
      <c r="J777" s="504"/>
      <c r="K777" s="504"/>
      <c r="L777" s="504"/>
      <c r="M777" s="504"/>
      <c r="N777" s="504"/>
      <c r="O777" s="504"/>
      <c r="P777" s="504"/>
      <c r="Q777" s="504"/>
      <c r="R777" s="504"/>
      <c r="S777" s="504">
        <v>5.05</v>
      </c>
      <c r="T777" s="504">
        <f>R777+S777</f>
        <v>5.05</v>
      </c>
      <c r="U777" s="504">
        <v>-1.93</v>
      </c>
      <c r="V777" s="504">
        <f>T777+U777</f>
        <v>3.12</v>
      </c>
      <c r="W777" s="504">
        <v>2.0089999999999999</v>
      </c>
      <c r="X777" s="504">
        <f>V777+W777</f>
        <v>5.1289999999999996</v>
      </c>
    </row>
    <row r="778" spans="1:54" ht="33" hidden="1" customHeight="1" x14ac:dyDescent="0.2">
      <c r="A778" s="505" t="s">
        <v>1174</v>
      </c>
      <c r="B778" s="526">
        <v>801</v>
      </c>
      <c r="C778" s="493" t="s">
        <v>198</v>
      </c>
      <c r="D778" s="493" t="s">
        <v>192</v>
      </c>
      <c r="E778" s="493" t="s">
        <v>1175</v>
      </c>
      <c r="F778" s="493"/>
      <c r="G778" s="504"/>
      <c r="H778" s="504"/>
      <c r="I778" s="504"/>
      <c r="J778" s="504"/>
      <c r="K778" s="504"/>
      <c r="L778" s="504"/>
      <c r="M778" s="504"/>
      <c r="N778" s="504"/>
      <c r="O778" s="504"/>
      <c r="P778" s="504"/>
      <c r="Q778" s="504"/>
      <c r="R778" s="504">
        <f>R779+R780</f>
        <v>0</v>
      </c>
      <c r="S778" s="504">
        <f t="shared" ref="S778:X778" si="614">S779+S780</f>
        <v>33437.1</v>
      </c>
      <c r="T778" s="504">
        <f t="shared" si="614"/>
        <v>0</v>
      </c>
      <c r="U778" s="504">
        <f t="shared" si="614"/>
        <v>0</v>
      </c>
      <c r="V778" s="504">
        <f t="shared" si="614"/>
        <v>0</v>
      </c>
      <c r="W778" s="504">
        <f t="shared" si="614"/>
        <v>0</v>
      </c>
      <c r="X778" s="504">
        <f t="shared" si="614"/>
        <v>0</v>
      </c>
    </row>
    <row r="779" spans="1:54" ht="37.5" hidden="1" customHeight="1" x14ac:dyDescent="0.2">
      <c r="A779" s="505" t="s">
        <v>1088</v>
      </c>
      <c r="B779" s="526">
        <v>801</v>
      </c>
      <c r="C779" s="493" t="s">
        <v>198</v>
      </c>
      <c r="D779" s="493" t="s">
        <v>192</v>
      </c>
      <c r="E779" s="493" t="s">
        <v>1175</v>
      </c>
      <c r="F779" s="493" t="s">
        <v>1089</v>
      </c>
      <c r="G779" s="504"/>
      <c r="H779" s="504"/>
      <c r="I779" s="504"/>
      <c r="J779" s="504"/>
      <c r="K779" s="504"/>
      <c r="L779" s="504"/>
      <c r="M779" s="504"/>
      <c r="N779" s="504"/>
      <c r="O779" s="504"/>
      <c r="P779" s="504"/>
      <c r="Q779" s="504"/>
      <c r="R779" s="504"/>
      <c r="S779" s="504">
        <v>33102.699999999997</v>
      </c>
      <c r="T779" s="504">
        <v>0</v>
      </c>
      <c r="U779" s="504">
        <v>0</v>
      </c>
      <c r="V779" s="504">
        <f>T779+U779</f>
        <v>0</v>
      </c>
      <c r="W779" s="504">
        <v>0</v>
      </c>
      <c r="X779" s="504">
        <f>V779+W779</f>
        <v>0</v>
      </c>
    </row>
    <row r="780" spans="1:54" ht="33.75" hidden="1" customHeight="1" x14ac:dyDescent="0.2">
      <c r="A780" s="505" t="s">
        <v>1090</v>
      </c>
      <c r="B780" s="526">
        <v>801</v>
      </c>
      <c r="C780" s="493" t="s">
        <v>198</v>
      </c>
      <c r="D780" s="493" t="s">
        <v>192</v>
      </c>
      <c r="E780" s="493" t="s">
        <v>1175</v>
      </c>
      <c r="F780" s="493" t="s">
        <v>1089</v>
      </c>
      <c r="G780" s="504"/>
      <c r="H780" s="504"/>
      <c r="I780" s="504"/>
      <c r="J780" s="504"/>
      <c r="K780" s="504"/>
      <c r="L780" s="504"/>
      <c r="M780" s="504"/>
      <c r="N780" s="504"/>
      <c r="O780" s="504"/>
      <c r="P780" s="504"/>
      <c r="Q780" s="504"/>
      <c r="R780" s="504"/>
      <c r="S780" s="504">
        <v>334.4</v>
      </c>
      <c r="T780" s="504">
        <v>0</v>
      </c>
      <c r="U780" s="504">
        <v>0</v>
      </c>
      <c r="V780" s="504">
        <f>T780+U780</f>
        <v>0</v>
      </c>
      <c r="W780" s="504">
        <v>0</v>
      </c>
      <c r="X780" s="504">
        <f>V780+W780</f>
        <v>0</v>
      </c>
    </row>
    <row r="781" spans="1:54" s="509" customFormat="1" ht="20.25" hidden="1" customHeight="1" x14ac:dyDescent="0.2">
      <c r="A781" s="503" t="s">
        <v>224</v>
      </c>
      <c r="B781" s="490">
        <v>801</v>
      </c>
      <c r="C781" s="491" t="s">
        <v>198</v>
      </c>
      <c r="D781" s="491" t="s">
        <v>194</v>
      </c>
      <c r="E781" s="491"/>
      <c r="F781" s="491"/>
      <c r="G781" s="511"/>
      <c r="H781" s="511"/>
      <c r="I781" s="511"/>
      <c r="J781" s="511"/>
      <c r="K781" s="511"/>
      <c r="L781" s="511"/>
      <c r="M781" s="511"/>
      <c r="N781" s="511"/>
      <c r="O781" s="511"/>
      <c r="P781" s="511"/>
      <c r="Q781" s="511"/>
      <c r="R781" s="511"/>
      <c r="S781" s="511"/>
      <c r="T781" s="511">
        <f>T782</f>
        <v>0</v>
      </c>
      <c r="U781" s="511">
        <f t="shared" ref="U781:X781" si="615">U782</f>
        <v>0</v>
      </c>
      <c r="V781" s="511">
        <f t="shared" si="615"/>
        <v>0</v>
      </c>
      <c r="W781" s="511">
        <f t="shared" si="615"/>
        <v>0</v>
      </c>
      <c r="X781" s="511">
        <f t="shared" si="615"/>
        <v>0</v>
      </c>
      <c r="Y781" s="508"/>
      <c r="Z781" s="508"/>
      <c r="AA781" s="508"/>
      <c r="AB781" s="508"/>
      <c r="AC781" s="508"/>
      <c r="AD781" s="508"/>
      <c r="AE781" s="508"/>
      <c r="AF781" s="508"/>
      <c r="AG781" s="508"/>
      <c r="AH781" s="508"/>
      <c r="AI781" s="508"/>
      <c r="AJ781" s="508"/>
      <c r="AK781" s="508"/>
      <c r="AL781" s="508"/>
      <c r="AM781" s="508"/>
      <c r="AN781" s="508"/>
      <c r="AO781" s="508"/>
      <c r="AP781" s="508"/>
      <c r="AQ781" s="508"/>
      <c r="AR781" s="508"/>
      <c r="AS781" s="508"/>
      <c r="AT781" s="508"/>
      <c r="AU781" s="508"/>
      <c r="AV781" s="508"/>
      <c r="AW781" s="508"/>
      <c r="AX781" s="508"/>
      <c r="AY781" s="508"/>
      <c r="AZ781" s="508"/>
      <c r="BA781" s="508"/>
      <c r="BB781" s="508"/>
    </row>
    <row r="782" spans="1:54" ht="33.75" hidden="1" customHeight="1" x14ac:dyDescent="0.2">
      <c r="A782" s="505" t="s">
        <v>1207</v>
      </c>
      <c r="B782" s="526">
        <v>801</v>
      </c>
      <c r="C782" s="493" t="s">
        <v>198</v>
      </c>
      <c r="D782" s="493" t="s">
        <v>194</v>
      </c>
      <c r="E782" s="493" t="s">
        <v>1208</v>
      </c>
      <c r="F782" s="493"/>
      <c r="G782" s="504"/>
      <c r="H782" s="504"/>
      <c r="I782" s="504"/>
      <c r="J782" s="504"/>
      <c r="K782" s="504"/>
      <c r="L782" s="504"/>
      <c r="M782" s="504"/>
      <c r="N782" s="504"/>
      <c r="O782" s="504"/>
      <c r="P782" s="504"/>
      <c r="Q782" s="504"/>
      <c r="R782" s="504"/>
      <c r="S782" s="504"/>
      <c r="T782" s="504">
        <f>T783+T784</f>
        <v>0</v>
      </c>
      <c r="U782" s="504">
        <f t="shared" ref="U782:X782" si="616">U783+U784</f>
        <v>0</v>
      </c>
      <c r="V782" s="504">
        <f t="shared" si="616"/>
        <v>0</v>
      </c>
      <c r="W782" s="504">
        <f t="shared" si="616"/>
        <v>0</v>
      </c>
      <c r="X782" s="504">
        <f t="shared" si="616"/>
        <v>0</v>
      </c>
    </row>
    <row r="783" spans="1:54" ht="18.75" hidden="1" customHeight="1" x14ac:dyDescent="0.2">
      <c r="A783" s="505" t="s">
        <v>93</v>
      </c>
      <c r="B783" s="526">
        <v>801</v>
      </c>
      <c r="C783" s="493" t="s">
        <v>198</v>
      </c>
      <c r="D783" s="493" t="s">
        <v>194</v>
      </c>
      <c r="E783" s="493" t="s">
        <v>1208</v>
      </c>
      <c r="F783" s="493" t="s">
        <v>94</v>
      </c>
      <c r="G783" s="504"/>
      <c r="H783" s="504"/>
      <c r="I783" s="504"/>
      <c r="J783" s="504"/>
      <c r="K783" s="504"/>
      <c r="L783" s="504"/>
      <c r="M783" s="504"/>
      <c r="N783" s="504"/>
      <c r="O783" s="504"/>
      <c r="P783" s="504"/>
      <c r="Q783" s="504"/>
      <c r="R783" s="504"/>
      <c r="S783" s="504"/>
      <c r="T783" s="504">
        <v>0</v>
      </c>
      <c r="U783" s="504">
        <v>0</v>
      </c>
      <c r="V783" s="504">
        <f>T783+U783</f>
        <v>0</v>
      </c>
      <c r="W783" s="504">
        <v>0</v>
      </c>
      <c r="X783" s="504">
        <f>V783+W783</f>
        <v>0</v>
      </c>
    </row>
    <row r="784" spans="1:54" ht="18.75" hidden="1" customHeight="1" x14ac:dyDescent="0.2">
      <c r="A784" s="505" t="s">
        <v>1125</v>
      </c>
      <c r="B784" s="526">
        <v>801</v>
      </c>
      <c r="C784" s="493" t="s">
        <v>198</v>
      </c>
      <c r="D784" s="493" t="s">
        <v>194</v>
      </c>
      <c r="E784" s="493" t="s">
        <v>1208</v>
      </c>
      <c r="F784" s="493" t="s">
        <v>94</v>
      </c>
      <c r="G784" s="504"/>
      <c r="H784" s="504"/>
      <c r="I784" s="504"/>
      <c r="J784" s="504"/>
      <c r="K784" s="504"/>
      <c r="L784" s="504"/>
      <c r="M784" s="504"/>
      <c r="N784" s="504"/>
      <c r="O784" s="504"/>
      <c r="P784" s="504"/>
      <c r="Q784" s="504"/>
      <c r="R784" s="504"/>
      <c r="S784" s="504"/>
      <c r="T784" s="504">
        <v>0</v>
      </c>
      <c r="U784" s="504">
        <v>0</v>
      </c>
      <c r="V784" s="504">
        <f>T784+U784</f>
        <v>0</v>
      </c>
      <c r="W784" s="504">
        <v>0</v>
      </c>
      <c r="X784" s="504">
        <f>V784+W784</f>
        <v>0</v>
      </c>
    </row>
    <row r="785" spans="1:54" ht="15" customHeight="1" x14ac:dyDescent="0.2">
      <c r="A785" s="521" t="s">
        <v>914</v>
      </c>
      <c r="B785" s="490">
        <v>801</v>
      </c>
      <c r="C785" s="491" t="s">
        <v>202</v>
      </c>
      <c r="D785" s="493"/>
      <c r="E785" s="493"/>
      <c r="F785" s="493"/>
      <c r="G785" s="504"/>
      <c r="H785" s="511">
        <f>H786+H788</f>
        <v>830</v>
      </c>
      <c r="I785" s="511">
        <f>I786+I788</f>
        <v>20</v>
      </c>
      <c r="J785" s="504">
        <f t="shared" si="598"/>
        <v>850</v>
      </c>
      <c r="K785" s="511">
        <f>K786+K788</f>
        <v>0</v>
      </c>
      <c r="L785" s="504">
        <f>L786+L788</f>
        <v>830</v>
      </c>
      <c r="M785" s="504">
        <f>M786+M788</f>
        <v>830</v>
      </c>
      <c r="N785" s="504">
        <f>N786+N788</f>
        <v>0</v>
      </c>
      <c r="O785" s="504">
        <f t="shared" ref="O785:Q785" si="617">O786+O788</f>
        <v>830</v>
      </c>
      <c r="P785" s="504">
        <f t="shared" si="617"/>
        <v>830</v>
      </c>
      <c r="Q785" s="504">
        <f t="shared" si="617"/>
        <v>0</v>
      </c>
      <c r="R785" s="511">
        <f>R788+R790</f>
        <v>830</v>
      </c>
      <c r="S785" s="511">
        <f t="shared" ref="S785:X785" si="618">S788+S790</f>
        <v>370</v>
      </c>
      <c r="T785" s="511">
        <f t="shared" si="618"/>
        <v>830</v>
      </c>
      <c r="U785" s="511">
        <f t="shared" si="618"/>
        <v>270</v>
      </c>
      <c r="V785" s="511">
        <f t="shared" si="618"/>
        <v>1100</v>
      </c>
      <c r="W785" s="511">
        <f t="shared" si="618"/>
        <v>0</v>
      </c>
      <c r="X785" s="511">
        <f t="shared" si="618"/>
        <v>1100</v>
      </c>
    </row>
    <row r="786" spans="1:54" ht="18.75" hidden="1" customHeight="1" x14ac:dyDescent="0.2">
      <c r="A786" s="521" t="s">
        <v>227</v>
      </c>
      <c r="B786" s="490">
        <v>801</v>
      </c>
      <c r="C786" s="491" t="s">
        <v>202</v>
      </c>
      <c r="D786" s="491" t="s">
        <v>190</v>
      </c>
      <c r="E786" s="493"/>
      <c r="F786" s="493"/>
      <c r="G786" s="504"/>
      <c r="H786" s="511">
        <f>H787</f>
        <v>0</v>
      </c>
      <c r="I786" s="511">
        <f>I787</f>
        <v>20</v>
      </c>
      <c r="J786" s="511">
        <f>H786+I786</f>
        <v>20</v>
      </c>
      <c r="K786" s="511">
        <f>K787</f>
        <v>0</v>
      </c>
      <c r="L786" s="511">
        <f>L787</f>
        <v>0</v>
      </c>
      <c r="M786" s="511">
        <f>M787</f>
        <v>0</v>
      </c>
      <c r="N786" s="511">
        <f t="shared" ref="N786:X786" si="619">N787</f>
        <v>0</v>
      </c>
      <c r="O786" s="511">
        <f t="shared" si="619"/>
        <v>0</v>
      </c>
      <c r="P786" s="511">
        <f t="shared" si="619"/>
        <v>0</v>
      </c>
      <c r="Q786" s="511">
        <f t="shared" si="619"/>
        <v>0</v>
      </c>
      <c r="R786" s="511">
        <f t="shared" si="619"/>
        <v>0</v>
      </c>
      <c r="S786" s="511">
        <f t="shared" si="619"/>
        <v>0</v>
      </c>
      <c r="T786" s="511">
        <f t="shared" si="619"/>
        <v>0</v>
      </c>
      <c r="U786" s="511">
        <f t="shared" si="619"/>
        <v>0</v>
      </c>
      <c r="V786" s="511">
        <f t="shared" si="619"/>
        <v>0</v>
      </c>
      <c r="W786" s="511">
        <f t="shared" si="619"/>
        <v>0</v>
      </c>
      <c r="X786" s="511">
        <f t="shared" si="619"/>
        <v>0</v>
      </c>
    </row>
    <row r="787" spans="1:54" ht="18.75" hidden="1" customHeight="1" x14ac:dyDescent="0.2">
      <c r="A787" s="505" t="s">
        <v>78</v>
      </c>
      <c r="B787" s="526">
        <v>801</v>
      </c>
      <c r="C787" s="493" t="s">
        <v>202</v>
      </c>
      <c r="D787" s="493" t="s">
        <v>190</v>
      </c>
      <c r="E787" s="493" t="s">
        <v>751</v>
      </c>
      <c r="F787" s="493" t="s">
        <v>79</v>
      </c>
      <c r="G787" s="504"/>
      <c r="H787" s="504">
        <v>0</v>
      </c>
      <c r="I787" s="504">
        <v>20</v>
      </c>
      <c r="J787" s="504">
        <f>H787+I787</f>
        <v>20</v>
      </c>
      <c r="K787" s="504">
        <v>0</v>
      </c>
      <c r="L787" s="504">
        <v>0</v>
      </c>
      <c r="M787" s="504">
        <v>0</v>
      </c>
      <c r="N787" s="504">
        <v>0</v>
      </c>
      <c r="O787" s="504">
        <f>M787+N787</f>
        <v>0</v>
      </c>
      <c r="P787" s="504">
        <v>0</v>
      </c>
      <c r="Q787" s="504">
        <v>0</v>
      </c>
      <c r="R787" s="504">
        <f t="shared" si="605"/>
        <v>0</v>
      </c>
      <c r="S787" s="504">
        <f>Q787+R787</f>
        <v>0</v>
      </c>
      <c r="T787" s="504">
        <f>R787+S787</f>
        <v>0</v>
      </c>
      <c r="U787" s="504">
        <f>S787+T787</f>
        <v>0</v>
      </c>
      <c r="V787" s="504">
        <f>T787+U787</f>
        <v>0</v>
      </c>
      <c r="W787" s="504">
        <f t="shared" si="605"/>
        <v>0</v>
      </c>
      <c r="X787" s="504">
        <f t="shared" si="605"/>
        <v>0</v>
      </c>
    </row>
    <row r="788" spans="1:54" s="509" customFormat="1" ht="15.75" customHeight="1" x14ac:dyDescent="0.2">
      <c r="A788" s="541" t="s">
        <v>228</v>
      </c>
      <c r="B788" s="490">
        <v>801</v>
      </c>
      <c r="C788" s="491" t="s">
        <v>202</v>
      </c>
      <c r="D788" s="491" t="s">
        <v>192</v>
      </c>
      <c r="E788" s="491"/>
      <c r="F788" s="491"/>
      <c r="G788" s="511"/>
      <c r="H788" s="511">
        <f t="shared" ref="H788:X788" si="620">H789</f>
        <v>830</v>
      </c>
      <c r="I788" s="511">
        <f t="shared" si="620"/>
        <v>0</v>
      </c>
      <c r="J788" s="511">
        <f t="shared" si="620"/>
        <v>830</v>
      </c>
      <c r="K788" s="511">
        <f t="shared" si="620"/>
        <v>0</v>
      </c>
      <c r="L788" s="511">
        <f t="shared" si="620"/>
        <v>830</v>
      </c>
      <c r="M788" s="511">
        <f t="shared" si="620"/>
        <v>830</v>
      </c>
      <c r="N788" s="511">
        <f t="shared" si="620"/>
        <v>0</v>
      </c>
      <c r="O788" s="511">
        <f t="shared" si="620"/>
        <v>830</v>
      </c>
      <c r="P788" s="511">
        <f t="shared" si="620"/>
        <v>830</v>
      </c>
      <c r="Q788" s="511">
        <f t="shared" si="620"/>
        <v>0</v>
      </c>
      <c r="R788" s="511">
        <f t="shared" si="620"/>
        <v>830</v>
      </c>
      <c r="S788" s="511">
        <f t="shared" si="620"/>
        <v>370</v>
      </c>
      <c r="T788" s="511">
        <f t="shared" si="620"/>
        <v>830</v>
      </c>
      <c r="U788" s="511">
        <f t="shared" si="620"/>
        <v>270</v>
      </c>
      <c r="V788" s="511">
        <f t="shared" si="620"/>
        <v>1100</v>
      </c>
      <c r="W788" s="511">
        <f t="shared" si="620"/>
        <v>0</v>
      </c>
      <c r="X788" s="511">
        <f t="shared" si="620"/>
        <v>1100</v>
      </c>
      <c r="Y788" s="508"/>
      <c r="Z788" s="508"/>
      <c r="AA788" s="508"/>
      <c r="AB788" s="508"/>
      <c r="AC788" s="508"/>
      <c r="AD788" s="508"/>
      <c r="AE788" s="508"/>
      <c r="AF788" s="508"/>
      <c r="AG788" s="508"/>
      <c r="AH788" s="508"/>
      <c r="AI788" s="508"/>
      <c r="AJ788" s="508"/>
      <c r="AK788" s="508"/>
      <c r="AL788" s="508"/>
      <c r="AM788" s="508"/>
      <c r="AN788" s="508"/>
      <c r="AO788" s="508"/>
      <c r="AP788" s="508"/>
      <c r="AQ788" s="508"/>
      <c r="AR788" s="508"/>
      <c r="AS788" s="508"/>
      <c r="AT788" s="508"/>
      <c r="AU788" s="508"/>
      <c r="AV788" s="508"/>
      <c r="AW788" s="508"/>
      <c r="AX788" s="508"/>
      <c r="AY788" s="508"/>
      <c r="AZ788" s="508"/>
      <c r="BA788" s="508"/>
      <c r="BB788" s="508"/>
    </row>
    <row r="789" spans="1:54" ht="21.75" customHeight="1" x14ac:dyDescent="0.2">
      <c r="A789" s="517" t="s">
        <v>982</v>
      </c>
      <c r="B789" s="526" t="s">
        <v>146</v>
      </c>
      <c r="C789" s="493" t="s">
        <v>202</v>
      </c>
      <c r="D789" s="493" t="s">
        <v>192</v>
      </c>
      <c r="E789" s="493" t="s">
        <v>786</v>
      </c>
      <c r="F789" s="493" t="s">
        <v>1234</v>
      </c>
      <c r="G789" s="504"/>
      <c r="H789" s="504">
        <v>830</v>
      </c>
      <c r="I789" s="504">
        <v>0</v>
      </c>
      <c r="J789" s="504">
        <f>H789+I789</f>
        <v>830</v>
      </c>
      <c r="K789" s="504">
        <v>0</v>
      </c>
      <c r="L789" s="504">
        <v>830</v>
      </c>
      <c r="M789" s="504">
        <v>830</v>
      </c>
      <c r="N789" s="504">
        <v>0</v>
      </c>
      <c r="O789" s="504">
        <f>M789+N789</f>
        <v>830</v>
      </c>
      <c r="P789" s="504">
        <v>830</v>
      </c>
      <c r="Q789" s="504">
        <v>0</v>
      </c>
      <c r="R789" s="504">
        <f t="shared" si="605"/>
        <v>830</v>
      </c>
      <c r="S789" s="504">
        <v>370</v>
      </c>
      <c r="T789" s="504">
        <v>830</v>
      </c>
      <c r="U789" s="504">
        <v>270</v>
      </c>
      <c r="V789" s="504">
        <f>T789+U789</f>
        <v>1100</v>
      </c>
      <c r="W789" s="504">
        <v>0</v>
      </c>
      <c r="X789" s="504">
        <f t="shared" ref="X789" si="621">V789+W789</f>
        <v>1100</v>
      </c>
    </row>
    <row r="790" spans="1:54" s="509" customFormat="1" ht="16.5" hidden="1" customHeight="1" x14ac:dyDescent="0.2">
      <c r="A790" s="503" t="s">
        <v>230</v>
      </c>
      <c r="B790" s="490">
        <v>801</v>
      </c>
      <c r="C790" s="491" t="s">
        <v>202</v>
      </c>
      <c r="D790" s="491" t="s">
        <v>202</v>
      </c>
      <c r="E790" s="491"/>
      <c r="F790" s="491"/>
      <c r="G790" s="511">
        <f t="shared" ref="G790:K791" si="622">G791</f>
        <v>0</v>
      </c>
      <c r="H790" s="511">
        <f>H791</f>
        <v>250</v>
      </c>
      <c r="I790" s="511">
        <f t="shared" si="622"/>
        <v>0</v>
      </c>
      <c r="J790" s="511">
        <f t="shared" ref="J790:J792" si="623">H790+I790</f>
        <v>250</v>
      </c>
      <c r="K790" s="511">
        <f t="shared" si="622"/>
        <v>0</v>
      </c>
      <c r="L790" s="511">
        <f>L791</f>
        <v>200</v>
      </c>
      <c r="M790" s="511">
        <f>M791</f>
        <v>200</v>
      </c>
      <c r="N790" s="511">
        <f t="shared" ref="N790:X791" si="624">N791</f>
        <v>0</v>
      </c>
      <c r="O790" s="511">
        <f t="shared" si="624"/>
        <v>200</v>
      </c>
      <c r="P790" s="511">
        <f t="shared" si="624"/>
        <v>200</v>
      </c>
      <c r="Q790" s="511">
        <f t="shared" si="624"/>
        <v>0</v>
      </c>
      <c r="R790" s="511">
        <f t="shared" si="624"/>
        <v>0</v>
      </c>
      <c r="S790" s="511">
        <f t="shared" si="624"/>
        <v>0</v>
      </c>
      <c r="T790" s="511">
        <f t="shared" si="624"/>
        <v>0</v>
      </c>
      <c r="U790" s="511">
        <f t="shared" si="624"/>
        <v>0</v>
      </c>
      <c r="V790" s="511">
        <f t="shared" si="624"/>
        <v>0</v>
      </c>
      <c r="W790" s="511">
        <f t="shared" si="624"/>
        <v>0</v>
      </c>
      <c r="X790" s="511">
        <f t="shared" si="624"/>
        <v>0</v>
      </c>
      <c r="Y790" s="508"/>
      <c r="Z790" s="508"/>
      <c r="AA790" s="508"/>
      <c r="AB790" s="508"/>
      <c r="AC790" s="508"/>
      <c r="AD790" s="508"/>
      <c r="AE790" s="508"/>
      <c r="AF790" s="508"/>
      <c r="AG790" s="508"/>
      <c r="AH790" s="508"/>
      <c r="AI790" s="508"/>
      <c r="AJ790" s="508"/>
      <c r="AK790" s="508"/>
      <c r="AL790" s="508"/>
      <c r="AM790" s="508"/>
      <c r="AN790" s="508"/>
      <c r="AO790" s="508"/>
      <c r="AP790" s="508"/>
      <c r="AQ790" s="508"/>
      <c r="AR790" s="508"/>
      <c r="AS790" s="508"/>
      <c r="AT790" s="508"/>
      <c r="AU790" s="508"/>
      <c r="AV790" s="508"/>
      <c r="AW790" s="508"/>
      <c r="AX790" s="508"/>
      <c r="AY790" s="508"/>
      <c r="AZ790" s="508"/>
      <c r="BA790" s="508"/>
      <c r="BB790" s="508"/>
    </row>
    <row r="791" spans="1:54" ht="25.5" hidden="1" customHeight="1" x14ac:dyDescent="0.2">
      <c r="A791" s="505" t="s">
        <v>498</v>
      </c>
      <c r="B791" s="526">
        <v>801</v>
      </c>
      <c r="C791" s="493" t="s">
        <v>202</v>
      </c>
      <c r="D791" s="493" t="s">
        <v>202</v>
      </c>
      <c r="E791" s="493" t="s">
        <v>887</v>
      </c>
      <c r="F791" s="493"/>
      <c r="G791" s="504">
        <f t="shared" si="622"/>
        <v>0</v>
      </c>
      <c r="H791" s="504">
        <f>H792</f>
        <v>250</v>
      </c>
      <c r="I791" s="504">
        <f t="shared" si="622"/>
        <v>0</v>
      </c>
      <c r="J791" s="511">
        <f t="shared" si="623"/>
        <v>250</v>
      </c>
      <c r="K791" s="504">
        <f t="shared" si="622"/>
        <v>0</v>
      </c>
      <c r="L791" s="504">
        <f>L792</f>
        <v>200</v>
      </c>
      <c r="M791" s="504">
        <f>M792</f>
        <v>200</v>
      </c>
      <c r="N791" s="504">
        <f t="shared" si="624"/>
        <v>0</v>
      </c>
      <c r="O791" s="504">
        <f t="shared" si="624"/>
        <v>200</v>
      </c>
      <c r="P791" s="504">
        <f t="shared" si="624"/>
        <v>200</v>
      </c>
      <c r="Q791" s="504">
        <f t="shared" si="624"/>
        <v>0</v>
      </c>
      <c r="R791" s="504">
        <f t="shared" si="624"/>
        <v>0</v>
      </c>
      <c r="S791" s="504">
        <f t="shared" si="624"/>
        <v>0</v>
      </c>
      <c r="T791" s="504">
        <f t="shared" si="624"/>
        <v>0</v>
      </c>
      <c r="U791" s="504">
        <f t="shared" si="624"/>
        <v>0</v>
      </c>
      <c r="V791" s="504">
        <f t="shared" si="624"/>
        <v>0</v>
      </c>
      <c r="W791" s="504">
        <f t="shared" si="624"/>
        <v>0</v>
      </c>
      <c r="X791" s="504">
        <f t="shared" si="624"/>
        <v>0</v>
      </c>
    </row>
    <row r="792" spans="1:54" ht="22.5" hidden="1" customHeight="1" x14ac:dyDescent="0.2">
      <c r="A792" s="505" t="s">
        <v>121</v>
      </c>
      <c r="B792" s="526">
        <v>801</v>
      </c>
      <c r="C792" s="493" t="s">
        <v>202</v>
      </c>
      <c r="D792" s="493" t="s">
        <v>202</v>
      </c>
      <c r="E792" s="493" t="s">
        <v>887</v>
      </c>
      <c r="F792" s="493" t="s">
        <v>94</v>
      </c>
      <c r="G792" s="504"/>
      <c r="H792" s="504">
        <v>250</v>
      </c>
      <c r="I792" s="504">
        <v>0</v>
      </c>
      <c r="J792" s="511">
        <f t="shared" si="623"/>
        <v>250</v>
      </c>
      <c r="K792" s="504">
        <v>0</v>
      </c>
      <c r="L792" s="504">
        <v>200</v>
      </c>
      <c r="M792" s="504">
        <v>200</v>
      </c>
      <c r="N792" s="504">
        <v>0</v>
      </c>
      <c r="O792" s="504">
        <f>M792+N792</f>
        <v>200</v>
      </c>
      <c r="P792" s="504">
        <v>200</v>
      </c>
      <c r="Q792" s="504">
        <v>0</v>
      </c>
      <c r="R792" s="504">
        <v>0</v>
      </c>
      <c r="S792" s="504">
        <v>0</v>
      </c>
      <c r="T792" s="504">
        <f>R792+S792</f>
        <v>0</v>
      </c>
      <c r="U792" s="504">
        <v>0</v>
      </c>
      <c r="V792" s="504">
        <f>T792+U792</f>
        <v>0</v>
      </c>
      <c r="W792" s="504">
        <v>0</v>
      </c>
      <c r="X792" s="504">
        <f t="shared" ref="X792" si="625">V792+W792</f>
        <v>0</v>
      </c>
    </row>
    <row r="793" spans="1:54" s="509" customFormat="1" ht="14.25" x14ac:dyDescent="0.2">
      <c r="A793" s="503" t="s">
        <v>65</v>
      </c>
      <c r="B793" s="490">
        <v>801</v>
      </c>
      <c r="C793" s="491">
        <v>10</v>
      </c>
      <c r="D793" s="491"/>
      <c r="E793" s="491"/>
      <c r="F793" s="491"/>
      <c r="G793" s="511"/>
      <c r="H793" s="511">
        <f>H794+H797+H811</f>
        <v>2173.0500000000002</v>
      </c>
      <c r="I793" s="511">
        <f>I794+I797+I811</f>
        <v>1501.4300000000003</v>
      </c>
      <c r="J793" s="511">
        <f>J794+J797+J811</f>
        <v>3674.4800000000005</v>
      </c>
      <c r="K793" s="511">
        <f>K794+K797+K811</f>
        <v>-4.29</v>
      </c>
      <c r="L793" s="511">
        <f>L794+L797</f>
        <v>2469.4500000000003</v>
      </c>
      <c r="M793" s="511">
        <f>M794+M797+M811</f>
        <v>2469.4500000000003</v>
      </c>
      <c r="N793" s="511">
        <f>N794+N797+N811</f>
        <v>3056.45</v>
      </c>
      <c r="O793" s="511">
        <f t="shared" ref="O793:R793" si="626">O794+O797+O811</f>
        <v>5525.9</v>
      </c>
      <c r="P793" s="511">
        <f t="shared" si="626"/>
        <v>6591.9</v>
      </c>
      <c r="Q793" s="511">
        <f t="shared" si="626"/>
        <v>-396.4</v>
      </c>
      <c r="R793" s="511">
        <f t="shared" si="626"/>
        <v>5364.8</v>
      </c>
      <c r="S793" s="511">
        <f t="shared" ref="S793:X793" si="627">S794+S797</f>
        <v>-2798.9</v>
      </c>
      <c r="T793" s="511">
        <f t="shared" si="627"/>
        <v>2432.4</v>
      </c>
      <c r="U793" s="511">
        <f t="shared" si="627"/>
        <v>-1113.8999999999999</v>
      </c>
      <c r="V793" s="511">
        <f t="shared" si="627"/>
        <v>1318.5000000000002</v>
      </c>
      <c r="W793" s="511">
        <f t="shared" si="627"/>
        <v>86.68</v>
      </c>
      <c r="X793" s="511">
        <f t="shared" si="627"/>
        <v>1405.1800000000003</v>
      </c>
      <c r="Y793" s="508"/>
      <c r="Z793" s="508"/>
      <c r="AA793" s="508"/>
      <c r="AB793" s="508"/>
      <c r="AC793" s="508"/>
      <c r="AD793" s="508"/>
      <c r="AE793" s="508"/>
      <c r="AF793" s="508"/>
      <c r="AG793" s="508"/>
      <c r="AH793" s="508"/>
      <c r="AI793" s="508"/>
      <c r="AJ793" s="508"/>
      <c r="AK793" s="508"/>
      <c r="AL793" s="508"/>
      <c r="AM793" s="508"/>
      <c r="AN793" s="508"/>
      <c r="AO793" s="508"/>
      <c r="AP793" s="508"/>
      <c r="AQ793" s="508"/>
      <c r="AR793" s="508"/>
      <c r="AS793" s="508"/>
      <c r="AT793" s="508"/>
      <c r="AU793" s="508"/>
      <c r="AV793" s="508"/>
      <c r="AW793" s="508"/>
      <c r="AX793" s="508"/>
      <c r="AY793" s="508"/>
      <c r="AZ793" s="508"/>
      <c r="BA793" s="508"/>
      <c r="BB793" s="508"/>
    </row>
    <row r="794" spans="1:54" ht="13.5" customHeight="1" x14ac:dyDescent="0.2">
      <c r="A794" s="503" t="s">
        <v>275</v>
      </c>
      <c r="B794" s="490">
        <v>801</v>
      </c>
      <c r="C794" s="491">
        <v>10</v>
      </c>
      <c r="D794" s="491" t="s">
        <v>190</v>
      </c>
      <c r="E794" s="491"/>
      <c r="F794" s="491"/>
      <c r="G794" s="504"/>
      <c r="H794" s="504">
        <f>H795</f>
        <v>303.05</v>
      </c>
      <c r="I794" s="504">
        <f>I795</f>
        <v>0</v>
      </c>
      <c r="J794" s="504">
        <f>H794+I794</f>
        <v>303.05</v>
      </c>
      <c r="K794" s="504">
        <f t="shared" ref="K794:X795" si="628">K795</f>
        <v>0</v>
      </c>
      <c r="L794" s="511">
        <f t="shared" si="628"/>
        <v>303.05</v>
      </c>
      <c r="M794" s="511">
        <f t="shared" si="628"/>
        <v>303.05</v>
      </c>
      <c r="N794" s="511">
        <f t="shared" si="628"/>
        <v>57.95</v>
      </c>
      <c r="O794" s="511">
        <f t="shared" si="628"/>
        <v>361</v>
      </c>
      <c r="P794" s="511">
        <f t="shared" si="628"/>
        <v>361</v>
      </c>
      <c r="Q794" s="511">
        <f t="shared" si="628"/>
        <v>22</v>
      </c>
      <c r="R794" s="511">
        <f t="shared" si="628"/>
        <v>383</v>
      </c>
      <c r="S794" s="511">
        <f t="shared" si="628"/>
        <v>17</v>
      </c>
      <c r="T794" s="511">
        <f t="shared" si="628"/>
        <v>383</v>
      </c>
      <c r="U794" s="511">
        <f t="shared" si="628"/>
        <v>17</v>
      </c>
      <c r="V794" s="511">
        <f t="shared" si="628"/>
        <v>400</v>
      </c>
      <c r="W794" s="511">
        <f t="shared" si="628"/>
        <v>0</v>
      </c>
      <c r="X794" s="511">
        <f t="shared" si="628"/>
        <v>400</v>
      </c>
    </row>
    <row r="795" spans="1:54" ht="18" customHeight="1" x14ac:dyDescent="0.2">
      <c r="A795" s="505" t="s">
        <v>470</v>
      </c>
      <c r="B795" s="526">
        <v>801</v>
      </c>
      <c r="C795" s="493">
        <v>10</v>
      </c>
      <c r="D795" s="493" t="s">
        <v>190</v>
      </c>
      <c r="E795" s="492" t="s">
        <v>796</v>
      </c>
      <c r="F795" s="493"/>
      <c r="G795" s="504"/>
      <c r="H795" s="504">
        <f>H796</f>
        <v>303.05</v>
      </c>
      <c r="I795" s="504">
        <f>I796</f>
        <v>0</v>
      </c>
      <c r="J795" s="504">
        <f>H795+I795</f>
        <v>303.05</v>
      </c>
      <c r="K795" s="504">
        <f t="shared" si="628"/>
        <v>0</v>
      </c>
      <c r="L795" s="504">
        <f t="shared" si="628"/>
        <v>303.05</v>
      </c>
      <c r="M795" s="504">
        <f t="shared" si="628"/>
        <v>303.05</v>
      </c>
      <c r="N795" s="504">
        <f t="shared" si="628"/>
        <v>57.95</v>
      </c>
      <c r="O795" s="504">
        <f t="shared" si="628"/>
        <v>361</v>
      </c>
      <c r="P795" s="504">
        <f t="shared" si="628"/>
        <v>361</v>
      </c>
      <c r="Q795" s="504">
        <f t="shared" si="628"/>
        <v>22</v>
      </c>
      <c r="R795" s="504">
        <f t="shared" si="628"/>
        <v>383</v>
      </c>
      <c r="S795" s="504">
        <f t="shared" si="628"/>
        <v>17</v>
      </c>
      <c r="T795" s="504">
        <f t="shared" si="628"/>
        <v>383</v>
      </c>
      <c r="U795" s="504">
        <f t="shared" si="628"/>
        <v>17</v>
      </c>
      <c r="V795" s="504">
        <f t="shared" si="628"/>
        <v>400</v>
      </c>
      <c r="W795" s="504">
        <f t="shared" si="628"/>
        <v>0</v>
      </c>
      <c r="X795" s="504">
        <f t="shared" si="628"/>
        <v>400</v>
      </c>
    </row>
    <row r="796" spans="1:54" x14ac:dyDescent="0.2">
      <c r="A796" s="505" t="s">
        <v>341</v>
      </c>
      <c r="B796" s="526">
        <v>801</v>
      </c>
      <c r="C796" s="493">
        <v>10</v>
      </c>
      <c r="D796" s="493" t="s">
        <v>190</v>
      </c>
      <c r="E796" s="492" t="s">
        <v>796</v>
      </c>
      <c r="F796" s="493" t="s">
        <v>342</v>
      </c>
      <c r="G796" s="504"/>
      <c r="H796" s="504">
        <v>303.05</v>
      </c>
      <c r="I796" s="504">
        <v>0</v>
      </c>
      <c r="J796" s="504">
        <f>H796+I796</f>
        <v>303.05</v>
      </c>
      <c r="K796" s="504">
        <v>0</v>
      </c>
      <c r="L796" s="504">
        <v>303.05</v>
      </c>
      <c r="M796" s="504">
        <v>303.05</v>
      </c>
      <c r="N796" s="504">
        <v>57.95</v>
      </c>
      <c r="O796" s="504">
        <f>M796+N796</f>
        <v>361</v>
      </c>
      <c r="P796" s="504">
        <v>361</v>
      </c>
      <c r="Q796" s="504">
        <v>22</v>
      </c>
      <c r="R796" s="504">
        <f t="shared" si="605"/>
        <v>383</v>
      </c>
      <c r="S796" s="504">
        <v>17</v>
      </c>
      <c r="T796" s="504">
        <v>383</v>
      </c>
      <c r="U796" s="504">
        <v>17</v>
      </c>
      <c r="V796" s="504">
        <f>T796+U796</f>
        <v>400</v>
      </c>
      <c r="W796" s="504">
        <v>0</v>
      </c>
      <c r="X796" s="504">
        <f t="shared" ref="X796" si="629">V796+W796</f>
        <v>400</v>
      </c>
    </row>
    <row r="797" spans="1:54" x14ac:dyDescent="0.2">
      <c r="A797" s="503" t="s">
        <v>277</v>
      </c>
      <c r="B797" s="490">
        <v>801</v>
      </c>
      <c r="C797" s="491">
        <v>10</v>
      </c>
      <c r="D797" s="491" t="s">
        <v>194</v>
      </c>
      <c r="E797" s="491"/>
      <c r="F797" s="491"/>
      <c r="G797" s="504"/>
      <c r="H797" s="511">
        <f>H798</f>
        <v>1789.9</v>
      </c>
      <c r="I797" s="511">
        <f>I798</f>
        <v>1581.5300000000002</v>
      </c>
      <c r="J797" s="511">
        <f t="shared" ref="J797:Q797" si="630">J798</f>
        <v>3371.4300000000003</v>
      </c>
      <c r="K797" s="511">
        <f t="shared" si="630"/>
        <v>-4.29</v>
      </c>
      <c r="L797" s="511">
        <f t="shared" si="630"/>
        <v>2166.4</v>
      </c>
      <c r="M797" s="511">
        <f t="shared" si="630"/>
        <v>2166.4</v>
      </c>
      <c r="N797" s="511">
        <f t="shared" si="630"/>
        <v>2998.5</v>
      </c>
      <c r="O797" s="511">
        <f t="shared" si="630"/>
        <v>5164.8999999999996</v>
      </c>
      <c r="P797" s="511">
        <f t="shared" si="630"/>
        <v>6230.9</v>
      </c>
      <c r="Q797" s="511">
        <f t="shared" si="630"/>
        <v>-418.4</v>
      </c>
      <c r="R797" s="511">
        <f>R798</f>
        <v>4981.8</v>
      </c>
      <c r="S797" s="511">
        <f t="shared" ref="S797:U797" si="631">S798</f>
        <v>-2815.9</v>
      </c>
      <c r="T797" s="511">
        <f t="shared" si="631"/>
        <v>2049.4</v>
      </c>
      <c r="U797" s="511">
        <f t="shared" si="631"/>
        <v>-1130.8999999999999</v>
      </c>
      <c r="V797" s="511">
        <f>V798+V820</f>
        <v>918.50000000000023</v>
      </c>
      <c r="W797" s="511">
        <f t="shared" ref="W797:X797" si="632">W798+W820</f>
        <v>86.68</v>
      </c>
      <c r="X797" s="511">
        <f t="shared" si="632"/>
        <v>1005.1800000000002</v>
      </c>
      <c r="Y797" s="524"/>
    </row>
    <row r="798" spans="1:54" ht="31.5" customHeight="1" x14ac:dyDescent="0.2">
      <c r="A798" s="505" t="s">
        <v>1002</v>
      </c>
      <c r="B798" s="526">
        <v>801</v>
      </c>
      <c r="C798" s="493" t="s">
        <v>214</v>
      </c>
      <c r="D798" s="493" t="s">
        <v>194</v>
      </c>
      <c r="E798" s="493" t="s">
        <v>867</v>
      </c>
      <c r="F798" s="493"/>
      <c r="G798" s="504"/>
      <c r="H798" s="504">
        <f>H801+H804+H806+H809</f>
        <v>1789.9</v>
      </c>
      <c r="I798" s="504">
        <f>I800+I801+I804+I806+I809</f>
        <v>1581.5300000000002</v>
      </c>
      <c r="J798" s="504">
        <f t="shared" ref="J798:K798" si="633">J800+J801+J804+J806+J809</f>
        <v>3371.4300000000003</v>
      </c>
      <c r="K798" s="504">
        <f t="shared" si="633"/>
        <v>-4.29</v>
      </c>
      <c r="L798" s="504">
        <f>L800+L801+L804+L809+L818</f>
        <v>2166.4</v>
      </c>
      <c r="M798" s="504">
        <f>M800+M801+M804+M809+M818</f>
        <v>2166.4</v>
      </c>
      <c r="N798" s="504">
        <f t="shared" ref="N798:Q798" si="634">N800+N801+N804+N809+N818</f>
        <v>2998.5</v>
      </c>
      <c r="O798" s="504">
        <f t="shared" si="634"/>
        <v>5164.8999999999996</v>
      </c>
      <c r="P798" s="504">
        <f t="shared" si="634"/>
        <v>6230.9</v>
      </c>
      <c r="Q798" s="504">
        <f t="shared" si="634"/>
        <v>-418.4</v>
      </c>
      <c r="R798" s="504">
        <f>R800+R801+R804</f>
        <v>4981.8</v>
      </c>
      <c r="S798" s="504">
        <f t="shared" ref="S798:X798" si="635">S800+S801+S804</f>
        <v>-2815.9</v>
      </c>
      <c r="T798" s="504">
        <f t="shared" si="635"/>
        <v>2049.4</v>
      </c>
      <c r="U798" s="504">
        <f t="shared" si="635"/>
        <v>-1130.8999999999999</v>
      </c>
      <c r="V798" s="504">
        <f>V800+V801+V804</f>
        <v>918.50000000000023</v>
      </c>
      <c r="W798" s="504">
        <f t="shared" si="635"/>
        <v>50</v>
      </c>
      <c r="X798" s="504">
        <f t="shared" si="635"/>
        <v>968.50000000000023</v>
      </c>
    </row>
    <row r="799" spans="1:54" ht="17.25" hidden="1" customHeight="1" x14ac:dyDescent="0.2">
      <c r="A799" s="505" t="s">
        <v>726</v>
      </c>
      <c r="B799" s="526">
        <v>801</v>
      </c>
      <c r="C799" s="493" t="s">
        <v>494</v>
      </c>
      <c r="D799" s="493" t="s">
        <v>194</v>
      </c>
      <c r="E799" s="493" t="s">
        <v>795</v>
      </c>
      <c r="F799" s="493" t="s">
        <v>94</v>
      </c>
      <c r="G799" s="504"/>
      <c r="H799" s="504">
        <v>400</v>
      </c>
      <c r="I799" s="504">
        <v>-363.1</v>
      </c>
      <c r="J799" s="504">
        <f t="shared" ref="J799:J810" si="636">H799+I799</f>
        <v>36.899999999999977</v>
      </c>
      <c r="K799" s="504">
        <v>0</v>
      </c>
      <c r="L799" s="504">
        <v>0</v>
      </c>
      <c r="M799" s="504">
        <v>0</v>
      </c>
      <c r="N799" s="504">
        <v>0</v>
      </c>
      <c r="O799" s="504">
        <v>0</v>
      </c>
      <c r="P799" s="504">
        <v>0</v>
      </c>
      <c r="Q799" s="504">
        <v>0</v>
      </c>
      <c r="R799" s="504">
        <f t="shared" si="605"/>
        <v>0</v>
      </c>
      <c r="S799" s="504">
        <f>Q799+R799</f>
        <v>0</v>
      </c>
      <c r="T799" s="504">
        <f>R799+S799</f>
        <v>0</v>
      </c>
      <c r="U799" s="504">
        <f>S799+T799</f>
        <v>0</v>
      </c>
      <c r="V799" s="504">
        <f>T799+U799</f>
        <v>0</v>
      </c>
      <c r="W799" s="504">
        <f t="shared" si="605"/>
        <v>0</v>
      </c>
      <c r="X799" s="504">
        <f t="shared" si="605"/>
        <v>0</v>
      </c>
    </row>
    <row r="800" spans="1:54" ht="18.75" customHeight="1" x14ac:dyDescent="0.2">
      <c r="A800" s="505" t="s">
        <v>726</v>
      </c>
      <c r="B800" s="526">
        <v>801</v>
      </c>
      <c r="C800" s="493" t="s">
        <v>494</v>
      </c>
      <c r="D800" s="493" t="s">
        <v>194</v>
      </c>
      <c r="E800" s="493" t="s">
        <v>795</v>
      </c>
      <c r="F800" s="493" t="s">
        <v>137</v>
      </c>
      <c r="G800" s="504"/>
      <c r="H800" s="504">
        <v>0</v>
      </c>
      <c r="I800" s="504">
        <v>363.1</v>
      </c>
      <c r="J800" s="504">
        <f t="shared" si="636"/>
        <v>363.1</v>
      </c>
      <c r="K800" s="504">
        <v>0</v>
      </c>
      <c r="L800" s="504">
        <v>400</v>
      </c>
      <c r="M800" s="504">
        <v>400</v>
      </c>
      <c r="N800" s="504">
        <v>0</v>
      </c>
      <c r="O800" s="504">
        <f>M800+N800</f>
        <v>400</v>
      </c>
      <c r="P800" s="504">
        <v>400</v>
      </c>
      <c r="Q800" s="504">
        <v>0</v>
      </c>
      <c r="R800" s="504">
        <f t="shared" si="605"/>
        <v>400</v>
      </c>
      <c r="S800" s="504">
        <v>-100</v>
      </c>
      <c r="T800" s="504">
        <v>400</v>
      </c>
      <c r="U800" s="504">
        <v>0</v>
      </c>
      <c r="V800" s="504">
        <f>T800+U800</f>
        <v>400</v>
      </c>
      <c r="W800" s="504">
        <v>0</v>
      </c>
      <c r="X800" s="504">
        <f t="shared" si="605"/>
        <v>400</v>
      </c>
    </row>
    <row r="801" spans="1:54" ht="17.25" customHeight="1" x14ac:dyDescent="0.2">
      <c r="A801" s="505" t="s">
        <v>740</v>
      </c>
      <c r="B801" s="526">
        <v>801</v>
      </c>
      <c r="C801" s="493" t="s">
        <v>494</v>
      </c>
      <c r="D801" s="493" t="s">
        <v>194</v>
      </c>
      <c r="E801" s="493" t="s">
        <v>794</v>
      </c>
      <c r="F801" s="493" t="s">
        <v>94</v>
      </c>
      <c r="G801" s="504"/>
      <c r="H801" s="504">
        <v>100</v>
      </c>
      <c r="I801" s="504">
        <v>0</v>
      </c>
      <c r="J801" s="504">
        <f t="shared" si="636"/>
        <v>100</v>
      </c>
      <c r="K801" s="504">
        <v>0</v>
      </c>
      <c r="L801" s="504">
        <v>100</v>
      </c>
      <c r="M801" s="504">
        <v>100</v>
      </c>
      <c r="N801" s="504">
        <v>0</v>
      </c>
      <c r="O801" s="504">
        <f>M801+N801</f>
        <v>100</v>
      </c>
      <c r="P801" s="504">
        <v>100</v>
      </c>
      <c r="Q801" s="504">
        <v>0</v>
      </c>
      <c r="R801" s="504">
        <f t="shared" si="605"/>
        <v>100</v>
      </c>
      <c r="S801" s="504">
        <v>-50</v>
      </c>
      <c r="T801" s="504">
        <v>100</v>
      </c>
      <c r="U801" s="504">
        <v>0</v>
      </c>
      <c r="V801" s="504">
        <f>T801+U801</f>
        <v>100</v>
      </c>
      <c r="W801" s="504">
        <v>50</v>
      </c>
      <c r="X801" s="504">
        <f t="shared" si="605"/>
        <v>150</v>
      </c>
    </row>
    <row r="802" spans="1:54" ht="17.25" hidden="1" customHeight="1" x14ac:dyDescent="0.2">
      <c r="A802" s="505" t="s">
        <v>935</v>
      </c>
      <c r="B802" s="526">
        <v>801</v>
      </c>
      <c r="C802" s="493">
        <v>10</v>
      </c>
      <c r="D802" s="493" t="s">
        <v>194</v>
      </c>
      <c r="E802" s="493" t="s">
        <v>934</v>
      </c>
      <c r="F802" s="493"/>
      <c r="G802" s="504"/>
      <c r="H802" s="504">
        <f>H803</f>
        <v>780.7</v>
      </c>
      <c r="I802" s="504">
        <f>I803</f>
        <v>0</v>
      </c>
      <c r="J802" s="504">
        <v>0</v>
      </c>
      <c r="K802" s="504">
        <f>K803</f>
        <v>1516.768</v>
      </c>
      <c r="L802" s="504">
        <f>L803</f>
        <v>0</v>
      </c>
      <c r="M802" s="504">
        <f>M803</f>
        <v>0</v>
      </c>
      <c r="N802" s="504">
        <f t="shared" ref="N802:Q802" si="637">N803</f>
        <v>1</v>
      </c>
      <c r="O802" s="504">
        <f>M802+N802</f>
        <v>1</v>
      </c>
      <c r="P802" s="504">
        <f t="shared" si="637"/>
        <v>3</v>
      </c>
      <c r="Q802" s="504">
        <f t="shared" si="637"/>
        <v>4</v>
      </c>
      <c r="R802" s="504">
        <f t="shared" si="605"/>
        <v>7</v>
      </c>
      <c r="S802" s="504">
        <f t="shared" ref="S802:U803" si="638">Q802+R802</f>
        <v>11</v>
      </c>
      <c r="T802" s="504">
        <f t="shared" si="638"/>
        <v>18</v>
      </c>
      <c r="U802" s="504">
        <f t="shared" si="638"/>
        <v>29</v>
      </c>
      <c r="V802" s="504">
        <f>T802+U802</f>
        <v>47</v>
      </c>
      <c r="W802" s="504">
        <f t="shared" si="605"/>
        <v>76</v>
      </c>
      <c r="X802" s="504">
        <f t="shared" si="605"/>
        <v>123</v>
      </c>
    </row>
    <row r="803" spans="1:54" ht="17.25" hidden="1" customHeight="1" x14ac:dyDescent="0.2">
      <c r="A803" s="505" t="s">
        <v>304</v>
      </c>
      <c r="B803" s="526">
        <v>801</v>
      </c>
      <c r="C803" s="493">
        <v>10</v>
      </c>
      <c r="D803" s="493" t="s">
        <v>194</v>
      </c>
      <c r="E803" s="493" t="s">
        <v>934</v>
      </c>
      <c r="F803" s="493" t="s">
        <v>305</v>
      </c>
      <c r="G803" s="504"/>
      <c r="H803" s="504">
        <v>780.7</v>
      </c>
      <c r="I803" s="504">
        <v>0</v>
      </c>
      <c r="J803" s="504">
        <v>0</v>
      </c>
      <c r="K803" s="504">
        <v>1516.768</v>
      </c>
      <c r="L803" s="504">
        <v>0</v>
      </c>
      <c r="M803" s="504">
        <v>0</v>
      </c>
      <c r="N803" s="504">
        <v>1</v>
      </c>
      <c r="O803" s="504">
        <f>M803+N803</f>
        <v>1</v>
      </c>
      <c r="P803" s="504">
        <v>3</v>
      </c>
      <c r="Q803" s="504">
        <v>4</v>
      </c>
      <c r="R803" s="504">
        <f t="shared" si="605"/>
        <v>7</v>
      </c>
      <c r="S803" s="504">
        <f t="shared" si="638"/>
        <v>11</v>
      </c>
      <c r="T803" s="504">
        <f t="shared" si="638"/>
        <v>18</v>
      </c>
      <c r="U803" s="504">
        <f t="shared" si="638"/>
        <v>29</v>
      </c>
      <c r="V803" s="504">
        <f>T803+U803</f>
        <v>47</v>
      </c>
      <c r="W803" s="504">
        <f t="shared" si="605"/>
        <v>76</v>
      </c>
      <c r="X803" s="504">
        <f t="shared" si="605"/>
        <v>123</v>
      </c>
    </row>
    <row r="804" spans="1:54" ht="32.25" customHeight="1" x14ac:dyDescent="0.2">
      <c r="A804" s="505" t="s">
        <v>1146</v>
      </c>
      <c r="B804" s="526">
        <v>801</v>
      </c>
      <c r="C804" s="493">
        <v>10</v>
      </c>
      <c r="D804" s="493" t="s">
        <v>194</v>
      </c>
      <c r="E804" s="493" t="s">
        <v>1176</v>
      </c>
      <c r="F804" s="493"/>
      <c r="G804" s="504"/>
      <c r="H804" s="504">
        <f>H805</f>
        <v>780.7</v>
      </c>
      <c r="I804" s="504">
        <f>I805</f>
        <v>0</v>
      </c>
      <c r="J804" s="504">
        <f t="shared" si="636"/>
        <v>780.7</v>
      </c>
      <c r="K804" s="504">
        <f>K805</f>
        <v>-4.29</v>
      </c>
      <c r="L804" s="504">
        <f>L805</f>
        <v>448</v>
      </c>
      <c r="M804" s="504">
        <f>M805</f>
        <v>448</v>
      </c>
      <c r="N804" s="504">
        <f t="shared" ref="N804:Q804" si="639">N805</f>
        <v>3607.7</v>
      </c>
      <c r="O804" s="504">
        <f t="shared" si="639"/>
        <v>4055.7</v>
      </c>
      <c r="P804" s="504">
        <f t="shared" si="639"/>
        <v>5121.7</v>
      </c>
      <c r="Q804" s="504">
        <f t="shared" si="639"/>
        <v>-639.9</v>
      </c>
      <c r="R804" s="504">
        <f>R805+R808</f>
        <v>4481.8</v>
      </c>
      <c r="S804" s="504">
        <f t="shared" ref="S804:X804" si="640">S805+S808</f>
        <v>-2665.9</v>
      </c>
      <c r="T804" s="504">
        <f t="shared" si="640"/>
        <v>1549.4</v>
      </c>
      <c r="U804" s="504">
        <f t="shared" si="640"/>
        <v>-1130.8999999999999</v>
      </c>
      <c r="V804" s="504">
        <f t="shared" si="640"/>
        <v>418.50000000000017</v>
      </c>
      <c r="W804" s="504">
        <f t="shared" si="640"/>
        <v>0</v>
      </c>
      <c r="X804" s="504">
        <f t="shared" si="640"/>
        <v>418.50000000000017</v>
      </c>
    </row>
    <row r="805" spans="1:54" ht="18.75" customHeight="1" x14ac:dyDescent="0.2">
      <c r="A805" s="505" t="s">
        <v>304</v>
      </c>
      <c r="B805" s="526">
        <v>801</v>
      </c>
      <c r="C805" s="493">
        <v>10</v>
      </c>
      <c r="D805" s="493" t="s">
        <v>194</v>
      </c>
      <c r="E805" s="493" t="s">
        <v>1176</v>
      </c>
      <c r="F805" s="493" t="s">
        <v>305</v>
      </c>
      <c r="G805" s="504"/>
      <c r="H805" s="504">
        <v>780.7</v>
      </c>
      <c r="I805" s="504">
        <v>0</v>
      </c>
      <c r="J805" s="504">
        <f t="shared" si="636"/>
        <v>780.7</v>
      </c>
      <c r="K805" s="504">
        <v>-4.29</v>
      </c>
      <c r="L805" s="504">
        <v>448</v>
      </c>
      <c r="M805" s="504">
        <v>448</v>
      </c>
      <c r="N805" s="504">
        <v>3607.7</v>
      </c>
      <c r="O805" s="504">
        <f>M805+N805</f>
        <v>4055.7</v>
      </c>
      <c r="P805" s="504">
        <v>5121.7</v>
      </c>
      <c r="Q805" s="504">
        <v>-639.9</v>
      </c>
      <c r="R805" s="504">
        <f t="shared" si="605"/>
        <v>4481.8</v>
      </c>
      <c r="S805" s="504">
        <v>-2684.1</v>
      </c>
      <c r="T805" s="504">
        <v>1533.9</v>
      </c>
      <c r="U805" s="504">
        <v>-1119.5999999999999</v>
      </c>
      <c r="V805" s="504">
        <f>T805+U805</f>
        <v>414.30000000000018</v>
      </c>
      <c r="W805" s="504">
        <v>0</v>
      </c>
      <c r="X805" s="504">
        <f t="shared" ref="X805:X808" si="641">V805+W805</f>
        <v>414.30000000000018</v>
      </c>
    </row>
    <row r="806" spans="1:54" ht="48.75" hidden="1" customHeight="1" x14ac:dyDescent="0.2">
      <c r="A806" s="505" t="s">
        <v>304</v>
      </c>
      <c r="B806" s="526">
        <v>801</v>
      </c>
      <c r="C806" s="493">
        <v>10</v>
      </c>
      <c r="D806" s="493" t="s">
        <v>194</v>
      </c>
      <c r="E806" s="493" t="s">
        <v>791</v>
      </c>
      <c r="F806" s="493"/>
      <c r="G806" s="504"/>
      <c r="H806" s="504">
        <f>H807</f>
        <v>300</v>
      </c>
      <c r="I806" s="504">
        <f>I807</f>
        <v>0</v>
      </c>
      <c r="J806" s="504">
        <f t="shared" si="636"/>
        <v>300</v>
      </c>
      <c r="K806" s="504">
        <f>K807</f>
        <v>0</v>
      </c>
      <c r="L806" s="504">
        <f>L807</f>
        <v>0</v>
      </c>
      <c r="M806" s="504">
        <f>M807</f>
        <v>0</v>
      </c>
      <c r="N806" s="504">
        <f t="shared" ref="N806:Q806" si="642">N807</f>
        <v>1</v>
      </c>
      <c r="O806" s="504">
        <f t="shared" si="642"/>
        <v>2</v>
      </c>
      <c r="P806" s="504">
        <f t="shared" si="642"/>
        <v>3</v>
      </c>
      <c r="Q806" s="504">
        <f t="shared" si="642"/>
        <v>4</v>
      </c>
      <c r="R806" s="504">
        <f t="shared" si="605"/>
        <v>7</v>
      </c>
      <c r="S806" s="504">
        <f t="shared" ref="S806:U807" si="643">Q806+R806</f>
        <v>11</v>
      </c>
      <c r="T806" s="504">
        <f t="shared" si="643"/>
        <v>18</v>
      </c>
      <c r="U806" s="504">
        <f t="shared" si="643"/>
        <v>29</v>
      </c>
      <c r="V806" s="504">
        <f>T806+U806</f>
        <v>47</v>
      </c>
      <c r="W806" s="504">
        <f t="shared" ref="W806:W807" si="644">U806+V806</f>
        <v>76</v>
      </c>
      <c r="X806" s="504">
        <f t="shared" si="641"/>
        <v>123</v>
      </c>
    </row>
    <row r="807" spans="1:54" ht="23.25" hidden="1" customHeight="1" x14ac:dyDescent="0.2">
      <c r="A807" s="505" t="s">
        <v>304</v>
      </c>
      <c r="B807" s="526">
        <v>801</v>
      </c>
      <c r="C807" s="493">
        <v>10</v>
      </c>
      <c r="D807" s="493" t="s">
        <v>194</v>
      </c>
      <c r="E807" s="493" t="s">
        <v>791</v>
      </c>
      <c r="F807" s="493" t="s">
        <v>305</v>
      </c>
      <c r="G807" s="504"/>
      <c r="H807" s="504">
        <v>300</v>
      </c>
      <c r="I807" s="504">
        <v>0</v>
      </c>
      <c r="J807" s="504">
        <f t="shared" si="636"/>
        <v>300</v>
      </c>
      <c r="K807" s="504">
        <v>0</v>
      </c>
      <c r="L807" s="504">
        <v>0</v>
      </c>
      <c r="M807" s="504">
        <v>0</v>
      </c>
      <c r="N807" s="504">
        <v>1</v>
      </c>
      <c r="O807" s="504">
        <v>2</v>
      </c>
      <c r="P807" s="504">
        <v>3</v>
      </c>
      <c r="Q807" s="504">
        <v>4</v>
      </c>
      <c r="R807" s="504">
        <f t="shared" si="605"/>
        <v>7</v>
      </c>
      <c r="S807" s="504">
        <f t="shared" si="643"/>
        <v>11</v>
      </c>
      <c r="T807" s="504">
        <f t="shared" si="643"/>
        <v>18</v>
      </c>
      <c r="U807" s="504">
        <f t="shared" si="643"/>
        <v>29</v>
      </c>
      <c r="V807" s="504">
        <f>T807+U807</f>
        <v>47</v>
      </c>
      <c r="W807" s="504">
        <f t="shared" si="644"/>
        <v>76</v>
      </c>
      <c r="X807" s="504">
        <f t="shared" si="641"/>
        <v>123</v>
      </c>
    </row>
    <row r="808" spans="1:54" ht="23.25" customHeight="1" x14ac:dyDescent="0.2">
      <c r="A808" s="505" t="s">
        <v>1147</v>
      </c>
      <c r="B808" s="526">
        <v>801</v>
      </c>
      <c r="C808" s="493">
        <v>10</v>
      </c>
      <c r="D808" s="493" t="s">
        <v>194</v>
      </c>
      <c r="E808" s="493" t="s">
        <v>1176</v>
      </c>
      <c r="F808" s="493" t="s">
        <v>305</v>
      </c>
      <c r="G808" s="504"/>
      <c r="H808" s="504"/>
      <c r="I808" s="504"/>
      <c r="J808" s="504"/>
      <c r="K808" s="504"/>
      <c r="L808" s="504"/>
      <c r="M808" s="504"/>
      <c r="N808" s="504"/>
      <c r="O808" s="504"/>
      <c r="P808" s="504"/>
      <c r="Q808" s="504"/>
      <c r="R808" s="504">
        <v>0</v>
      </c>
      <c r="S808" s="504">
        <v>18.2</v>
      </c>
      <c r="T808" s="504">
        <v>15.5</v>
      </c>
      <c r="U808" s="504">
        <v>-11.3</v>
      </c>
      <c r="V808" s="504">
        <f>T808+U808</f>
        <v>4.1999999999999993</v>
      </c>
      <c r="W808" s="504">
        <v>0</v>
      </c>
      <c r="X808" s="504">
        <f t="shared" si="641"/>
        <v>4.1999999999999993</v>
      </c>
    </row>
    <row r="809" spans="1:54" ht="46.5" hidden="1" customHeight="1" x14ac:dyDescent="0.2">
      <c r="A809" s="505" t="s">
        <v>952</v>
      </c>
      <c r="B809" s="526">
        <v>801</v>
      </c>
      <c r="C809" s="493">
        <v>10</v>
      </c>
      <c r="D809" s="493" t="s">
        <v>194</v>
      </c>
      <c r="E809" s="493" t="s">
        <v>953</v>
      </c>
      <c r="F809" s="493"/>
      <c r="G809" s="504"/>
      <c r="H809" s="504">
        <f>H810</f>
        <v>609.20000000000005</v>
      </c>
      <c r="I809" s="504">
        <f>I810</f>
        <v>1218.43</v>
      </c>
      <c r="J809" s="504">
        <f t="shared" si="636"/>
        <v>1827.63</v>
      </c>
      <c r="K809" s="504">
        <f>K810+K819</f>
        <v>0</v>
      </c>
      <c r="L809" s="504">
        <f>L810</f>
        <v>1218.4000000000001</v>
      </c>
      <c r="M809" s="504">
        <f>M810</f>
        <v>1218.4000000000001</v>
      </c>
      <c r="N809" s="504">
        <f t="shared" ref="N809:X809" si="645">N810</f>
        <v>-609.20000000000005</v>
      </c>
      <c r="O809" s="504">
        <f t="shared" si="645"/>
        <v>609.20000000000005</v>
      </c>
      <c r="P809" s="504">
        <f t="shared" si="645"/>
        <v>609.20000000000005</v>
      </c>
      <c r="Q809" s="504">
        <f t="shared" si="645"/>
        <v>221.5</v>
      </c>
      <c r="R809" s="504">
        <f t="shared" si="645"/>
        <v>830.7</v>
      </c>
      <c r="S809" s="504">
        <f t="shared" si="645"/>
        <v>-830.7</v>
      </c>
      <c r="T809" s="504">
        <f t="shared" si="645"/>
        <v>0</v>
      </c>
      <c r="U809" s="504">
        <v>0</v>
      </c>
      <c r="V809" s="504">
        <f t="shared" si="645"/>
        <v>0</v>
      </c>
      <c r="W809" s="504">
        <v>0</v>
      </c>
      <c r="X809" s="504">
        <f t="shared" si="645"/>
        <v>0</v>
      </c>
    </row>
    <row r="810" spans="1:54" hidden="1" x14ac:dyDescent="0.2">
      <c r="A810" s="505" t="s">
        <v>304</v>
      </c>
      <c r="B810" s="526">
        <v>801</v>
      </c>
      <c r="C810" s="493">
        <v>10</v>
      </c>
      <c r="D810" s="493" t="s">
        <v>194</v>
      </c>
      <c r="E810" s="493" t="s">
        <v>953</v>
      </c>
      <c r="F810" s="493" t="s">
        <v>305</v>
      </c>
      <c r="G810" s="504"/>
      <c r="H810" s="504">
        <v>609.20000000000005</v>
      </c>
      <c r="I810" s="504">
        <v>1218.43</v>
      </c>
      <c r="J810" s="504">
        <f t="shared" si="636"/>
        <v>1827.63</v>
      </c>
      <c r="K810" s="504">
        <v>-609.21</v>
      </c>
      <c r="L810" s="504">
        <v>1218.4000000000001</v>
      </c>
      <c r="M810" s="504">
        <v>1218.4000000000001</v>
      </c>
      <c r="N810" s="504">
        <v>-609.20000000000005</v>
      </c>
      <c r="O810" s="504">
        <f>M810+N810</f>
        <v>609.20000000000005</v>
      </c>
      <c r="P810" s="504">
        <v>609.20000000000005</v>
      </c>
      <c r="Q810" s="504">
        <v>221.5</v>
      </c>
      <c r="R810" s="504">
        <f t="shared" si="605"/>
        <v>830.7</v>
      </c>
      <c r="S810" s="504">
        <v>-830.7</v>
      </c>
      <c r="T810" s="504">
        <f>R810+S810</f>
        <v>0</v>
      </c>
      <c r="U810" s="504">
        <v>0</v>
      </c>
      <c r="V810" s="504">
        <f>T810+U810</f>
        <v>0</v>
      </c>
      <c r="W810" s="504">
        <v>0</v>
      </c>
      <c r="X810" s="504">
        <f t="shared" ref="X810" si="646">V810+W810</f>
        <v>0</v>
      </c>
    </row>
    <row r="811" spans="1:54" s="509" customFormat="1" ht="14.25" hidden="1" x14ac:dyDescent="0.2">
      <c r="A811" s="503" t="s">
        <v>271</v>
      </c>
      <c r="B811" s="490">
        <v>801</v>
      </c>
      <c r="C811" s="491" t="s">
        <v>204</v>
      </c>
      <c r="D811" s="491" t="s">
        <v>1070</v>
      </c>
      <c r="E811" s="491"/>
      <c r="F811" s="491"/>
      <c r="G811" s="511" t="e">
        <f>#REF!+G812</f>
        <v>#REF!</v>
      </c>
      <c r="H811" s="511">
        <f t="shared" ref="H811:Q811" si="647">H812</f>
        <v>80.099999999999994</v>
      </c>
      <c r="I811" s="511">
        <f t="shared" si="647"/>
        <v>-80.099999999999994</v>
      </c>
      <c r="J811" s="511">
        <f t="shared" si="647"/>
        <v>0</v>
      </c>
      <c r="K811" s="511">
        <f t="shared" si="647"/>
        <v>0</v>
      </c>
      <c r="L811" s="511">
        <f t="shared" si="647"/>
        <v>-80.099999999999994</v>
      </c>
      <c r="M811" s="511">
        <f t="shared" si="647"/>
        <v>0</v>
      </c>
      <c r="N811" s="511">
        <f t="shared" si="647"/>
        <v>0</v>
      </c>
      <c r="O811" s="511">
        <f>O812</f>
        <v>0</v>
      </c>
      <c r="P811" s="511">
        <f t="shared" si="647"/>
        <v>0</v>
      </c>
      <c r="Q811" s="511">
        <f t="shared" si="647"/>
        <v>0</v>
      </c>
      <c r="R811" s="511">
        <f>R812+R814</f>
        <v>0</v>
      </c>
      <c r="S811" s="511">
        <f t="shared" ref="S811:U811" si="648">S812+S814</f>
        <v>0</v>
      </c>
      <c r="T811" s="511">
        <f>T812+T814</f>
        <v>0</v>
      </c>
      <c r="U811" s="511">
        <f t="shared" si="648"/>
        <v>0</v>
      </c>
      <c r="V811" s="511">
        <f>V812+V814</f>
        <v>0</v>
      </c>
      <c r="W811" s="511">
        <f t="shared" ref="W811" si="649">W812+W814</f>
        <v>0</v>
      </c>
      <c r="X811" s="511">
        <f>X812+X814</f>
        <v>0</v>
      </c>
      <c r="Y811" s="508"/>
      <c r="Z811" s="508"/>
      <c r="AA811" s="508"/>
      <c r="AB811" s="508"/>
      <c r="AC811" s="508"/>
      <c r="AD811" s="508"/>
      <c r="AE811" s="508"/>
      <c r="AF811" s="508"/>
      <c r="AG811" s="508"/>
      <c r="AH811" s="508"/>
      <c r="AI811" s="508"/>
      <c r="AJ811" s="508"/>
      <c r="AK811" s="508"/>
      <c r="AL811" s="508"/>
      <c r="AM811" s="508"/>
      <c r="AN811" s="508"/>
      <c r="AO811" s="508"/>
      <c r="AP811" s="508"/>
      <c r="AQ811" s="508"/>
      <c r="AR811" s="508"/>
      <c r="AS811" s="508"/>
      <c r="AT811" s="508"/>
      <c r="AU811" s="508"/>
      <c r="AV811" s="508"/>
      <c r="AW811" s="508"/>
      <c r="AX811" s="508"/>
      <c r="AY811" s="508"/>
      <c r="AZ811" s="508"/>
      <c r="BA811" s="508"/>
      <c r="BB811" s="508"/>
    </row>
    <row r="812" spans="1:54" s="509" customFormat="1" ht="14.25" hidden="1" x14ac:dyDescent="0.2">
      <c r="A812" s="503" t="s">
        <v>502</v>
      </c>
      <c r="B812" s="490">
        <v>801</v>
      </c>
      <c r="C812" s="491" t="s">
        <v>204</v>
      </c>
      <c r="D812" s="491" t="s">
        <v>192</v>
      </c>
      <c r="E812" s="494" t="s">
        <v>758</v>
      </c>
      <c r="F812" s="491"/>
      <c r="G812" s="511"/>
      <c r="H812" s="511">
        <f>H813</f>
        <v>80.099999999999994</v>
      </c>
      <c r="I812" s="511">
        <f>I813</f>
        <v>-80.099999999999994</v>
      </c>
      <c r="J812" s="511">
        <f>H812+I812</f>
        <v>0</v>
      </c>
      <c r="K812" s="511">
        <f>K813</f>
        <v>0</v>
      </c>
      <c r="L812" s="511">
        <f>I812+J812</f>
        <v>-80.099999999999994</v>
      </c>
      <c r="M812" s="511">
        <f>J812+K812</f>
        <v>0</v>
      </c>
      <c r="N812" s="511">
        <f>N813</f>
        <v>0</v>
      </c>
      <c r="O812" s="511">
        <f>O813</f>
        <v>0</v>
      </c>
      <c r="P812" s="511">
        <f>M812+N812</f>
        <v>0</v>
      </c>
      <c r="Q812" s="511">
        <f>N812+O812</f>
        <v>0</v>
      </c>
      <c r="R812" s="511">
        <f t="shared" si="605"/>
        <v>0</v>
      </c>
      <c r="S812" s="511">
        <f t="shared" ref="S812:X812" si="650">S813</f>
        <v>0</v>
      </c>
      <c r="T812" s="511">
        <f t="shared" si="650"/>
        <v>0</v>
      </c>
      <c r="U812" s="511">
        <f t="shared" si="650"/>
        <v>0</v>
      </c>
      <c r="V812" s="511">
        <f t="shared" si="650"/>
        <v>0</v>
      </c>
      <c r="W812" s="511">
        <f t="shared" si="650"/>
        <v>0</v>
      </c>
      <c r="X812" s="511">
        <f t="shared" si="650"/>
        <v>0</v>
      </c>
      <c r="Y812" s="508"/>
      <c r="Z812" s="508"/>
      <c r="AA812" s="508"/>
      <c r="AB812" s="508"/>
      <c r="AC812" s="508"/>
      <c r="AD812" s="508"/>
      <c r="AE812" s="508"/>
      <c r="AF812" s="508"/>
      <c r="AG812" s="508"/>
      <c r="AH812" s="508"/>
      <c r="AI812" s="508"/>
      <c r="AJ812" s="508"/>
      <c r="AK812" s="508"/>
      <c r="AL812" s="508"/>
      <c r="AM812" s="508"/>
      <c r="AN812" s="508"/>
      <c r="AO812" s="508"/>
      <c r="AP812" s="508"/>
      <c r="AQ812" s="508"/>
      <c r="AR812" s="508"/>
      <c r="AS812" s="508"/>
      <c r="AT812" s="508"/>
      <c r="AU812" s="508"/>
      <c r="AV812" s="508"/>
      <c r="AW812" s="508"/>
      <c r="AX812" s="508"/>
      <c r="AY812" s="508"/>
      <c r="AZ812" s="508"/>
      <c r="BA812" s="508"/>
      <c r="BB812" s="508"/>
    </row>
    <row r="813" spans="1:54" hidden="1" x14ac:dyDescent="0.2">
      <c r="A813" s="505" t="s">
        <v>93</v>
      </c>
      <c r="B813" s="526">
        <v>801</v>
      </c>
      <c r="C813" s="493" t="s">
        <v>204</v>
      </c>
      <c r="D813" s="493" t="s">
        <v>192</v>
      </c>
      <c r="E813" s="492" t="s">
        <v>758</v>
      </c>
      <c r="F813" s="493" t="s">
        <v>94</v>
      </c>
      <c r="G813" s="504"/>
      <c r="H813" s="504">
        <v>80.099999999999994</v>
      </c>
      <c r="I813" s="504">
        <v>-80.099999999999994</v>
      </c>
      <c r="J813" s="504">
        <f>H813+I813</f>
        <v>0</v>
      </c>
      <c r="K813" s="504">
        <v>0</v>
      </c>
      <c r="L813" s="504">
        <f>I813+J813</f>
        <v>-80.099999999999994</v>
      </c>
      <c r="M813" s="504">
        <f>J813+K813</f>
        <v>0</v>
      </c>
      <c r="N813" s="504">
        <v>0</v>
      </c>
      <c r="O813" s="504">
        <f>M813+N813</f>
        <v>0</v>
      </c>
      <c r="P813" s="504">
        <f>M813+N813</f>
        <v>0</v>
      </c>
      <c r="Q813" s="504">
        <f>N813+O813</f>
        <v>0</v>
      </c>
      <c r="R813" s="504">
        <f t="shared" si="605"/>
        <v>0</v>
      </c>
      <c r="S813" s="504">
        <v>0</v>
      </c>
      <c r="T813" s="504">
        <f>R813+S813</f>
        <v>0</v>
      </c>
      <c r="U813" s="504">
        <v>0</v>
      </c>
      <c r="V813" s="504">
        <f>T813+U813</f>
        <v>0</v>
      </c>
      <c r="W813" s="504">
        <v>0</v>
      </c>
      <c r="X813" s="504">
        <f t="shared" ref="X813" si="651">V813+W813</f>
        <v>0</v>
      </c>
    </row>
    <row r="814" spans="1:54" s="509" customFormat="1" ht="21.75" hidden="1" customHeight="1" x14ac:dyDescent="0.2">
      <c r="A814" s="503" t="s">
        <v>143</v>
      </c>
      <c r="B814" s="490">
        <v>801</v>
      </c>
      <c r="C814" s="491" t="s">
        <v>204</v>
      </c>
      <c r="D814" s="491" t="s">
        <v>194</v>
      </c>
      <c r="E814" s="491"/>
      <c r="F814" s="491"/>
      <c r="G814" s="511"/>
      <c r="H814" s="511"/>
      <c r="I814" s="511">
        <f>I815</f>
        <v>0</v>
      </c>
      <c r="J814" s="511">
        <f>J815</f>
        <v>0</v>
      </c>
      <c r="K814" s="511">
        <f>K815</f>
        <v>0</v>
      </c>
      <c r="L814" s="511">
        <f>L815</f>
        <v>0</v>
      </c>
      <c r="M814" s="511">
        <f>M815</f>
        <v>0</v>
      </c>
      <c r="N814" s="511">
        <f t="shared" ref="N814:Q814" si="652">N815</f>
        <v>0</v>
      </c>
      <c r="O814" s="511">
        <f t="shared" si="652"/>
        <v>0</v>
      </c>
      <c r="P814" s="511">
        <f t="shared" si="652"/>
        <v>0</v>
      </c>
      <c r="Q814" s="511">
        <f t="shared" si="652"/>
        <v>0</v>
      </c>
      <c r="R814" s="511">
        <f>R815</f>
        <v>0</v>
      </c>
      <c r="S814" s="511">
        <f t="shared" ref="S814:X814" si="653">S815</f>
        <v>0</v>
      </c>
      <c r="T814" s="511">
        <f t="shared" si="653"/>
        <v>0</v>
      </c>
      <c r="U814" s="511">
        <f t="shared" si="653"/>
        <v>0</v>
      </c>
      <c r="V814" s="511">
        <f t="shared" si="653"/>
        <v>0</v>
      </c>
      <c r="W814" s="511">
        <f t="shared" si="653"/>
        <v>0</v>
      </c>
      <c r="X814" s="511">
        <f t="shared" si="653"/>
        <v>0</v>
      </c>
      <c r="Y814" s="508"/>
      <c r="Z814" s="508"/>
      <c r="AA814" s="508"/>
      <c r="AB814" s="508"/>
      <c r="AC814" s="508"/>
      <c r="AD814" s="508"/>
      <c r="AE814" s="508"/>
      <c r="AF814" s="508"/>
      <c r="AG814" s="508"/>
      <c r="AH814" s="508"/>
      <c r="AI814" s="508"/>
      <c r="AJ814" s="508"/>
      <c r="AK814" s="508"/>
      <c r="AL814" s="508"/>
      <c r="AM814" s="508"/>
      <c r="AN814" s="508"/>
      <c r="AO814" s="508"/>
      <c r="AP814" s="508"/>
      <c r="AQ814" s="508"/>
      <c r="AR814" s="508"/>
      <c r="AS814" s="508"/>
      <c r="AT814" s="508"/>
      <c r="AU814" s="508"/>
      <c r="AV814" s="508"/>
      <c r="AW814" s="508"/>
      <c r="AX814" s="508"/>
      <c r="AY814" s="508"/>
      <c r="AZ814" s="508"/>
      <c r="BA814" s="508"/>
      <c r="BB814" s="508"/>
    </row>
    <row r="815" spans="1:54" ht="21" hidden="1" customHeight="1" x14ac:dyDescent="0.2">
      <c r="A815" s="503" t="s">
        <v>1098</v>
      </c>
      <c r="B815" s="526">
        <v>801</v>
      </c>
      <c r="C815" s="491" t="s">
        <v>204</v>
      </c>
      <c r="D815" s="491" t="s">
        <v>194</v>
      </c>
      <c r="E815" s="494" t="s">
        <v>783</v>
      </c>
      <c r="F815" s="493"/>
      <c r="G815" s="504"/>
      <c r="H815" s="504"/>
      <c r="I815" s="504">
        <v>0</v>
      </c>
      <c r="J815" s="504">
        <f>G815+I815</f>
        <v>0</v>
      </c>
      <c r="K815" s="504">
        <v>0</v>
      </c>
      <c r="L815" s="504">
        <f>H815+J815</f>
        <v>0</v>
      </c>
      <c r="M815" s="504">
        <f>I815+K815</f>
        <v>0</v>
      </c>
      <c r="N815" s="504">
        <f t="shared" ref="N815" si="654">J815+L815</f>
        <v>0</v>
      </c>
      <c r="O815" s="504">
        <f>K815+M815</f>
        <v>0</v>
      </c>
      <c r="P815" s="504">
        <f>L815+N815</f>
        <v>0</v>
      </c>
      <c r="Q815" s="504">
        <f>M815+O815</f>
        <v>0</v>
      </c>
      <c r="R815" s="504">
        <f t="shared" si="605"/>
        <v>0</v>
      </c>
      <c r="S815" s="504">
        <f t="shared" ref="S815:X815" si="655">S816+S817+S818+S819</f>
        <v>0</v>
      </c>
      <c r="T815" s="504">
        <f t="shared" si="655"/>
        <v>0</v>
      </c>
      <c r="U815" s="504">
        <f t="shared" si="655"/>
        <v>0</v>
      </c>
      <c r="V815" s="504">
        <f t="shared" si="655"/>
        <v>0</v>
      </c>
      <c r="W815" s="504">
        <f t="shared" si="655"/>
        <v>0</v>
      </c>
      <c r="X815" s="504">
        <f t="shared" si="655"/>
        <v>0</v>
      </c>
    </row>
    <row r="816" spans="1:54" ht="33" hidden="1" customHeight="1" x14ac:dyDescent="0.2">
      <c r="A816" s="505" t="s">
        <v>76</v>
      </c>
      <c r="B816" s="526">
        <v>801</v>
      </c>
      <c r="C816" s="493" t="s">
        <v>204</v>
      </c>
      <c r="D816" s="493" t="s">
        <v>194</v>
      </c>
      <c r="E816" s="492" t="s">
        <v>783</v>
      </c>
      <c r="F816" s="493" t="s">
        <v>77</v>
      </c>
      <c r="G816" s="504"/>
      <c r="H816" s="504"/>
      <c r="I816" s="504">
        <f>I817</f>
        <v>0</v>
      </c>
      <c r="J816" s="504">
        <f>J817</f>
        <v>0</v>
      </c>
      <c r="K816" s="504">
        <f>K817</f>
        <v>0</v>
      </c>
      <c r="L816" s="504">
        <f>L817</f>
        <v>0</v>
      </c>
      <c r="M816" s="504">
        <f>M817</f>
        <v>0</v>
      </c>
      <c r="N816" s="504">
        <f t="shared" ref="N816:Q816" si="656">N817</f>
        <v>0</v>
      </c>
      <c r="O816" s="504">
        <f t="shared" si="656"/>
        <v>0</v>
      </c>
      <c r="P816" s="504">
        <f t="shared" si="656"/>
        <v>0</v>
      </c>
      <c r="Q816" s="504">
        <f t="shared" si="656"/>
        <v>0</v>
      </c>
      <c r="R816" s="504">
        <f t="shared" si="605"/>
        <v>0</v>
      </c>
      <c r="S816" s="504">
        <v>0</v>
      </c>
      <c r="T816" s="504">
        <f>R816+S816</f>
        <v>0</v>
      </c>
      <c r="U816" s="504">
        <v>0</v>
      </c>
      <c r="V816" s="504">
        <f>T816+U816</f>
        <v>0</v>
      </c>
      <c r="W816" s="504">
        <v>0</v>
      </c>
      <c r="X816" s="504">
        <f t="shared" ref="X816:X820" si="657">V816+W816</f>
        <v>0</v>
      </c>
    </row>
    <row r="817" spans="1:54" ht="34.5" hidden="1" customHeight="1" x14ac:dyDescent="0.2">
      <c r="A817" s="505" t="s">
        <v>76</v>
      </c>
      <c r="B817" s="526">
        <v>801</v>
      </c>
      <c r="C817" s="493" t="s">
        <v>204</v>
      </c>
      <c r="D817" s="493" t="s">
        <v>194</v>
      </c>
      <c r="E817" s="492" t="s">
        <v>1099</v>
      </c>
      <c r="F817" s="493" t="s">
        <v>77</v>
      </c>
      <c r="G817" s="504"/>
      <c r="H817" s="504"/>
      <c r="I817" s="504">
        <v>0</v>
      </c>
      <c r="J817" s="504">
        <f>G817+I817</f>
        <v>0</v>
      </c>
      <c r="K817" s="504">
        <v>0</v>
      </c>
      <c r="L817" s="504">
        <f>H817+J817</f>
        <v>0</v>
      </c>
      <c r="M817" s="504">
        <f>I817+K817</f>
        <v>0</v>
      </c>
      <c r="N817" s="504">
        <f t="shared" ref="N817" si="658">J817+L817</f>
        <v>0</v>
      </c>
      <c r="O817" s="504">
        <f>K817+M817</f>
        <v>0</v>
      </c>
      <c r="P817" s="504">
        <f>L817+N817</f>
        <v>0</v>
      </c>
      <c r="Q817" s="504">
        <f>M817+O817</f>
        <v>0</v>
      </c>
      <c r="R817" s="504">
        <f t="shared" si="605"/>
        <v>0</v>
      </c>
      <c r="S817" s="504">
        <v>0</v>
      </c>
      <c r="T817" s="504">
        <f>R817+S817</f>
        <v>0</v>
      </c>
      <c r="U817" s="504">
        <v>0</v>
      </c>
      <c r="V817" s="504">
        <f>T817+U817</f>
        <v>0</v>
      </c>
      <c r="W817" s="504">
        <v>0</v>
      </c>
      <c r="X817" s="504">
        <f t="shared" si="657"/>
        <v>0</v>
      </c>
    </row>
    <row r="818" spans="1:54" ht="38.25" hidden="1" customHeight="1" x14ac:dyDescent="0.2">
      <c r="A818" s="505" t="s">
        <v>76</v>
      </c>
      <c r="B818" s="526">
        <v>801</v>
      </c>
      <c r="C818" s="493" t="s">
        <v>204</v>
      </c>
      <c r="D818" s="493" t="s">
        <v>194</v>
      </c>
      <c r="E818" s="492" t="s">
        <v>1100</v>
      </c>
      <c r="F818" s="493" t="s">
        <v>77</v>
      </c>
      <c r="G818" s="504"/>
      <c r="H818" s="504"/>
      <c r="I818" s="504"/>
      <c r="J818" s="504"/>
      <c r="K818" s="504"/>
      <c r="L818" s="504">
        <f>L819</f>
        <v>0</v>
      </c>
      <c r="M818" s="504">
        <f>M819</f>
        <v>0</v>
      </c>
      <c r="N818" s="504">
        <f t="shared" ref="N818:Q818" si="659">N819</f>
        <v>0</v>
      </c>
      <c r="O818" s="504">
        <f t="shared" si="659"/>
        <v>0</v>
      </c>
      <c r="P818" s="504">
        <f t="shared" si="659"/>
        <v>0</v>
      </c>
      <c r="Q818" s="504">
        <f t="shared" si="659"/>
        <v>0</v>
      </c>
      <c r="R818" s="504">
        <f t="shared" si="605"/>
        <v>0</v>
      </c>
      <c r="S818" s="504">
        <v>0</v>
      </c>
      <c r="T818" s="504">
        <f>R818+S818</f>
        <v>0</v>
      </c>
      <c r="U818" s="504">
        <v>0</v>
      </c>
      <c r="V818" s="504">
        <f>T818+U818</f>
        <v>0</v>
      </c>
      <c r="W818" s="504">
        <v>0</v>
      </c>
      <c r="X818" s="504">
        <f t="shared" si="657"/>
        <v>0</v>
      </c>
    </row>
    <row r="819" spans="1:54" ht="18" hidden="1" customHeight="1" x14ac:dyDescent="0.2">
      <c r="A819" s="505" t="s">
        <v>537</v>
      </c>
      <c r="B819" s="493" t="s">
        <v>146</v>
      </c>
      <c r="C819" s="493" t="s">
        <v>204</v>
      </c>
      <c r="D819" s="493" t="s">
        <v>194</v>
      </c>
      <c r="E819" s="492" t="s">
        <v>783</v>
      </c>
      <c r="F819" s="493" t="s">
        <v>79</v>
      </c>
      <c r="G819" s="504"/>
      <c r="H819" s="504">
        <v>609.20000000000005</v>
      </c>
      <c r="I819" s="504">
        <v>1218.43</v>
      </c>
      <c r="J819" s="504">
        <v>0</v>
      </c>
      <c r="K819" s="504">
        <v>609.21</v>
      </c>
      <c r="L819" s="504">
        <v>0</v>
      </c>
      <c r="M819" s="504">
        <v>0</v>
      </c>
      <c r="N819" s="504">
        <v>0</v>
      </c>
      <c r="O819" s="504">
        <v>0</v>
      </c>
      <c r="P819" s="504">
        <v>0</v>
      </c>
      <c r="Q819" s="504">
        <v>0</v>
      </c>
      <c r="R819" s="504">
        <f t="shared" si="605"/>
        <v>0</v>
      </c>
      <c r="S819" s="504">
        <v>0</v>
      </c>
      <c r="T819" s="504">
        <f>R819+S819</f>
        <v>0</v>
      </c>
      <c r="U819" s="504">
        <v>0</v>
      </c>
      <c r="V819" s="504">
        <f>T819+U819</f>
        <v>0</v>
      </c>
      <c r="W819" s="504">
        <v>0</v>
      </c>
      <c r="X819" s="504">
        <f t="shared" si="657"/>
        <v>0</v>
      </c>
    </row>
    <row r="820" spans="1:54" ht="18" customHeight="1" x14ac:dyDescent="0.2">
      <c r="A820" s="505" t="s">
        <v>352</v>
      </c>
      <c r="B820" s="526">
        <v>801</v>
      </c>
      <c r="C820" s="493">
        <v>10</v>
      </c>
      <c r="D820" s="493" t="s">
        <v>194</v>
      </c>
      <c r="E820" s="493" t="s">
        <v>877</v>
      </c>
      <c r="F820" s="493" t="s">
        <v>94</v>
      </c>
      <c r="G820" s="504"/>
      <c r="H820" s="504">
        <v>904</v>
      </c>
      <c r="I820" s="504">
        <v>0</v>
      </c>
      <c r="J820" s="504">
        <v>0</v>
      </c>
      <c r="K820" s="504">
        <v>180</v>
      </c>
      <c r="L820" s="504">
        <v>180</v>
      </c>
      <c r="M820" s="504">
        <v>180</v>
      </c>
      <c r="N820" s="504">
        <v>0</v>
      </c>
      <c r="O820" s="504">
        <f>M820+N820</f>
        <v>180</v>
      </c>
      <c r="P820" s="504">
        <v>180</v>
      </c>
      <c r="Q820" s="504">
        <v>0</v>
      </c>
      <c r="R820" s="504">
        <v>0</v>
      </c>
      <c r="S820" s="504">
        <v>10</v>
      </c>
      <c r="T820" s="504"/>
      <c r="U820" s="504">
        <f>15.69+2</f>
        <v>17.689999999999998</v>
      </c>
      <c r="V820" s="504">
        <v>0</v>
      </c>
      <c r="W820" s="504">
        <v>36.68</v>
      </c>
      <c r="X820" s="504">
        <f t="shared" si="657"/>
        <v>36.68</v>
      </c>
    </row>
    <row r="821" spans="1:54" s="509" customFormat="1" ht="14.25" x14ac:dyDescent="0.2">
      <c r="A821" s="503" t="s">
        <v>127</v>
      </c>
      <c r="B821" s="490">
        <v>801</v>
      </c>
      <c r="C821" s="491" t="s">
        <v>205</v>
      </c>
      <c r="D821" s="491"/>
      <c r="E821" s="491"/>
      <c r="F821" s="491"/>
      <c r="G821" s="511"/>
      <c r="H821" s="511">
        <f t="shared" ref="H821:X821" si="660">H822</f>
        <v>2384</v>
      </c>
      <c r="I821" s="511">
        <f t="shared" si="660"/>
        <v>352.27</v>
      </c>
      <c r="J821" s="511">
        <f t="shared" si="660"/>
        <v>2736.27</v>
      </c>
      <c r="K821" s="511">
        <f t="shared" si="660"/>
        <v>220</v>
      </c>
      <c r="L821" s="511">
        <f t="shared" si="660"/>
        <v>3390</v>
      </c>
      <c r="M821" s="511">
        <f t="shared" si="660"/>
        <v>3390</v>
      </c>
      <c r="N821" s="511">
        <f t="shared" si="660"/>
        <v>506</v>
      </c>
      <c r="O821" s="511">
        <f t="shared" si="660"/>
        <v>3896</v>
      </c>
      <c r="P821" s="511">
        <f t="shared" si="660"/>
        <v>3896</v>
      </c>
      <c r="Q821" s="511">
        <f t="shared" si="660"/>
        <v>0</v>
      </c>
      <c r="R821" s="511">
        <f t="shared" si="660"/>
        <v>3896</v>
      </c>
      <c r="S821" s="511">
        <f t="shared" si="660"/>
        <v>147</v>
      </c>
      <c r="T821" s="511">
        <f t="shared" si="660"/>
        <v>4998</v>
      </c>
      <c r="U821" s="511">
        <f t="shared" si="660"/>
        <v>-551</v>
      </c>
      <c r="V821" s="511">
        <f t="shared" si="660"/>
        <v>4447</v>
      </c>
      <c r="W821" s="511">
        <f t="shared" si="660"/>
        <v>362</v>
      </c>
      <c r="X821" s="511">
        <f t="shared" si="660"/>
        <v>4809</v>
      </c>
      <c r="Y821" s="508"/>
      <c r="Z821" s="508"/>
      <c r="AA821" s="508"/>
      <c r="AB821" s="508"/>
      <c r="AC821" s="508"/>
      <c r="AD821" s="508"/>
      <c r="AE821" s="508"/>
      <c r="AF821" s="508"/>
      <c r="AG821" s="508"/>
      <c r="AH821" s="508"/>
      <c r="AI821" s="508"/>
      <c r="AJ821" s="508"/>
      <c r="AK821" s="508"/>
      <c r="AL821" s="508"/>
      <c r="AM821" s="508"/>
      <c r="AN821" s="508"/>
      <c r="AO821" s="508"/>
      <c r="AP821" s="508"/>
      <c r="AQ821" s="508"/>
      <c r="AR821" s="508"/>
      <c r="AS821" s="508"/>
      <c r="AT821" s="508"/>
      <c r="AU821" s="508"/>
      <c r="AV821" s="508"/>
      <c r="AW821" s="508"/>
      <c r="AX821" s="508"/>
      <c r="AY821" s="508"/>
      <c r="AZ821" s="508"/>
      <c r="BA821" s="508"/>
      <c r="BB821" s="508"/>
    </row>
    <row r="822" spans="1:54" ht="18.75" customHeight="1" x14ac:dyDescent="0.2">
      <c r="A822" s="503" t="s">
        <v>1131</v>
      </c>
      <c r="B822" s="490">
        <v>801</v>
      </c>
      <c r="C822" s="491" t="s">
        <v>205</v>
      </c>
      <c r="D822" s="491" t="s">
        <v>192</v>
      </c>
      <c r="E822" s="491"/>
      <c r="F822" s="491"/>
      <c r="G822" s="504"/>
      <c r="H822" s="504">
        <f t="shared" ref="H822:Q822" si="661">H985+H987</f>
        <v>2384</v>
      </c>
      <c r="I822" s="504">
        <f t="shared" si="661"/>
        <v>352.27</v>
      </c>
      <c r="J822" s="504">
        <f t="shared" si="661"/>
        <v>2736.27</v>
      </c>
      <c r="K822" s="504">
        <f t="shared" si="661"/>
        <v>220</v>
      </c>
      <c r="L822" s="504">
        <f t="shared" si="661"/>
        <v>3390</v>
      </c>
      <c r="M822" s="504">
        <f t="shared" si="661"/>
        <v>3390</v>
      </c>
      <c r="N822" s="504">
        <f t="shared" si="661"/>
        <v>506</v>
      </c>
      <c r="O822" s="504">
        <f t="shared" si="661"/>
        <v>3896</v>
      </c>
      <c r="P822" s="504">
        <f t="shared" si="661"/>
        <v>3896</v>
      </c>
      <c r="Q822" s="504">
        <f t="shared" si="661"/>
        <v>0</v>
      </c>
      <c r="R822" s="511">
        <f>R985+R987+R986</f>
        <v>3896</v>
      </c>
      <c r="S822" s="511">
        <f t="shared" ref="S822" si="662">S985+S987+S986</f>
        <v>147</v>
      </c>
      <c r="T822" s="511">
        <f>T985+T987+T986</f>
        <v>4998</v>
      </c>
      <c r="U822" s="511">
        <f t="shared" ref="U822" si="663">U985+U987+U986</f>
        <v>-551</v>
      </c>
      <c r="V822" s="511">
        <f>V985+V987+V986+V988</f>
        <v>4447</v>
      </c>
      <c r="W822" s="511">
        <f t="shared" ref="W822:X822" si="664">W985+W987+W986+W988</f>
        <v>362</v>
      </c>
      <c r="X822" s="511">
        <f t="shared" si="664"/>
        <v>4809</v>
      </c>
    </row>
    <row r="823" spans="1:54" hidden="1" x14ac:dyDescent="0.2">
      <c r="A823" s="505" t="s">
        <v>128</v>
      </c>
      <c r="B823" s="526">
        <v>801</v>
      </c>
      <c r="C823" s="493" t="s">
        <v>205</v>
      </c>
      <c r="D823" s="493" t="s">
        <v>192</v>
      </c>
      <c r="E823" s="493" t="s">
        <v>129</v>
      </c>
      <c r="F823" s="493"/>
      <c r="G823" s="504"/>
      <c r="H823" s="504"/>
      <c r="I823" s="504" t="e">
        <f>I824</f>
        <v>#REF!</v>
      </c>
      <c r="J823" s="504" t="e">
        <f t="shared" ref="J823:J886" si="665">H823+I823</f>
        <v>#REF!</v>
      </c>
      <c r="K823" s="504" t="e">
        <f>K824</f>
        <v>#REF!</v>
      </c>
      <c r="L823" s="504" t="e">
        <f t="shared" ref="L823:N865" si="666">I823+J823</f>
        <v>#REF!</v>
      </c>
      <c r="M823" s="504" t="e">
        <f t="shared" si="666"/>
        <v>#REF!</v>
      </c>
      <c r="N823" s="504" t="e">
        <f t="shared" si="666"/>
        <v>#REF!</v>
      </c>
      <c r="O823" s="504" t="e">
        <f t="shared" ref="O823:O854" si="667">L823+M823</f>
        <v>#REF!</v>
      </c>
      <c r="P823" s="504" t="e">
        <f t="shared" ref="P823:P854" si="668">M823+N823</f>
        <v>#REF!</v>
      </c>
      <c r="Q823" s="504" t="e">
        <f t="shared" ref="Q823:Q854" si="669">N823+O823</f>
        <v>#REF!</v>
      </c>
      <c r="R823" s="504" t="e">
        <f t="shared" si="605"/>
        <v>#REF!</v>
      </c>
      <c r="S823" s="504" t="e">
        <f t="shared" ref="S823:S854" si="670">Q823+R823</f>
        <v>#REF!</v>
      </c>
      <c r="T823" s="504" t="e">
        <f t="shared" ref="T823:T854" si="671">R823+S823</f>
        <v>#REF!</v>
      </c>
      <c r="U823" s="504" t="e">
        <f t="shared" ref="U823:U854" si="672">S823+T823</f>
        <v>#REF!</v>
      </c>
      <c r="V823" s="504" t="e">
        <f t="shared" ref="V823:V854" si="673">T823+U823</f>
        <v>#REF!</v>
      </c>
      <c r="W823" s="504" t="e">
        <f t="shared" si="605"/>
        <v>#REF!</v>
      </c>
      <c r="X823" s="504" t="e">
        <f t="shared" si="605"/>
        <v>#REF!</v>
      </c>
    </row>
    <row r="824" spans="1:54" hidden="1" x14ac:dyDescent="0.2">
      <c r="A824" s="505" t="s">
        <v>299</v>
      </c>
      <c r="B824" s="526">
        <v>801</v>
      </c>
      <c r="C824" s="493" t="s">
        <v>205</v>
      </c>
      <c r="D824" s="493" t="s">
        <v>192</v>
      </c>
      <c r="E824" s="493" t="s">
        <v>5</v>
      </c>
      <c r="F824" s="493"/>
      <c r="G824" s="504"/>
      <c r="H824" s="504"/>
      <c r="I824" s="504" t="e">
        <f>I825+I971+I972+I973+I974+I975+I978+I979+I976+I977</f>
        <v>#REF!</v>
      </c>
      <c r="J824" s="504" t="e">
        <f t="shared" si="665"/>
        <v>#REF!</v>
      </c>
      <c r="K824" s="504" t="e">
        <f>K825+K971+K972+K973+K974+K975+K978+K979+K976+K977</f>
        <v>#REF!</v>
      </c>
      <c r="L824" s="504" t="e">
        <f t="shared" si="666"/>
        <v>#REF!</v>
      </c>
      <c r="M824" s="504" t="e">
        <f t="shared" si="666"/>
        <v>#REF!</v>
      </c>
      <c r="N824" s="504" t="e">
        <f t="shared" si="666"/>
        <v>#REF!</v>
      </c>
      <c r="O824" s="504" t="e">
        <f t="shared" si="667"/>
        <v>#REF!</v>
      </c>
      <c r="P824" s="504" t="e">
        <f t="shared" si="668"/>
        <v>#REF!</v>
      </c>
      <c r="Q824" s="504" t="e">
        <f t="shared" si="669"/>
        <v>#REF!</v>
      </c>
      <c r="R824" s="504" t="e">
        <f t="shared" si="605"/>
        <v>#REF!</v>
      </c>
      <c r="S824" s="504" t="e">
        <f t="shared" si="670"/>
        <v>#REF!</v>
      </c>
      <c r="T824" s="504" t="e">
        <f t="shared" si="671"/>
        <v>#REF!</v>
      </c>
      <c r="U824" s="504" t="e">
        <f t="shared" si="672"/>
        <v>#REF!</v>
      </c>
      <c r="V824" s="504" t="e">
        <f t="shared" si="673"/>
        <v>#REF!</v>
      </c>
      <c r="W824" s="504" t="e">
        <f t="shared" si="605"/>
        <v>#REF!</v>
      </c>
      <c r="X824" s="504" t="e">
        <f t="shared" si="605"/>
        <v>#REF!</v>
      </c>
    </row>
    <row r="825" spans="1:54" ht="12.75" hidden="1" customHeight="1" x14ac:dyDescent="0.2">
      <c r="A825" s="505" t="s">
        <v>300</v>
      </c>
      <c r="B825" s="526">
        <v>801</v>
      </c>
      <c r="C825" s="493" t="s">
        <v>205</v>
      </c>
      <c r="D825" s="493" t="s">
        <v>192</v>
      </c>
      <c r="E825" s="493" t="s">
        <v>5</v>
      </c>
      <c r="F825" s="493" t="s">
        <v>301</v>
      </c>
      <c r="G825" s="504"/>
      <c r="H825" s="504"/>
      <c r="I825" s="504" t="e">
        <f>#REF!+G825</f>
        <v>#REF!</v>
      </c>
      <c r="J825" s="504" t="e">
        <f t="shared" si="665"/>
        <v>#REF!</v>
      </c>
      <c r="K825" s="504" t="e">
        <f t="shared" ref="K825:N888" si="674">H825+I825</f>
        <v>#REF!</v>
      </c>
      <c r="L825" s="504" t="e">
        <f t="shared" si="666"/>
        <v>#REF!</v>
      </c>
      <c r="M825" s="504" t="e">
        <f t="shared" si="666"/>
        <v>#REF!</v>
      </c>
      <c r="N825" s="504" t="e">
        <f t="shared" si="666"/>
        <v>#REF!</v>
      </c>
      <c r="O825" s="504" t="e">
        <f t="shared" si="667"/>
        <v>#REF!</v>
      </c>
      <c r="P825" s="504" t="e">
        <f t="shared" si="668"/>
        <v>#REF!</v>
      </c>
      <c r="Q825" s="504" t="e">
        <f t="shared" si="669"/>
        <v>#REF!</v>
      </c>
      <c r="R825" s="504" t="e">
        <f t="shared" si="605"/>
        <v>#REF!</v>
      </c>
      <c r="S825" s="504" t="e">
        <f t="shared" si="670"/>
        <v>#REF!</v>
      </c>
      <c r="T825" s="504" t="e">
        <f t="shared" si="671"/>
        <v>#REF!</v>
      </c>
      <c r="U825" s="504" t="e">
        <f t="shared" si="672"/>
        <v>#REF!</v>
      </c>
      <c r="V825" s="504" t="e">
        <f t="shared" si="673"/>
        <v>#REF!</v>
      </c>
      <c r="W825" s="504" t="e">
        <f t="shared" si="605"/>
        <v>#REF!</v>
      </c>
      <c r="X825" s="504" t="e">
        <f t="shared" si="605"/>
        <v>#REF!</v>
      </c>
    </row>
    <row r="826" spans="1:54" ht="12.75" hidden="1" customHeight="1" x14ac:dyDescent="0.2">
      <c r="A826" s="675" t="s">
        <v>6</v>
      </c>
      <c r="B826" s="676"/>
      <c r="C826" s="676"/>
      <c r="D826" s="676"/>
      <c r="E826" s="676"/>
      <c r="F826" s="676"/>
      <c r="G826" s="504"/>
      <c r="H826" s="504"/>
      <c r="I826" s="504" t="e">
        <f>#REF!+G826</f>
        <v>#REF!</v>
      </c>
      <c r="J826" s="504" t="e">
        <f t="shared" si="665"/>
        <v>#REF!</v>
      </c>
      <c r="K826" s="504" t="e">
        <f t="shared" si="674"/>
        <v>#REF!</v>
      </c>
      <c r="L826" s="504" t="e">
        <f t="shared" si="666"/>
        <v>#REF!</v>
      </c>
      <c r="M826" s="504" t="e">
        <f t="shared" si="666"/>
        <v>#REF!</v>
      </c>
      <c r="N826" s="504" t="e">
        <f t="shared" si="666"/>
        <v>#REF!</v>
      </c>
      <c r="O826" s="504" t="e">
        <f t="shared" si="667"/>
        <v>#REF!</v>
      </c>
      <c r="P826" s="504" t="e">
        <f t="shared" si="668"/>
        <v>#REF!</v>
      </c>
      <c r="Q826" s="504" t="e">
        <f t="shared" si="669"/>
        <v>#REF!</v>
      </c>
      <c r="R826" s="504" t="e">
        <f t="shared" si="605"/>
        <v>#REF!</v>
      </c>
      <c r="S826" s="504" t="e">
        <f t="shared" si="670"/>
        <v>#REF!</v>
      </c>
      <c r="T826" s="504" t="e">
        <f t="shared" si="671"/>
        <v>#REF!</v>
      </c>
      <c r="U826" s="504" t="e">
        <f t="shared" si="672"/>
        <v>#REF!</v>
      </c>
      <c r="V826" s="504" t="e">
        <f t="shared" si="673"/>
        <v>#REF!</v>
      </c>
      <c r="W826" s="504" t="e">
        <f t="shared" si="605"/>
        <v>#REF!</v>
      </c>
      <c r="X826" s="504" t="e">
        <f t="shared" si="605"/>
        <v>#REF!</v>
      </c>
    </row>
    <row r="827" spans="1:54" ht="12.75" hidden="1" customHeight="1" x14ac:dyDescent="0.2">
      <c r="A827" s="503" t="s">
        <v>72</v>
      </c>
      <c r="B827" s="490">
        <v>803</v>
      </c>
      <c r="C827" s="490" t="s">
        <v>312</v>
      </c>
      <c r="D827" s="490"/>
      <c r="E827" s="490"/>
      <c r="F827" s="506"/>
      <c r="G827" s="504"/>
      <c r="H827" s="504"/>
      <c r="I827" s="504" t="e">
        <f>#REF!+G827</f>
        <v>#REF!</v>
      </c>
      <c r="J827" s="504" t="e">
        <f t="shared" si="665"/>
        <v>#REF!</v>
      </c>
      <c r="K827" s="504" t="e">
        <f t="shared" si="674"/>
        <v>#REF!</v>
      </c>
      <c r="L827" s="504" t="e">
        <f t="shared" si="666"/>
        <v>#REF!</v>
      </c>
      <c r="M827" s="504" t="e">
        <f t="shared" si="666"/>
        <v>#REF!</v>
      </c>
      <c r="N827" s="504" t="e">
        <f t="shared" si="666"/>
        <v>#REF!</v>
      </c>
      <c r="O827" s="504" t="e">
        <f t="shared" si="667"/>
        <v>#REF!</v>
      </c>
      <c r="P827" s="504" t="e">
        <f t="shared" si="668"/>
        <v>#REF!</v>
      </c>
      <c r="Q827" s="504" t="e">
        <f t="shared" si="669"/>
        <v>#REF!</v>
      </c>
      <c r="R827" s="504" t="e">
        <f t="shared" si="605"/>
        <v>#REF!</v>
      </c>
      <c r="S827" s="504" t="e">
        <f t="shared" si="670"/>
        <v>#REF!</v>
      </c>
      <c r="T827" s="504" t="e">
        <f t="shared" si="671"/>
        <v>#REF!</v>
      </c>
      <c r="U827" s="504" t="e">
        <f t="shared" si="672"/>
        <v>#REF!</v>
      </c>
      <c r="V827" s="504" t="e">
        <f t="shared" si="673"/>
        <v>#REF!</v>
      </c>
      <c r="W827" s="504" t="e">
        <f t="shared" si="605"/>
        <v>#REF!</v>
      </c>
      <c r="X827" s="504" t="e">
        <f t="shared" si="605"/>
        <v>#REF!</v>
      </c>
    </row>
    <row r="828" spans="1:54" ht="25.5" hidden="1" customHeight="1" x14ac:dyDescent="0.2">
      <c r="A828" s="503" t="s">
        <v>368</v>
      </c>
      <c r="B828" s="490">
        <v>803</v>
      </c>
      <c r="C828" s="490" t="s">
        <v>312</v>
      </c>
      <c r="D828" s="490">
        <v>12</v>
      </c>
      <c r="E828" s="490"/>
      <c r="F828" s="490"/>
      <c r="G828" s="504"/>
      <c r="H828" s="504"/>
      <c r="I828" s="504" t="e">
        <f>#REF!+G828</f>
        <v>#REF!</v>
      </c>
      <c r="J828" s="504" t="e">
        <f t="shared" si="665"/>
        <v>#REF!</v>
      </c>
      <c r="K828" s="504" t="e">
        <f t="shared" si="674"/>
        <v>#REF!</v>
      </c>
      <c r="L828" s="504" t="e">
        <f t="shared" si="666"/>
        <v>#REF!</v>
      </c>
      <c r="M828" s="504" t="e">
        <f t="shared" si="666"/>
        <v>#REF!</v>
      </c>
      <c r="N828" s="504" t="e">
        <f t="shared" si="666"/>
        <v>#REF!</v>
      </c>
      <c r="O828" s="504" t="e">
        <f t="shared" si="667"/>
        <v>#REF!</v>
      </c>
      <c r="P828" s="504" t="e">
        <f t="shared" si="668"/>
        <v>#REF!</v>
      </c>
      <c r="Q828" s="504" t="e">
        <f t="shared" si="669"/>
        <v>#REF!</v>
      </c>
      <c r="R828" s="504" t="e">
        <f t="shared" si="605"/>
        <v>#REF!</v>
      </c>
      <c r="S828" s="504" t="e">
        <f t="shared" si="670"/>
        <v>#REF!</v>
      </c>
      <c r="T828" s="504" t="e">
        <f t="shared" si="671"/>
        <v>#REF!</v>
      </c>
      <c r="U828" s="504" t="e">
        <f t="shared" si="672"/>
        <v>#REF!</v>
      </c>
      <c r="V828" s="504" t="e">
        <f t="shared" si="673"/>
        <v>#REF!</v>
      </c>
      <c r="W828" s="504" t="e">
        <f t="shared" si="605"/>
        <v>#REF!</v>
      </c>
      <c r="X828" s="504" t="e">
        <f t="shared" si="605"/>
        <v>#REF!</v>
      </c>
    </row>
    <row r="829" spans="1:54" ht="12.75" hidden="1" customHeight="1" x14ac:dyDescent="0.2">
      <c r="A829" s="505" t="s">
        <v>7</v>
      </c>
      <c r="B829" s="526">
        <v>803</v>
      </c>
      <c r="C829" s="526" t="s">
        <v>312</v>
      </c>
      <c r="D829" s="526">
        <v>12</v>
      </c>
      <c r="E829" s="526" t="s">
        <v>8</v>
      </c>
      <c r="F829" s="526"/>
      <c r="G829" s="504"/>
      <c r="H829" s="504"/>
      <c r="I829" s="504" t="e">
        <f>#REF!+G829</f>
        <v>#REF!</v>
      </c>
      <c r="J829" s="504" t="e">
        <f t="shared" si="665"/>
        <v>#REF!</v>
      </c>
      <c r="K829" s="504" t="e">
        <f t="shared" si="674"/>
        <v>#REF!</v>
      </c>
      <c r="L829" s="504" t="e">
        <f t="shared" si="666"/>
        <v>#REF!</v>
      </c>
      <c r="M829" s="504" t="e">
        <f t="shared" si="666"/>
        <v>#REF!</v>
      </c>
      <c r="N829" s="504" t="e">
        <f t="shared" si="666"/>
        <v>#REF!</v>
      </c>
      <c r="O829" s="504" t="e">
        <f t="shared" si="667"/>
        <v>#REF!</v>
      </c>
      <c r="P829" s="504" t="e">
        <f t="shared" si="668"/>
        <v>#REF!</v>
      </c>
      <c r="Q829" s="504" t="e">
        <f t="shared" si="669"/>
        <v>#REF!</v>
      </c>
      <c r="R829" s="504" t="e">
        <f t="shared" si="605"/>
        <v>#REF!</v>
      </c>
      <c r="S829" s="504" t="e">
        <f t="shared" si="670"/>
        <v>#REF!</v>
      </c>
      <c r="T829" s="504" t="e">
        <f t="shared" si="671"/>
        <v>#REF!</v>
      </c>
      <c r="U829" s="504" t="e">
        <f t="shared" si="672"/>
        <v>#REF!</v>
      </c>
      <c r="V829" s="504" t="e">
        <f t="shared" si="673"/>
        <v>#REF!</v>
      </c>
      <c r="W829" s="504" t="e">
        <f t="shared" si="605"/>
        <v>#REF!</v>
      </c>
      <c r="X829" s="504" t="e">
        <f t="shared" si="605"/>
        <v>#REF!</v>
      </c>
    </row>
    <row r="830" spans="1:54" ht="12.75" hidden="1" customHeight="1" x14ac:dyDescent="0.2">
      <c r="A830" s="505" t="s">
        <v>299</v>
      </c>
      <c r="B830" s="526">
        <v>803</v>
      </c>
      <c r="C830" s="526" t="s">
        <v>312</v>
      </c>
      <c r="D830" s="526">
        <v>12</v>
      </c>
      <c r="E830" s="526" t="s">
        <v>9</v>
      </c>
      <c r="F830" s="526"/>
      <c r="G830" s="504"/>
      <c r="H830" s="504"/>
      <c r="I830" s="504" t="e">
        <f>#REF!+G830</f>
        <v>#REF!</v>
      </c>
      <c r="J830" s="504" t="e">
        <f t="shared" si="665"/>
        <v>#REF!</v>
      </c>
      <c r="K830" s="504" t="e">
        <f t="shared" si="674"/>
        <v>#REF!</v>
      </c>
      <c r="L830" s="504" t="e">
        <f t="shared" si="666"/>
        <v>#REF!</v>
      </c>
      <c r="M830" s="504" t="e">
        <f t="shared" si="666"/>
        <v>#REF!</v>
      </c>
      <c r="N830" s="504" t="e">
        <f t="shared" si="666"/>
        <v>#REF!</v>
      </c>
      <c r="O830" s="504" t="e">
        <f t="shared" si="667"/>
        <v>#REF!</v>
      </c>
      <c r="P830" s="504" t="e">
        <f t="shared" si="668"/>
        <v>#REF!</v>
      </c>
      <c r="Q830" s="504" t="e">
        <f t="shared" si="669"/>
        <v>#REF!</v>
      </c>
      <c r="R830" s="504" t="e">
        <f t="shared" si="605"/>
        <v>#REF!</v>
      </c>
      <c r="S830" s="504" t="e">
        <f t="shared" si="670"/>
        <v>#REF!</v>
      </c>
      <c r="T830" s="504" t="e">
        <f t="shared" si="671"/>
        <v>#REF!</v>
      </c>
      <c r="U830" s="504" t="e">
        <f t="shared" si="672"/>
        <v>#REF!</v>
      </c>
      <c r="V830" s="504" t="e">
        <f t="shared" si="673"/>
        <v>#REF!</v>
      </c>
      <c r="W830" s="504" t="e">
        <f t="shared" si="605"/>
        <v>#REF!</v>
      </c>
      <c r="X830" s="504" t="e">
        <f t="shared" si="605"/>
        <v>#REF!</v>
      </c>
    </row>
    <row r="831" spans="1:54" ht="12.75" hidden="1" customHeight="1" x14ac:dyDescent="0.2">
      <c r="A831" s="505" t="s">
        <v>300</v>
      </c>
      <c r="B831" s="526">
        <v>803</v>
      </c>
      <c r="C831" s="526" t="s">
        <v>312</v>
      </c>
      <c r="D831" s="526">
        <v>12</v>
      </c>
      <c r="E831" s="526" t="s">
        <v>9</v>
      </c>
      <c r="F831" s="493" t="s">
        <v>301</v>
      </c>
      <c r="G831" s="504"/>
      <c r="H831" s="504"/>
      <c r="I831" s="504" t="e">
        <f>#REF!+G831</f>
        <v>#REF!</v>
      </c>
      <c r="J831" s="504" t="e">
        <f t="shared" si="665"/>
        <v>#REF!</v>
      </c>
      <c r="K831" s="504" t="e">
        <f t="shared" si="674"/>
        <v>#REF!</v>
      </c>
      <c r="L831" s="504" t="e">
        <f t="shared" si="666"/>
        <v>#REF!</v>
      </c>
      <c r="M831" s="504" t="e">
        <f t="shared" si="666"/>
        <v>#REF!</v>
      </c>
      <c r="N831" s="504" t="e">
        <f t="shared" si="666"/>
        <v>#REF!</v>
      </c>
      <c r="O831" s="504" t="e">
        <f t="shared" si="667"/>
        <v>#REF!</v>
      </c>
      <c r="P831" s="504" t="e">
        <f t="shared" si="668"/>
        <v>#REF!</v>
      </c>
      <c r="Q831" s="504" t="e">
        <f t="shared" si="669"/>
        <v>#REF!</v>
      </c>
      <c r="R831" s="504" t="e">
        <f t="shared" si="605"/>
        <v>#REF!</v>
      </c>
      <c r="S831" s="504" t="e">
        <f t="shared" si="670"/>
        <v>#REF!</v>
      </c>
      <c r="T831" s="504" t="e">
        <f t="shared" si="671"/>
        <v>#REF!</v>
      </c>
      <c r="U831" s="504" t="e">
        <f t="shared" si="672"/>
        <v>#REF!</v>
      </c>
      <c r="V831" s="504" t="e">
        <f t="shared" si="673"/>
        <v>#REF!</v>
      </c>
      <c r="W831" s="504" t="e">
        <f t="shared" si="605"/>
        <v>#REF!</v>
      </c>
      <c r="X831" s="504" t="e">
        <f t="shared" si="605"/>
        <v>#REF!</v>
      </c>
    </row>
    <row r="832" spans="1:54" ht="25.5" hidden="1" customHeight="1" x14ac:dyDescent="0.2">
      <c r="A832" s="505" t="s">
        <v>147</v>
      </c>
      <c r="B832" s="526">
        <v>803</v>
      </c>
      <c r="C832" s="493" t="s">
        <v>190</v>
      </c>
      <c r="D832" s="526">
        <v>12</v>
      </c>
      <c r="E832" s="526" t="s">
        <v>10</v>
      </c>
      <c r="F832" s="493"/>
      <c r="G832" s="504"/>
      <c r="H832" s="504"/>
      <c r="I832" s="504" t="e">
        <f>#REF!+G832</f>
        <v>#REF!</v>
      </c>
      <c r="J832" s="504" t="e">
        <f t="shared" si="665"/>
        <v>#REF!</v>
      </c>
      <c r="K832" s="504" t="e">
        <f t="shared" si="674"/>
        <v>#REF!</v>
      </c>
      <c r="L832" s="504" t="e">
        <f t="shared" si="666"/>
        <v>#REF!</v>
      </c>
      <c r="M832" s="504" t="e">
        <f t="shared" si="666"/>
        <v>#REF!</v>
      </c>
      <c r="N832" s="504" t="e">
        <f t="shared" si="666"/>
        <v>#REF!</v>
      </c>
      <c r="O832" s="504" t="e">
        <f t="shared" si="667"/>
        <v>#REF!</v>
      </c>
      <c r="P832" s="504" t="e">
        <f t="shared" si="668"/>
        <v>#REF!</v>
      </c>
      <c r="Q832" s="504" t="e">
        <f t="shared" si="669"/>
        <v>#REF!</v>
      </c>
      <c r="R832" s="504" t="e">
        <f t="shared" si="605"/>
        <v>#REF!</v>
      </c>
      <c r="S832" s="504" t="e">
        <f t="shared" si="670"/>
        <v>#REF!</v>
      </c>
      <c r="T832" s="504" t="e">
        <f t="shared" si="671"/>
        <v>#REF!</v>
      </c>
      <c r="U832" s="504" t="e">
        <f t="shared" si="672"/>
        <v>#REF!</v>
      </c>
      <c r="V832" s="504" t="e">
        <f t="shared" si="673"/>
        <v>#REF!</v>
      </c>
      <c r="W832" s="504" t="e">
        <f t="shared" si="605"/>
        <v>#REF!</v>
      </c>
      <c r="X832" s="504" t="e">
        <f t="shared" si="605"/>
        <v>#REF!</v>
      </c>
    </row>
    <row r="833" spans="1:24" ht="12.75" hidden="1" customHeight="1" x14ac:dyDescent="0.2">
      <c r="A833" s="505" t="s">
        <v>300</v>
      </c>
      <c r="B833" s="526">
        <v>803</v>
      </c>
      <c r="C833" s="493" t="s">
        <v>190</v>
      </c>
      <c r="D833" s="526">
        <v>12</v>
      </c>
      <c r="E833" s="526" t="s">
        <v>10</v>
      </c>
      <c r="F833" s="493" t="s">
        <v>301</v>
      </c>
      <c r="G833" s="504"/>
      <c r="H833" s="504"/>
      <c r="I833" s="504" t="e">
        <f>#REF!+G833</f>
        <v>#REF!</v>
      </c>
      <c r="J833" s="504" t="e">
        <f t="shared" si="665"/>
        <v>#REF!</v>
      </c>
      <c r="K833" s="504" t="e">
        <f t="shared" si="674"/>
        <v>#REF!</v>
      </c>
      <c r="L833" s="504" t="e">
        <f t="shared" si="666"/>
        <v>#REF!</v>
      </c>
      <c r="M833" s="504" t="e">
        <f t="shared" si="666"/>
        <v>#REF!</v>
      </c>
      <c r="N833" s="504" t="e">
        <f t="shared" si="666"/>
        <v>#REF!</v>
      </c>
      <c r="O833" s="504" t="e">
        <f t="shared" si="667"/>
        <v>#REF!</v>
      </c>
      <c r="P833" s="504" t="e">
        <f t="shared" si="668"/>
        <v>#REF!</v>
      </c>
      <c r="Q833" s="504" t="e">
        <f t="shared" si="669"/>
        <v>#REF!</v>
      </c>
      <c r="R833" s="504" t="e">
        <f t="shared" si="605"/>
        <v>#REF!</v>
      </c>
      <c r="S833" s="504" t="e">
        <f t="shared" si="670"/>
        <v>#REF!</v>
      </c>
      <c r="T833" s="504" t="e">
        <f t="shared" si="671"/>
        <v>#REF!</v>
      </c>
      <c r="U833" s="504" t="e">
        <f t="shared" si="672"/>
        <v>#REF!</v>
      </c>
      <c r="V833" s="504" t="e">
        <f t="shared" si="673"/>
        <v>#REF!</v>
      </c>
      <c r="W833" s="504" t="e">
        <f t="shared" si="605"/>
        <v>#REF!</v>
      </c>
      <c r="X833" s="504" t="e">
        <f t="shared" si="605"/>
        <v>#REF!</v>
      </c>
    </row>
    <row r="834" spans="1:24" ht="12.75" hidden="1" customHeight="1" x14ac:dyDescent="0.2">
      <c r="A834" s="503" t="s">
        <v>306</v>
      </c>
      <c r="B834" s="490">
        <v>803</v>
      </c>
      <c r="C834" s="491" t="s">
        <v>196</v>
      </c>
      <c r="D834" s="491"/>
      <c r="E834" s="491"/>
      <c r="F834" s="491"/>
      <c r="G834" s="504"/>
      <c r="H834" s="504"/>
      <c r="I834" s="504" t="e">
        <f>#REF!+G834</f>
        <v>#REF!</v>
      </c>
      <c r="J834" s="504" t="e">
        <f t="shared" si="665"/>
        <v>#REF!</v>
      </c>
      <c r="K834" s="504" t="e">
        <f t="shared" si="674"/>
        <v>#REF!</v>
      </c>
      <c r="L834" s="504" t="e">
        <f t="shared" si="666"/>
        <v>#REF!</v>
      </c>
      <c r="M834" s="504" t="e">
        <f t="shared" si="666"/>
        <v>#REF!</v>
      </c>
      <c r="N834" s="504" t="e">
        <f t="shared" si="666"/>
        <v>#REF!</v>
      </c>
      <c r="O834" s="504" t="e">
        <f t="shared" si="667"/>
        <v>#REF!</v>
      </c>
      <c r="P834" s="504" t="e">
        <f t="shared" si="668"/>
        <v>#REF!</v>
      </c>
      <c r="Q834" s="504" t="e">
        <f t="shared" si="669"/>
        <v>#REF!</v>
      </c>
      <c r="R834" s="504" t="e">
        <f t="shared" si="605"/>
        <v>#REF!</v>
      </c>
      <c r="S834" s="504" t="e">
        <f t="shared" si="670"/>
        <v>#REF!</v>
      </c>
      <c r="T834" s="504" t="e">
        <f t="shared" si="671"/>
        <v>#REF!</v>
      </c>
      <c r="U834" s="504" t="e">
        <f t="shared" si="672"/>
        <v>#REF!</v>
      </c>
      <c r="V834" s="504" t="e">
        <f t="shared" si="673"/>
        <v>#REF!</v>
      </c>
      <c r="W834" s="504" t="e">
        <f t="shared" si="605"/>
        <v>#REF!</v>
      </c>
      <c r="X834" s="504" t="e">
        <f t="shared" si="605"/>
        <v>#REF!</v>
      </c>
    </row>
    <row r="835" spans="1:24" ht="12.75" hidden="1" customHeight="1" x14ac:dyDescent="0.2">
      <c r="A835" s="503" t="s">
        <v>218</v>
      </c>
      <c r="B835" s="490">
        <v>803</v>
      </c>
      <c r="C835" s="491" t="s">
        <v>196</v>
      </c>
      <c r="D835" s="491" t="s">
        <v>200</v>
      </c>
      <c r="E835" s="491"/>
      <c r="F835" s="491"/>
      <c r="G835" s="504"/>
      <c r="H835" s="504"/>
      <c r="I835" s="504" t="e">
        <f>#REF!+G835</f>
        <v>#REF!</v>
      </c>
      <c r="J835" s="504" t="e">
        <f t="shared" si="665"/>
        <v>#REF!</v>
      </c>
      <c r="K835" s="504" t="e">
        <f t="shared" si="674"/>
        <v>#REF!</v>
      </c>
      <c r="L835" s="504" t="e">
        <f t="shared" si="666"/>
        <v>#REF!</v>
      </c>
      <c r="M835" s="504" t="e">
        <f t="shared" si="666"/>
        <v>#REF!</v>
      </c>
      <c r="N835" s="504" t="e">
        <f t="shared" si="666"/>
        <v>#REF!</v>
      </c>
      <c r="O835" s="504" t="e">
        <f t="shared" si="667"/>
        <v>#REF!</v>
      </c>
      <c r="P835" s="504" t="e">
        <f t="shared" si="668"/>
        <v>#REF!</v>
      </c>
      <c r="Q835" s="504" t="e">
        <f t="shared" si="669"/>
        <v>#REF!</v>
      </c>
      <c r="R835" s="504" t="e">
        <f t="shared" si="605"/>
        <v>#REF!</v>
      </c>
      <c r="S835" s="504" t="e">
        <f t="shared" si="670"/>
        <v>#REF!</v>
      </c>
      <c r="T835" s="504" t="e">
        <f t="shared" si="671"/>
        <v>#REF!</v>
      </c>
      <c r="U835" s="504" t="e">
        <f t="shared" si="672"/>
        <v>#REF!</v>
      </c>
      <c r="V835" s="504" t="e">
        <f t="shared" si="673"/>
        <v>#REF!</v>
      </c>
      <c r="W835" s="504" t="e">
        <f t="shared" si="605"/>
        <v>#REF!</v>
      </c>
      <c r="X835" s="504" t="e">
        <f t="shared" si="605"/>
        <v>#REF!</v>
      </c>
    </row>
    <row r="836" spans="1:24" ht="12.75" hidden="1" customHeight="1" x14ac:dyDescent="0.2">
      <c r="A836" s="505" t="s">
        <v>11</v>
      </c>
      <c r="B836" s="526">
        <v>803</v>
      </c>
      <c r="C836" s="493" t="s">
        <v>196</v>
      </c>
      <c r="D836" s="493" t="s">
        <v>200</v>
      </c>
      <c r="E836" s="493" t="s">
        <v>12</v>
      </c>
      <c r="F836" s="491"/>
      <c r="G836" s="504"/>
      <c r="H836" s="504"/>
      <c r="I836" s="504" t="e">
        <f>#REF!+G836</f>
        <v>#REF!</v>
      </c>
      <c r="J836" s="504" t="e">
        <f t="shared" si="665"/>
        <v>#REF!</v>
      </c>
      <c r="K836" s="504" t="e">
        <f t="shared" si="674"/>
        <v>#REF!</v>
      </c>
      <c r="L836" s="504" t="e">
        <f t="shared" si="666"/>
        <v>#REF!</v>
      </c>
      <c r="M836" s="504" t="e">
        <f t="shared" si="666"/>
        <v>#REF!</v>
      </c>
      <c r="N836" s="504" t="e">
        <f t="shared" si="666"/>
        <v>#REF!</v>
      </c>
      <c r="O836" s="504" t="e">
        <f t="shared" si="667"/>
        <v>#REF!</v>
      </c>
      <c r="P836" s="504" t="e">
        <f t="shared" si="668"/>
        <v>#REF!</v>
      </c>
      <c r="Q836" s="504" t="e">
        <f t="shared" si="669"/>
        <v>#REF!</v>
      </c>
      <c r="R836" s="504" t="e">
        <f t="shared" si="605"/>
        <v>#REF!</v>
      </c>
      <c r="S836" s="504" t="e">
        <f t="shared" si="670"/>
        <v>#REF!</v>
      </c>
      <c r="T836" s="504" t="e">
        <f t="shared" si="671"/>
        <v>#REF!</v>
      </c>
      <c r="U836" s="504" t="e">
        <f t="shared" si="672"/>
        <v>#REF!</v>
      </c>
      <c r="V836" s="504" t="e">
        <f t="shared" si="673"/>
        <v>#REF!</v>
      </c>
      <c r="W836" s="504" t="e">
        <f t="shared" si="605"/>
        <v>#REF!</v>
      </c>
      <c r="X836" s="504" t="e">
        <f t="shared" si="605"/>
        <v>#REF!</v>
      </c>
    </row>
    <row r="837" spans="1:24" ht="51" hidden="1" customHeight="1" x14ac:dyDescent="0.2">
      <c r="A837" s="505" t="s">
        <v>13</v>
      </c>
      <c r="B837" s="526">
        <v>803</v>
      </c>
      <c r="C837" s="493" t="s">
        <v>196</v>
      </c>
      <c r="D837" s="493" t="s">
        <v>200</v>
      </c>
      <c r="E837" s="493" t="s">
        <v>14</v>
      </c>
      <c r="F837" s="493"/>
      <c r="G837" s="504"/>
      <c r="H837" s="504"/>
      <c r="I837" s="504" t="e">
        <f>#REF!+G837</f>
        <v>#REF!</v>
      </c>
      <c r="J837" s="504" t="e">
        <f t="shared" si="665"/>
        <v>#REF!</v>
      </c>
      <c r="K837" s="504" t="e">
        <f t="shared" si="674"/>
        <v>#REF!</v>
      </c>
      <c r="L837" s="504" t="e">
        <f t="shared" si="666"/>
        <v>#REF!</v>
      </c>
      <c r="M837" s="504" t="e">
        <f t="shared" si="666"/>
        <v>#REF!</v>
      </c>
      <c r="N837" s="504" t="e">
        <f t="shared" si="666"/>
        <v>#REF!</v>
      </c>
      <c r="O837" s="504" t="e">
        <f t="shared" si="667"/>
        <v>#REF!</v>
      </c>
      <c r="P837" s="504" t="e">
        <f t="shared" si="668"/>
        <v>#REF!</v>
      </c>
      <c r="Q837" s="504" t="e">
        <f t="shared" si="669"/>
        <v>#REF!</v>
      </c>
      <c r="R837" s="504" t="e">
        <f t="shared" si="605"/>
        <v>#REF!</v>
      </c>
      <c r="S837" s="504" t="e">
        <f t="shared" si="670"/>
        <v>#REF!</v>
      </c>
      <c r="T837" s="504" t="e">
        <f t="shared" si="671"/>
        <v>#REF!</v>
      </c>
      <c r="U837" s="504" t="e">
        <f t="shared" si="672"/>
        <v>#REF!</v>
      </c>
      <c r="V837" s="504" t="e">
        <f t="shared" si="673"/>
        <v>#REF!</v>
      </c>
      <c r="W837" s="504" t="e">
        <f t="shared" si="605"/>
        <v>#REF!</v>
      </c>
      <c r="X837" s="504" t="e">
        <f t="shared" si="605"/>
        <v>#REF!</v>
      </c>
    </row>
    <row r="838" spans="1:24" ht="12.75" hidden="1" customHeight="1" x14ac:dyDescent="0.2">
      <c r="A838" s="505" t="s">
        <v>153</v>
      </c>
      <c r="B838" s="526">
        <v>803</v>
      </c>
      <c r="C838" s="493" t="s">
        <v>196</v>
      </c>
      <c r="D838" s="493" t="s">
        <v>200</v>
      </c>
      <c r="E838" s="493" t="s">
        <v>14</v>
      </c>
      <c r="F838" s="493" t="s">
        <v>154</v>
      </c>
      <c r="G838" s="504"/>
      <c r="H838" s="504"/>
      <c r="I838" s="504" t="e">
        <f>#REF!+G838</f>
        <v>#REF!</v>
      </c>
      <c r="J838" s="504" t="e">
        <f t="shared" si="665"/>
        <v>#REF!</v>
      </c>
      <c r="K838" s="504" t="e">
        <f t="shared" si="674"/>
        <v>#REF!</v>
      </c>
      <c r="L838" s="504" t="e">
        <f t="shared" si="666"/>
        <v>#REF!</v>
      </c>
      <c r="M838" s="504" t="e">
        <f t="shared" si="666"/>
        <v>#REF!</v>
      </c>
      <c r="N838" s="504" t="e">
        <f t="shared" si="666"/>
        <v>#REF!</v>
      </c>
      <c r="O838" s="504" t="e">
        <f t="shared" si="667"/>
        <v>#REF!</v>
      </c>
      <c r="P838" s="504" t="e">
        <f t="shared" si="668"/>
        <v>#REF!</v>
      </c>
      <c r="Q838" s="504" t="e">
        <f t="shared" si="669"/>
        <v>#REF!</v>
      </c>
      <c r="R838" s="504" t="e">
        <f t="shared" si="605"/>
        <v>#REF!</v>
      </c>
      <c r="S838" s="504" t="e">
        <f t="shared" si="670"/>
        <v>#REF!</v>
      </c>
      <c r="T838" s="504" t="e">
        <f t="shared" si="671"/>
        <v>#REF!</v>
      </c>
      <c r="U838" s="504" t="e">
        <f t="shared" si="672"/>
        <v>#REF!</v>
      </c>
      <c r="V838" s="504" t="e">
        <f t="shared" si="673"/>
        <v>#REF!</v>
      </c>
      <c r="W838" s="504" t="e">
        <f t="shared" si="605"/>
        <v>#REF!</v>
      </c>
      <c r="X838" s="504" t="e">
        <f t="shared" si="605"/>
        <v>#REF!</v>
      </c>
    </row>
    <row r="839" spans="1:24" ht="51" hidden="1" customHeight="1" x14ac:dyDescent="0.2">
      <c r="A839" s="505" t="s">
        <v>15</v>
      </c>
      <c r="B839" s="526">
        <v>803</v>
      </c>
      <c r="C839" s="493" t="s">
        <v>196</v>
      </c>
      <c r="D839" s="493" t="s">
        <v>200</v>
      </c>
      <c r="E839" s="493" t="s">
        <v>16</v>
      </c>
      <c r="F839" s="493"/>
      <c r="G839" s="504"/>
      <c r="H839" s="504"/>
      <c r="I839" s="504" t="e">
        <f>#REF!+G839</f>
        <v>#REF!</v>
      </c>
      <c r="J839" s="504" t="e">
        <f t="shared" si="665"/>
        <v>#REF!</v>
      </c>
      <c r="K839" s="504" t="e">
        <f t="shared" si="674"/>
        <v>#REF!</v>
      </c>
      <c r="L839" s="504" t="e">
        <f t="shared" si="666"/>
        <v>#REF!</v>
      </c>
      <c r="M839" s="504" t="e">
        <f t="shared" si="666"/>
        <v>#REF!</v>
      </c>
      <c r="N839" s="504" t="e">
        <f t="shared" si="666"/>
        <v>#REF!</v>
      </c>
      <c r="O839" s="504" t="e">
        <f t="shared" si="667"/>
        <v>#REF!</v>
      </c>
      <c r="P839" s="504" t="e">
        <f t="shared" si="668"/>
        <v>#REF!</v>
      </c>
      <c r="Q839" s="504" t="e">
        <f t="shared" si="669"/>
        <v>#REF!</v>
      </c>
      <c r="R839" s="504" t="e">
        <f t="shared" si="605"/>
        <v>#REF!</v>
      </c>
      <c r="S839" s="504" t="e">
        <f t="shared" si="670"/>
        <v>#REF!</v>
      </c>
      <c r="T839" s="504" t="e">
        <f t="shared" si="671"/>
        <v>#REF!</v>
      </c>
      <c r="U839" s="504" t="e">
        <f t="shared" si="672"/>
        <v>#REF!</v>
      </c>
      <c r="V839" s="504" t="e">
        <f t="shared" si="673"/>
        <v>#REF!</v>
      </c>
      <c r="W839" s="504" t="e">
        <f t="shared" si="605"/>
        <v>#REF!</v>
      </c>
      <c r="X839" s="504" t="e">
        <f t="shared" si="605"/>
        <v>#REF!</v>
      </c>
    </row>
    <row r="840" spans="1:24" ht="12.75" hidden="1" customHeight="1" x14ac:dyDescent="0.2">
      <c r="A840" s="505" t="s">
        <v>153</v>
      </c>
      <c r="B840" s="526">
        <v>803</v>
      </c>
      <c r="C840" s="493" t="s">
        <v>196</v>
      </c>
      <c r="D840" s="493" t="s">
        <v>200</v>
      </c>
      <c r="E840" s="493" t="s">
        <v>16</v>
      </c>
      <c r="F840" s="493" t="s">
        <v>154</v>
      </c>
      <c r="G840" s="504"/>
      <c r="H840" s="504"/>
      <c r="I840" s="504" t="e">
        <f>#REF!+G840</f>
        <v>#REF!</v>
      </c>
      <c r="J840" s="504" t="e">
        <f t="shared" si="665"/>
        <v>#REF!</v>
      </c>
      <c r="K840" s="504" t="e">
        <f t="shared" si="674"/>
        <v>#REF!</v>
      </c>
      <c r="L840" s="504" t="e">
        <f t="shared" si="666"/>
        <v>#REF!</v>
      </c>
      <c r="M840" s="504" t="e">
        <f t="shared" si="666"/>
        <v>#REF!</v>
      </c>
      <c r="N840" s="504" t="e">
        <f t="shared" si="666"/>
        <v>#REF!</v>
      </c>
      <c r="O840" s="504" t="e">
        <f t="shared" si="667"/>
        <v>#REF!</v>
      </c>
      <c r="P840" s="504" t="e">
        <f t="shared" si="668"/>
        <v>#REF!</v>
      </c>
      <c r="Q840" s="504" t="e">
        <f t="shared" si="669"/>
        <v>#REF!</v>
      </c>
      <c r="R840" s="504" t="e">
        <f t="shared" si="605"/>
        <v>#REF!</v>
      </c>
      <c r="S840" s="504" t="e">
        <f t="shared" si="670"/>
        <v>#REF!</v>
      </c>
      <c r="T840" s="504" t="e">
        <f t="shared" si="671"/>
        <v>#REF!</v>
      </c>
      <c r="U840" s="504" t="e">
        <f t="shared" si="672"/>
        <v>#REF!</v>
      </c>
      <c r="V840" s="504" t="e">
        <f t="shared" si="673"/>
        <v>#REF!</v>
      </c>
      <c r="W840" s="504" t="e">
        <f t="shared" si="605"/>
        <v>#REF!</v>
      </c>
      <c r="X840" s="504" t="e">
        <f t="shared" si="605"/>
        <v>#REF!</v>
      </c>
    </row>
    <row r="841" spans="1:24" ht="12.75" hidden="1" customHeight="1" x14ac:dyDescent="0.2">
      <c r="A841" s="505" t="s">
        <v>17</v>
      </c>
      <c r="B841" s="526">
        <v>803</v>
      </c>
      <c r="C841" s="493" t="s">
        <v>196</v>
      </c>
      <c r="D841" s="493" t="s">
        <v>200</v>
      </c>
      <c r="E841" s="493" t="s">
        <v>18</v>
      </c>
      <c r="F841" s="493"/>
      <c r="G841" s="504"/>
      <c r="H841" s="504"/>
      <c r="I841" s="504" t="e">
        <f>#REF!+G841</f>
        <v>#REF!</v>
      </c>
      <c r="J841" s="504" t="e">
        <f t="shared" si="665"/>
        <v>#REF!</v>
      </c>
      <c r="K841" s="504" t="e">
        <f t="shared" si="674"/>
        <v>#REF!</v>
      </c>
      <c r="L841" s="504" t="e">
        <f t="shared" si="666"/>
        <v>#REF!</v>
      </c>
      <c r="M841" s="504" t="e">
        <f t="shared" si="666"/>
        <v>#REF!</v>
      </c>
      <c r="N841" s="504" t="e">
        <f t="shared" si="666"/>
        <v>#REF!</v>
      </c>
      <c r="O841" s="504" t="e">
        <f t="shared" si="667"/>
        <v>#REF!</v>
      </c>
      <c r="P841" s="504" t="e">
        <f t="shared" si="668"/>
        <v>#REF!</v>
      </c>
      <c r="Q841" s="504" t="e">
        <f t="shared" si="669"/>
        <v>#REF!</v>
      </c>
      <c r="R841" s="504" t="e">
        <f t="shared" si="605"/>
        <v>#REF!</v>
      </c>
      <c r="S841" s="504" t="e">
        <f t="shared" si="670"/>
        <v>#REF!</v>
      </c>
      <c r="T841" s="504" t="e">
        <f t="shared" si="671"/>
        <v>#REF!</v>
      </c>
      <c r="U841" s="504" t="e">
        <f t="shared" si="672"/>
        <v>#REF!</v>
      </c>
      <c r="V841" s="504" t="e">
        <f t="shared" si="673"/>
        <v>#REF!</v>
      </c>
      <c r="W841" s="504" t="e">
        <f t="shared" si="605"/>
        <v>#REF!</v>
      </c>
      <c r="X841" s="504" t="e">
        <f t="shared" si="605"/>
        <v>#REF!</v>
      </c>
    </row>
    <row r="842" spans="1:24" ht="12.75" hidden="1" customHeight="1" x14ac:dyDescent="0.2">
      <c r="A842" s="505" t="s">
        <v>320</v>
      </c>
      <c r="B842" s="526">
        <v>803</v>
      </c>
      <c r="C842" s="493" t="s">
        <v>196</v>
      </c>
      <c r="D842" s="493" t="s">
        <v>200</v>
      </c>
      <c r="E842" s="493" t="s">
        <v>18</v>
      </c>
      <c r="F842" s="493" t="s">
        <v>321</v>
      </c>
      <c r="G842" s="504"/>
      <c r="H842" s="504"/>
      <c r="I842" s="504" t="e">
        <f>#REF!+G842</f>
        <v>#REF!</v>
      </c>
      <c r="J842" s="504" t="e">
        <f t="shared" si="665"/>
        <v>#REF!</v>
      </c>
      <c r="K842" s="504" t="e">
        <f t="shared" si="674"/>
        <v>#REF!</v>
      </c>
      <c r="L842" s="504" t="e">
        <f t="shared" si="666"/>
        <v>#REF!</v>
      </c>
      <c r="M842" s="504" t="e">
        <f t="shared" si="666"/>
        <v>#REF!</v>
      </c>
      <c r="N842" s="504" t="e">
        <f t="shared" si="666"/>
        <v>#REF!</v>
      </c>
      <c r="O842" s="504" t="e">
        <f t="shared" si="667"/>
        <v>#REF!</v>
      </c>
      <c r="P842" s="504" t="e">
        <f t="shared" si="668"/>
        <v>#REF!</v>
      </c>
      <c r="Q842" s="504" t="e">
        <f t="shared" si="669"/>
        <v>#REF!</v>
      </c>
      <c r="R842" s="504" t="e">
        <f t="shared" si="605"/>
        <v>#REF!</v>
      </c>
      <c r="S842" s="504" t="e">
        <f t="shared" si="670"/>
        <v>#REF!</v>
      </c>
      <c r="T842" s="504" t="e">
        <f t="shared" si="671"/>
        <v>#REF!</v>
      </c>
      <c r="U842" s="504" t="e">
        <f t="shared" si="672"/>
        <v>#REF!</v>
      </c>
      <c r="V842" s="504" t="e">
        <f t="shared" si="673"/>
        <v>#REF!</v>
      </c>
      <c r="W842" s="504" t="e">
        <f t="shared" si="605"/>
        <v>#REF!</v>
      </c>
      <c r="X842" s="504" t="e">
        <f t="shared" si="605"/>
        <v>#REF!</v>
      </c>
    </row>
    <row r="843" spans="1:24" ht="12.75" hidden="1" customHeight="1" x14ac:dyDescent="0.2">
      <c r="A843" s="503" t="s">
        <v>19</v>
      </c>
      <c r="B843" s="490">
        <v>803</v>
      </c>
      <c r="C843" s="491" t="s">
        <v>196</v>
      </c>
      <c r="D843" s="491" t="s">
        <v>202</v>
      </c>
      <c r="E843" s="491"/>
      <c r="F843" s="491"/>
      <c r="G843" s="504"/>
      <c r="H843" s="504"/>
      <c r="I843" s="504" t="e">
        <f>#REF!+G843</f>
        <v>#REF!</v>
      </c>
      <c r="J843" s="504" t="e">
        <f t="shared" si="665"/>
        <v>#REF!</v>
      </c>
      <c r="K843" s="504" t="e">
        <f t="shared" si="674"/>
        <v>#REF!</v>
      </c>
      <c r="L843" s="504" t="e">
        <f t="shared" si="666"/>
        <v>#REF!</v>
      </c>
      <c r="M843" s="504" t="e">
        <f t="shared" si="666"/>
        <v>#REF!</v>
      </c>
      <c r="N843" s="504" t="e">
        <f t="shared" si="666"/>
        <v>#REF!</v>
      </c>
      <c r="O843" s="504" t="e">
        <f t="shared" si="667"/>
        <v>#REF!</v>
      </c>
      <c r="P843" s="504" t="e">
        <f t="shared" si="668"/>
        <v>#REF!</v>
      </c>
      <c r="Q843" s="504" t="e">
        <f t="shared" si="669"/>
        <v>#REF!</v>
      </c>
      <c r="R843" s="504" t="e">
        <f t="shared" si="605"/>
        <v>#REF!</v>
      </c>
      <c r="S843" s="504" t="e">
        <f t="shared" si="670"/>
        <v>#REF!</v>
      </c>
      <c r="T843" s="504" t="e">
        <f t="shared" si="671"/>
        <v>#REF!</v>
      </c>
      <c r="U843" s="504" t="e">
        <f t="shared" si="672"/>
        <v>#REF!</v>
      </c>
      <c r="V843" s="504" t="e">
        <f t="shared" si="673"/>
        <v>#REF!</v>
      </c>
      <c r="W843" s="504" t="e">
        <f t="shared" si="605"/>
        <v>#REF!</v>
      </c>
      <c r="X843" s="504" t="e">
        <f t="shared" si="605"/>
        <v>#REF!</v>
      </c>
    </row>
    <row r="844" spans="1:24" ht="12.75" hidden="1" customHeight="1" x14ac:dyDescent="0.2">
      <c r="A844" s="505" t="s">
        <v>20</v>
      </c>
      <c r="B844" s="526">
        <v>803</v>
      </c>
      <c r="C844" s="493" t="s">
        <v>196</v>
      </c>
      <c r="D844" s="493" t="s">
        <v>202</v>
      </c>
      <c r="E844" s="493" t="s">
        <v>21</v>
      </c>
      <c r="F844" s="493"/>
      <c r="G844" s="504"/>
      <c r="H844" s="504"/>
      <c r="I844" s="504" t="e">
        <f>#REF!+G844</f>
        <v>#REF!</v>
      </c>
      <c r="J844" s="504" t="e">
        <f t="shared" si="665"/>
        <v>#REF!</v>
      </c>
      <c r="K844" s="504" t="e">
        <f t="shared" si="674"/>
        <v>#REF!</v>
      </c>
      <c r="L844" s="504" t="e">
        <f t="shared" si="666"/>
        <v>#REF!</v>
      </c>
      <c r="M844" s="504" t="e">
        <f t="shared" si="666"/>
        <v>#REF!</v>
      </c>
      <c r="N844" s="504" t="e">
        <f t="shared" si="666"/>
        <v>#REF!</v>
      </c>
      <c r="O844" s="504" t="e">
        <f t="shared" si="667"/>
        <v>#REF!</v>
      </c>
      <c r="P844" s="504" t="e">
        <f t="shared" si="668"/>
        <v>#REF!</v>
      </c>
      <c r="Q844" s="504" t="e">
        <f t="shared" si="669"/>
        <v>#REF!</v>
      </c>
      <c r="R844" s="504" t="e">
        <f t="shared" ref="R844:X880" si="675">P844+Q844</f>
        <v>#REF!</v>
      </c>
      <c r="S844" s="504" t="e">
        <f t="shared" si="670"/>
        <v>#REF!</v>
      </c>
      <c r="T844" s="504" t="e">
        <f t="shared" si="671"/>
        <v>#REF!</v>
      </c>
      <c r="U844" s="504" t="e">
        <f t="shared" si="672"/>
        <v>#REF!</v>
      </c>
      <c r="V844" s="504" t="e">
        <f t="shared" si="673"/>
        <v>#REF!</v>
      </c>
      <c r="W844" s="504" t="e">
        <f t="shared" si="675"/>
        <v>#REF!</v>
      </c>
      <c r="X844" s="504" t="e">
        <f t="shared" si="675"/>
        <v>#REF!</v>
      </c>
    </row>
    <row r="845" spans="1:24" ht="12.75" hidden="1" customHeight="1" x14ac:dyDescent="0.2">
      <c r="A845" s="505" t="s">
        <v>22</v>
      </c>
      <c r="B845" s="526">
        <v>803</v>
      </c>
      <c r="C845" s="493" t="s">
        <v>196</v>
      </c>
      <c r="D845" s="493" t="s">
        <v>202</v>
      </c>
      <c r="E845" s="493" t="s">
        <v>23</v>
      </c>
      <c r="F845" s="493"/>
      <c r="G845" s="504"/>
      <c r="H845" s="504"/>
      <c r="I845" s="504" t="e">
        <f>#REF!+G845</f>
        <v>#REF!</v>
      </c>
      <c r="J845" s="504" t="e">
        <f t="shared" si="665"/>
        <v>#REF!</v>
      </c>
      <c r="K845" s="504" t="e">
        <f t="shared" si="674"/>
        <v>#REF!</v>
      </c>
      <c r="L845" s="504" t="e">
        <f t="shared" si="666"/>
        <v>#REF!</v>
      </c>
      <c r="M845" s="504" t="e">
        <f t="shared" si="666"/>
        <v>#REF!</v>
      </c>
      <c r="N845" s="504" t="e">
        <f t="shared" si="666"/>
        <v>#REF!</v>
      </c>
      <c r="O845" s="504" t="e">
        <f t="shared" si="667"/>
        <v>#REF!</v>
      </c>
      <c r="P845" s="504" t="e">
        <f t="shared" si="668"/>
        <v>#REF!</v>
      </c>
      <c r="Q845" s="504" t="e">
        <f t="shared" si="669"/>
        <v>#REF!</v>
      </c>
      <c r="R845" s="504" t="e">
        <f t="shared" si="675"/>
        <v>#REF!</v>
      </c>
      <c r="S845" s="504" t="e">
        <f t="shared" si="670"/>
        <v>#REF!</v>
      </c>
      <c r="T845" s="504" t="e">
        <f t="shared" si="671"/>
        <v>#REF!</v>
      </c>
      <c r="U845" s="504" t="e">
        <f t="shared" si="672"/>
        <v>#REF!</v>
      </c>
      <c r="V845" s="504" t="e">
        <f t="shared" si="673"/>
        <v>#REF!</v>
      </c>
      <c r="W845" s="504" t="e">
        <f t="shared" si="675"/>
        <v>#REF!</v>
      </c>
      <c r="X845" s="504" t="e">
        <f t="shared" si="675"/>
        <v>#REF!</v>
      </c>
    </row>
    <row r="846" spans="1:24" ht="12.75" hidden="1" customHeight="1" x14ac:dyDescent="0.2">
      <c r="A846" s="505" t="s">
        <v>24</v>
      </c>
      <c r="B846" s="526">
        <v>803</v>
      </c>
      <c r="C846" s="493" t="s">
        <v>196</v>
      </c>
      <c r="D846" s="493" t="s">
        <v>202</v>
      </c>
      <c r="E846" s="493" t="s">
        <v>23</v>
      </c>
      <c r="F846" s="493" t="s">
        <v>301</v>
      </c>
      <c r="G846" s="504"/>
      <c r="H846" s="504"/>
      <c r="I846" s="504" t="e">
        <f>#REF!+G846</f>
        <v>#REF!</v>
      </c>
      <c r="J846" s="504" t="e">
        <f t="shared" si="665"/>
        <v>#REF!</v>
      </c>
      <c r="K846" s="504" t="e">
        <f t="shared" si="674"/>
        <v>#REF!</v>
      </c>
      <c r="L846" s="504" t="e">
        <f t="shared" si="666"/>
        <v>#REF!</v>
      </c>
      <c r="M846" s="504" t="e">
        <f t="shared" si="666"/>
        <v>#REF!</v>
      </c>
      <c r="N846" s="504" t="e">
        <f t="shared" si="666"/>
        <v>#REF!</v>
      </c>
      <c r="O846" s="504" t="e">
        <f t="shared" si="667"/>
        <v>#REF!</v>
      </c>
      <c r="P846" s="504" t="e">
        <f t="shared" si="668"/>
        <v>#REF!</v>
      </c>
      <c r="Q846" s="504" t="e">
        <f t="shared" si="669"/>
        <v>#REF!</v>
      </c>
      <c r="R846" s="504" t="e">
        <f t="shared" si="675"/>
        <v>#REF!</v>
      </c>
      <c r="S846" s="504" t="e">
        <f t="shared" si="670"/>
        <v>#REF!</v>
      </c>
      <c r="T846" s="504" t="e">
        <f t="shared" si="671"/>
        <v>#REF!</v>
      </c>
      <c r="U846" s="504" t="e">
        <f t="shared" si="672"/>
        <v>#REF!</v>
      </c>
      <c r="V846" s="504" t="e">
        <f t="shared" si="673"/>
        <v>#REF!</v>
      </c>
      <c r="W846" s="504" t="e">
        <f t="shared" si="675"/>
        <v>#REF!</v>
      </c>
      <c r="X846" s="504" t="e">
        <f t="shared" si="675"/>
        <v>#REF!</v>
      </c>
    </row>
    <row r="847" spans="1:24" ht="12.75" hidden="1" customHeight="1" x14ac:dyDescent="0.2">
      <c r="A847" s="505" t="s">
        <v>320</v>
      </c>
      <c r="B847" s="526">
        <v>803</v>
      </c>
      <c r="C847" s="493" t="s">
        <v>196</v>
      </c>
      <c r="D847" s="493" t="s">
        <v>202</v>
      </c>
      <c r="E847" s="493" t="s">
        <v>23</v>
      </c>
      <c r="F847" s="493" t="s">
        <v>321</v>
      </c>
      <c r="G847" s="504"/>
      <c r="H847" s="504"/>
      <c r="I847" s="504" t="e">
        <f>#REF!+G847</f>
        <v>#REF!</v>
      </c>
      <c r="J847" s="504" t="e">
        <f t="shared" si="665"/>
        <v>#REF!</v>
      </c>
      <c r="K847" s="504" t="e">
        <f t="shared" si="674"/>
        <v>#REF!</v>
      </c>
      <c r="L847" s="504" t="e">
        <f t="shared" si="666"/>
        <v>#REF!</v>
      </c>
      <c r="M847" s="504" t="e">
        <f t="shared" si="666"/>
        <v>#REF!</v>
      </c>
      <c r="N847" s="504" t="e">
        <f t="shared" si="666"/>
        <v>#REF!</v>
      </c>
      <c r="O847" s="504" t="e">
        <f t="shared" si="667"/>
        <v>#REF!</v>
      </c>
      <c r="P847" s="504" t="e">
        <f t="shared" si="668"/>
        <v>#REF!</v>
      </c>
      <c r="Q847" s="504" t="e">
        <f t="shared" si="669"/>
        <v>#REF!</v>
      </c>
      <c r="R847" s="504" t="e">
        <f t="shared" si="675"/>
        <v>#REF!</v>
      </c>
      <c r="S847" s="504" t="e">
        <f t="shared" si="670"/>
        <v>#REF!</v>
      </c>
      <c r="T847" s="504" t="e">
        <f t="shared" si="671"/>
        <v>#REF!</v>
      </c>
      <c r="U847" s="504" t="e">
        <f t="shared" si="672"/>
        <v>#REF!</v>
      </c>
      <c r="V847" s="504" t="e">
        <f t="shared" si="673"/>
        <v>#REF!</v>
      </c>
      <c r="W847" s="504" t="e">
        <f t="shared" si="675"/>
        <v>#REF!</v>
      </c>
      <c r="X847" s="504" t="e">
        <f t="shared" si="675"/>
        <v>#REF!</v>
      </c>
    </row>
    <row r="848" spans="1:24" ht="12.75" hidden="1" customHeight="1" x14ac:dyDescent="0.2">
      <c r="A848" s="505" t="s">
        <v>149</v>
      </c>
      <c r="B848" s="526">
        <v>803</v>
      </c>
      <c r="C848" s="493" t="s">
        <v>196</v>
      </c>
      <c r="D848" s="493" t="s">
        <v>202</v>
      </c>
      <c r="E848" s="493" t="s">
        <v>23</v>
      </c>
      <c r="F848" s="493" t="s">
        <v>150</v>
      </c>
      <c r="G848" s="504"/>
      <c r="H848" s="504"/>
      <c r="I848" s="504" t="e">
        <f>#REF!+G848</f>
        <v>#REF!</v>
      </c>
      <c r="J848" s="504" t="e">
        <f t="shared" si="665"/>
        <v>#REF!</v>
      </c>
      <c r="K848" s="504" t="e">
        <f t="shared" si="674"/>
        <v>#REF!</v>
      </c>
      <c r="L848" s="504" t="e">
        <f t="shared" si="666"/>
        <v>#REF!</v>
      </c>
      <c r="M848" s="504" t="e">
        <f t="shared" si="666"/>
        <v>#REF!</v>
      </c>
      <c r="N848" s="504" t="e">
        <f t="shared" si="666"/>
        <v>#REF!</v>
      </c>
      <c r="O848" s="504" t="e">
        <f t="shared" si="667"/>
        <v>#REF!</v>
      </c>
      <c r="P848" s="504" t="e">
        <f t="shared" si="668"/>
        <v>#REF!</v>
      </c>
      <c r="Q848" s="504" t="e">
        <f t="shared" si="669"/>
        <v>#REF!</v>
      </c>
      <c r="R848" s="504" t="e">
        <f t="shared" si="675"/>
        <v>#REF!</v>
      </c>
      <c r="S848" s="504" t="e">
        <f t="shared" si="670"/>
        <v>#REF!</v>
      </c>
      <c r="T848" s="504" t="e">
        <f t="shared" si="671"/>
        <v>#REF!</v>
      </c>
      <c r="U848" s="504" t="e">
        <f t="shared" si="672"/>
        <v>#REF!</v>
      </c>
      <c r="V848" s="504" t="e">
        <f t="shared" si="673"/>
        <v>#REF!</v>
      </c>
      <c r="W848" s="504" t="e">
        <f t="shared" si="675"/>
        <v>#REF!</v>
      </c>
      <c r="X848" s="504" t="e">
        <f t="shared" si="675"/>
        <v>#REF!</v>
      </c>
    </row>
    <row r="849" spans="1:24" ht="12.75" hidden="1" customHeight="1" x14ac:dyDescent="0.2">
      <c r="A849" s="503" t="s">
        <v>25</v>
      </c>
      <c r="B849" s="490">
        <v>803</v>
      </c>
      <c r="C849" s="491" t="s">
        <v>200</v>
      </c>
      <c r="D849" s="491"/>
      <c r="E849" s="491"/>
      <c r="F849" s="491"/>
      <c r="G849" s="504"/>
      <c r="H849" s="504"/>
      <c r="I849" s="504" t="e">
        <f>#REF!+G849</f>
        <v>#REF!</v>
      </c>
      <c r="J849" s="504" t="e">
        <f t="shared" si="665"/>
        <v>#REF!</v>
      </c>
      <c r="K849" s="504" t="e">
        <f t="shared" si="674"/>
        <v>#REF!</v>
      </c>
      <c r="L849" s="504" t="e">
        <f t="shared" si="666"/>
        <v>#REF!</v>
      </c>
      <c r="M849" s="504" t="e">
        <f t="shared" si="666"/>
        <v>#REF!</v>
      </c>
      <c r="N849" s="504" t="e">
        <f t="shared" si="666"/>
        <v>#REF!</v>
      </c>
      <c r="O849" s="504" t="e">
        <f t="shared" si="667"/>
        <v>#REF!</v>
      </c>
      <c r="P849" s="504" t="e">
        <f t="shared" si="668"/>
        <v>#REF!</v>
      </c>
      <c r="Q849" s="504" t="e">
        <f t="shared" si="669"/>
        <v>#REF!</v>
      </c>
      <c r="R849" s="504" t="e">
        <f t="shared" si="675"/>
        <v>#REF!</v>
      </c>
      <c r="S849" s="504" t="e">
        <f t="shared" si="670"/>
        <v>#REF!</v>
      </c>
      <c r="T849" s="504" t="e">
        <f t="shared" si="671"/>
        <v>#REF!</v>
      </c>
      <c r="U849" s="504" t="e">
        <f t="shared" si="672"/>
        <v>#REF!</v>
      </c>
      <c r="V849" s="504" t="e">
        <f t="shared" si="673"/>
        <v>#REF!</v>
      </c>
      <c r="W849" s="504" t="e">
        <f t="shared" si="675"/>
        <v>#REF!</v>
      </c>
      <c r="X849" s="504" t="e">
        <f t="shared" si="675"/>
        <v>#REF!</v>
      </c>
    </row>
    <row r="850" spans="1:24" ht="25.5" hidden="1" customHeight="1" x14ac:dyDescent="0.2">
      <c r="A850" s="503" t="s">
        <v>26</v>
      </c>
      <c r="B850" s="490">
        <v>803</v>
      </c>
      <c r="C850" s="491" t="s">
        <v>200</v>
      </c>
      <c r="D850" s="491" t="s">
        <v>194</v>
      </c>
      <c r="E850" s="493"/>
      <c r="F850" s="493"/>
      <c r="G850" s="504"/>
      <c r="H850" s="504"/>
      <c r="I850" s="504" t="e">
        <f>#REF!+G850</f>
        <v>#REF!</v>
      </c>
      <c r="J850" s="504" t="e">
        <f t="shared" si="665"/>
        <v>#REF!</v>
      </c>
      <c r="K850" s="504" t="e">
        <f t="shared" si="674"/>
        <v>#REF!</v>
      </c>
      <c r="L850" s="504" t="e">
        <f t="shared" si="666"/>
        <v>#REF!</v>
      </c>
      <c r="M850" s="504" t="e">
        <f t="shared" si="666"/>
        <v>#REF!</v>
      </c>
      <c r="N850" s="504" t="e">
        <f t="shared" si="666"/>
        <v>#REF!</v>
      </c>
      <c r="O850" s="504" t="e">
        <f t="shared" si="667"/>
        <v>#REF!</v>
      </c>
      <c r="P850" s="504" t="e">
        <f t="shared" si="668"/>
        <v>#REF!</v>
      </c>
      <c r="Q850" s="504" t="e">
        <f t="shared" si="669"/>
        <v>#REF!</v>
      </c>
      <c r="R850" s="504" t="e">
        <f t="shared" si="675"/>
        <v>#REF!</v>
      </c>
      <c r="S850" s="504" t="e">
        <f t="shared" si="670"/>
        <v>#REF!</v>
      </c>
      <c r="T850" s="504" t="e">
        <f t="shared" si="671"/>
        <v>#REF!</v>
      </c>
      <c r="U850" s="504" t="e">
        <f t="shared" si="672"/>
        <v>#REF!</v>
      </c>
      <c r="V850" s="504" t="e">
        <f t="shared" si="673"/>
        <v>#REF!</v>
      </c>
      <c r="W850" s="504" t="e">
        <f t="shared" si="675"/>
        <v>#REF!</v>
      </c>
      <c r="X850" s="504" t="e">
        <f t="shared" si="675"/>
        <v>#REF!</v>
      </c>
    </row>
    <row r="851" spans="1:24" ht="12.75" hidden="1" customHeight="1" x14ac:dyDescent="0.2">
      <c r="A851" s="505" t="s">
        <v>27</v>
      </c>
      <c r="B851" s="526">
        <v>803</v>
      </c>
      <c r="C851" s="493" t="s">
        <v>200</v>
      </c>
      <c r="D851" s="493" t="s">
        <v>194</v>
      </c>
      <c r="E851" s="493" t="s">
        <v>28</v>
      </c>
      <c r="F851" s="493"/>
      <c r="G851" s="504"/>
      <c r="H851" s="504"/>
      <c r="I851" s="504" t="e">
        <f>#REF!+G851</f>
        <v>#REF!</v>
      </c>
      <c r="J851" s="504" t="e">
        <f t="shared" si="665"/>
        <v>#REF!</v>
      </c>
      <c r="K851" s="504" t="e">
        <f t="shared" si="674"/>
        <v>#REF!</v>
      </c>
      <c r="L851" s="504" t="e">
        <f t="shared" si="666"/>
        <v>#REF!</v>
      </c>
      <c r="M851" s="504" t="e">
        <f t="shared" si="666"/>
        <v>#REF!</v>
      </c>
      <c r="N851" s="504" t="e">
        <f t="shared" si="666"/>
        <v>#REF!</v>
      </c>
      <c r="O851" s="504" t="e">
        <f t="shared" si="667"/>
        <v>#REF!</v>
      </c>
      <c r="P851" s="504" t="e">
        <f t="shared" si="668"/>
        <v>#REF!</v>
      </c>
      <c r="Q851" s="504" t="e">
        <f t="shared" si="669"/>
        <v>#REF!</v>
      </c>
      <c r="R851" s="504" t="e">
        <f t="shared" si="675"/>
        <v>#REF!</v>
      </c>
      <c r="S851" s="504" t="e">
        <f t="shared" si="670"/>
        <v>#REF!</v>
      </c>
      <c r="T851" s="504" t="e">
        <f t="shared" si="671"/>
        <v>#REF!</v>
      </c>
      <c r="U851" s="504" t="e">
        <f t="shared" si="672"/>
        <v>#REF!</v>
      </c>
      <c r="V851" s="504" t="e">
        <f t="shared" si="673"/>
        <v>#REF!</v>
      </c>
      <c r="W851" s="504" t="e">
        <f t="shared" si="675"/>
        <v>#REF!</v>
      </c>
      <c r="X851" s="504" t="e">
        <f t="shared" si="675"/>
        <v>#REF!</v>
      </c>
    </row>
    <row r="852" spans="1:24" ht="12.75" hidden="1" customHeight="1" x14ac:dyDescent="0.2">
      <c r="A852" s="505" t="s">
        <v>299</v>
      </c>
      <c r="B852" s="526">
        <v>803</v>
      </c>
      <c r="C852" s="493" t="s">
        <v>200</v>
      </c>
      <c r="D852" s="493" t="s">
        <v>194</v>
      </c>
      <c r="E852" s="493" t="s">
        <v>29</v>
      </c>
      <c r="F852" s="493"/>
      <c r="G852" s="504"/>
      <c r="H852" s="504"/>
      <c r="I852" s="504" t="e">
        <f>#REF!+G852</f>
        <v>#REF!</v>
      </c>
      <c r="J852" s="504" t="e">
        <f t="shared" si="665"/>
        <v>#REF!</v>
      </c>
      <c r="K852" s="504" t="e">
        <f t="shared" si="674"/>
        <v>#REF!</v>
      </c>
      <c r="L852" s="504" t="e">
        <f t="shared" si="666"/>
        <v>#REF!</v>
      </c>
      <c r="M852" s="504" t="e">
        <f t="shared" si="666"/>
        <v>#REF!</v>
      </c>
      <c r="N852" s="504" t="e">
        <f t="shared" si="666"/>
        <v>#REF!</v>
      </c>
      <c r="O852" s="504" t="e">
        <f t="shared" si="667"/>
        <v>#REF!</v>
      </c>
      <c r="P852" s="504" t="e">
        <f t="shared" si="668"/>
        <v>#REF!</v>
      </c>
      <c r="Q852" s="504" t="e">
        <f t="shared" si="669"/>
        <v>#REF!</v>
      </c>
      <c r="R852" s="504" t="e">
        <f t="shared" si="675"/>
        <v>#REF!</v>
      </c>
      <c r="S852" s="504" t="e">
        <f t="shared" si="670"/>
        <v>#REF!</v>
      </c>
      <c r="T852" s="504" t="e">
        <f t="shared" si="671"/>
        <v>#REF!</v>
      </c>
      <c r="U852" s="504" t="e">
        <f t="shared" si="672"/>
        <v>#REF!</v>
      </c>
      <c r="V852" s="504" t="e">
        <f t="shared" si="673"/>
        <v>#REF!</v>
      </c>
      <c r="W852" s="504" t="e">
        <f t="shared" si="675"/>
        <v>#REF!</v>
      </c>
      <c r="X852" s="504" t="e">
        <f t="shared" si="675"/>
        <v>#REF!</v>
      </c>
    </row>
    <row r="853" spans="1:24" ht="12.75" hidden="1" customHeight="1" x14ac:dyDescent="0.2">
      <c r="A853" s="505" t="s">
        <v>300</v>
      </c>
      <c r="B853" s="526">
        <v>803</v>
      </c>
      <c r="C853" s="493" t="s">
        <v>200</v>
      </c>
      <c r="D853" s="493" t="s">
        <v>194</v>
      </c>
      <c r="E853" s="493" t="s">
        <v>29</v>
      </c>
      <c r="F853" s="493" t="s">
        <v>301</v>
      </c>
      <c r="G853" s="504"/>
      <c r="H853" s="504"/>
      <c r="I853" s="504" t="e">
        <f>#REF!+G853</f>
        <v>#REF!</v>
      </c>
      <c r="J853" s="504" t="e">
        <f t="shared" si="665"/>
        <v>#REF!</v>
      </c>
      <c r="K853" s="504" t="e">
        <f t="shared" si="674"/>
        <v>#REF!</v>
      </c>
      <c r="L853" s="504" t="e">
        <f t="shared" si="666"/>
        <v>#REF!</v>
      </c>
      <c r="M853" s="504" t="e">
        <f t="shared" si="666"/>
        <v>#REF!</v>
      </c>
      <c r="N853" s="504" t="e">
        <f t="shared" si="666"/>
        <v>#REF!</v>
      </c>
      <c r="O853" s="504" t="e">
        <f t="shared" si="667"/>
        <v>#REF!</v>
      </c>
      <c r="P853" s="504" t="e">
        <f t="shared" si="668"/>
        <v>#REF!</v>
      </c>
      <c r="Q853" s="504" t="e">
        <f t="shared" si="669"/>
        <v>#REF!</v>
      </c>
      <c r="R853" s="504" t="e">
        <f t="shared" si="675"/>
        <v>#REF!</v>
      </c>
      <c r="S853" s="504" t="e">
        <f t="shared" si="670"/>
        <v>#REF!</v>
      </c>
      <c r="T853" s="504" t="e">
        <f t="shared" si="671"/>
        <v>#REF!</v>
      </c>
      <c r="U853" s="504" t="e">
        <f t="shared" si="672"/>
        <v>#REF!</v>
      </c>
      <c r="V853" s="504" t="e">
        <f t="shared" si="673"/>
        <v>#REF!</v>
      </c>
      <c r="W853" s="504" t="e">
        <f t="shared" si="675"/>
        <v>#REF!</v>
      </c>
      <c r="X853" s="504" t="e">
        <f t="shared" si="675"/>
        <v>#REF!</v>
      </c>
    </row>
    <row r="854" spans="1:24" ht="12.75" hidden="1" customHeight="1" x14ac:dyDescent="0.2">
      <c r="A854" s="505" t="s">
        <v>338</v>
      </c>
      <c r="B854" s="526">
        <v>803</v>
      </c>
      <c r="C854" s="493" t="s">
        <v>200</v>
      </c>
      <c r="D854" s="493" t="s">
        <v>194</v>
      </c>
      <c r="E854" s="493" t="s">
        <v>29</v>
      </c>
      <c r="F854" s="493" t="s">
        <v>339</v>
      </c>
      <c r="G854" s="504"/>
      <c r="H854" s="504"/>
      <c r="I854" s="504" t="e">
        <f>#REF!+G854</f>
        <v>#REF!</v>
      </c>
      <c r="J854" s="504" t="e">
        <f t="shared" si="665"/>
        <v>#REF!</v>
      </c>
      <c r="K854" s="504" t="e">
        <f t="shared" si="674"/>
        <v>#REF!</v>
      </c>
      <c r="L854" s="504" t="e">
        <f t="shared" si="666"/>
        <v>#REF!</v>
      </c>
      <c r="M854" s="504" t="e">
        <f t="shared" si="666"/>
        <v>#REF!</v>
      </c>
      <c r="N854" s="504" t="e">
        <f t="shared" si="666"/>
        <v>#REF!</v>
      </c>
      <c r="O854" s="504" t="e">
        <f t="shared" si="667"/>
        <v>#REF!</v>
      </c>
      <c r="P854" s="504" t="e">
        <f t="shared" si="668"/>
        <v>#REF!</v>
      </c>
      <c r="Q854" s="504" t="e">
        <f t="shared" si="669"/>
        <v>#REF!</v>
      </c>
      <c r="R854" s="504" t="e">
        <f t="shared" si="675"/>
        <v>#REF!</v>
      </c>
      <c r="S854" s="504" t="e">
        <f t="shared" si="670"/>
        <v>#REF!</v>
      </c>
      <c r="T854" s="504" t="e">
        <f t="shared" si="671"/>
        <v>#REF!</v>
      </c>
      <c r="U854" s="504" t="e">
        <f t="shared" si="672"/>
        <v>#REF!</v>
      </c>
      <c r="V854" s="504" t="e">
        <f t="shared" si="673"/>
        <v>#REF!</v>
      </c>
      <c r="W854" s="504" t="e">
        <f t="shared" si="675"/>
        <v>#REF!</v>
      </c>
      <c r="X854" s="504" t="e">
        <f t="shared" si="675"/>
        <v>#REF!</v>
      </c>
    </row>
    <row r="855" spans="1:24" ht="25.5" hidden="1" customHeight="1" x14ac:dyDescent="0.2">
      <c r="A855" s="505" t="s">
        <v>147</v>
      </c>
      <c r="B855" s="526">
        <v>803</v>
      </c>
      <c r="C855" s="493" t="s">
        <v>200</v>
      </c>
      <c r="D855" s="493" t="s">
        <v>194</v>
      </c>
      <c r="E855" s="493" t="s">
        <v>30</v>
      </c>
      <c r="F855" s="493"/>
      <c r="G855" s="504"/>
      <c r="H855" s="504"/>
      <c r="I855" s="504" t="e">
        <f>#REF!+G855</f>
        <v>#REF!</v>
      </c>
      <c r="J855" s="504" t="e">
        <f t="shared" si="665"/>
        <v>#REF!</v>
      </c>
      <c r="K855" s="504" t="e">
        <f t="shared" si="674"/>
        <v>#REF!</v>
      </c>
      <c r="L855" s="504" t="e">
        <f t="shared" si="666"/>
        <v>#REF!</v>
      </c>
      <c r="M855" s="504" t="e">
        <f t="shared" si="666"/>
        <v>#REF!</v>
      </c>
      <c r="N855" s="504" t="e">
        <f t="shared" si="666"/>
        <v>#REF!</v>
      </c>
      <c r="O855" s="504" t="e">
        <f t="shared" ref="O855:O886" si="676">L855+M855</f>
        <v>#REF!</v>
      </c>
      <c r="P855" s="504" t="e">
        <f t="shared" ref="P855:P886" si="677">M855+N855</f>
        <v>#REF!</v>
      </c>
      <c r="Q855" s="504" t="e">
        <f t="shared" ref="Q855:Q886" si="678">N855+O855</f>
        <v>#REF!</v>
      </c>
      <c r="R855" s="504" t="e">
        <f t="shared" si="675"/>
        <v>#REF!</v>
      </c>
      <c r="S855" s="504" t="e">
        <f t="shared" si="675"/>
        <v>#REF!</v>
      </c>
      <c r="T855" s="504" t="e">
        <f t="shared" si="675"/>
        <v>#REF!</v>
      </c>
      <c r="U855" s="504" t="e">
        <f t="shared" si="675"/>
        <v>#REF!</v>
      </c>
      <c r="V855" s="504" t="e">
        <f t="shared" si="675"/>
        <v>#REF!</v>
      </c>
      <c r="W855" s="504" t="e">
        <f t="shared" si="675"/>
        <v>#REF!</v>
      </c>
      <c r="X855" s="504" t="e">
        <f t="shared" si="675"/>
        <v>#REF!</v>
      </c>
    </row>
    <row r="856" spans="1:24" ht="12.75" hidden="1" customHeight="1" x14ac:dyDescent="0.2">
      <c r="A856" s="505" t="s">
        <v>300</v>
      </c>
      <c r="B856" s="526">
        <v>803</v>
      </c>
      <c r="C856" s="493" t="s">
        <v>200</v>
      </c>
      <c r="D856" s="493" t="s">
        <v>194</v>
      </c>
      <c r="E856" s="493" t="s">
        <v>30</v>
      </c>
      <c r="F856" s="493" t="s">
        <v>301</v>
      </c>
      <c r="G856" s="504"/>
      <c r="H856" s="504"/>
      <c r="I856" s="504" t="e">
        <f>#REF!+G856</f>
        <v>#REF!</v>
      </c>
      <c r="J856" s="504" t="e">
        <f t="shared" si="665"/>
        <v>#REF!</v>
      </c>
      <c r="K856" s="504" t="e">
        <f t="shared" si="674"/>
        <v>#REF!</v>
      </c>
      <c r="L856" s="504" t="e">
        <f t="shared" si="666"/>
        <v>#REF!</v>
      </c>
      <c r="M856" s="504" t="e">
        <f t="shared" si="666"/>
        <v>#REF!</v>
      </c>
      <c r="N856" s="504" t="e">
        <f t="shared" si="666"/>
        <v>#REF!</v>
      </c>
      <c r="O856" s="504" t="e">
        <f t="shared" si="676"/>
        <v>#REF!</v>
      </c>
      <c r="P856" s="504" t="e">
        <f t="shared" si="677"/>
        <v>#REF!</v>
      </c>
      <c r="Q856" s="504" t="e">
        <f t="shared" si="678"/>
        <v>#REF!</v>
      </c>
      <c r="R856" s="504" t="e">
        <f t="shared" si="675"/>
        <v>#REF!</v>
      </c>
      <c r="S856" s="504" t="e">
        <f t="shared" si="675"/>
        <v>#REF!</v>
      </c>
      <c r="T856" s="504" t="e">
        <f t="shared" si="675"/>
        <v>#REF!</v>
      </c>
      <c r="U856" s="504" t="e">
        <f t="shared" si="675"/>
        <v>#REF!</v>
      </c>
      <c r="V856" s="504" t="e">
        <f t="shared" si="675"/>
        <v>#REF!</v>
      </c>
      <c r="W856" s="504" t="e">
        <f t="shared" si="675"/>
        <v>#REF!</v>
      </c>
      <c r="X856" s="504" t="e">
        <f t="shared" si="675"/>
        <v>#REF!</v>
      </c>
    </row>
    <row r="857" spans="1:24" ht="12.75" hidden="1" customHeight="1" x14ac:dyDescent="0.2">
      <c r="A857" s="505" t="s">
        <v>324</v>
      </c>
      <c r="B857" s="526">
        <v>803</v>
      </c>
      <c r="C857" s="493" t="s">
        <v>200</v>
      </c>
      <c r="D857" s="493" t="s">
        <v>194</v>
      </c>
      <c r="E857" s="493" t="s">
        <v>325</v>
      </c>
      <c r="F857" s="493"/>
      <c r="G857" s="504"/>
      <c r="H857" s="504"/>
      <c r="I857" s="504" t="e">
        <f>#REF!+G857</f>
        <v>#REF!</v>
      </c>
      <c r="J857" s="504" t="e">
        <f t="shared" si="665"/>
        <v>#REF!</v>
      </c>
      <c r="K857" s="504" t="e">
        <f t="shared" si="674"/>
        <v>#REF!</v>
      </c>
      <c r="L857" s="504" t="e">
        <f t="shared" si="666"/>
        <v>#REF!</v>
      </c>
      <c r="M857" s="504" t="e">
        <f t="shared" si="666"/>
        <v>#REF!</v>
      </c>
      <c r="N857" s="504" t="e">
        <f t="shared" si="666"/>
        <v>#REF!</v>
      </c>
      <c r="O857" s="504" t="e">
        <f t="shared" si="676"/>
        <v>#REF!</v>
      </c>
      <c r="P857" s="504" t="e">
        <f t="shared" si="677"/>
        <v>#REF!</v>
      </c>
      <c r="Q857" s="504" t="e">
        <f t="shared" si="678"/>
        <v>#REF!</v>
      </c>
      <c r="R857" s="504" t="e">
        <f t="shared" si="675"/>
        <v>#REF!</v>
      </c>
      <c r="S857" s="504" t="e">
        <f t="shared" si="675"/>
        <v>#REF!</v>
      </c>
      <c r="T857" s="504" t="e">
        <f t="shared" si="675"/>
        <v>#REF!</v>
      </c>
      <c r="U857" s="504" t="e">
        <f t="shared" si="675"/>
        <v>#REF!</v>
      </c>
      <c r="V857" s="504" t="e">
        <f t="shared" si="675"/>
        <v>#REF!</v>
      </c>
      <c r="W857" s="504" t="e">
        <f t="shared" si="675"/>
        <v>#REF!</v>
      </c>
      <c r="X857" s="504" t="e">
        <f t="shared" si="675"/>
        <v>#REF!</v>
      </c>
    </row>
    <row r="858" spans="1:24" ht="25.5" hidden="1" customHeight="1" x14ac:dyDescent="0.2">
      <c r="A858" s="505" t="s">
        <v>31</v>
      </c>
      <c r="B858" s="526">
        <v>803</v>
      </c>
      <c r="C858" s="493" t="s">
        <v>200</v>
      </c>
      <c r="D858" s="493" t="s">
        <v>194</v>
      </c>
      <c r="E858" s="493" t="s">
        <v>32</v>
      </c>
      <c r="F858" s="493"/>
      <c r="G858" s="504"/>
      <c r="H858" s="504"/>
      <c r="I858" s="504" t="e">
        <f>#REF!+G858</f>
        <v>#REF!</v>
      </c>
      <c r="J858" s="504" t="e">
        <f t="shared" si="665"/>
        <v>#REF!</v>
      </c>
      <c r="K858" s="504" t="e">
        <f t="shared" si="674"/>
        <v>#REF!</v>
      </c>
      <c r="L858" s="504" t="e">
        <f t="shared" si="666"/>
        <v>#REF!</v>
      </c>
      <c r="M858" s="504" t="e">
        <f t="shared" si="666"/>
        <v>#REF!</v>
      </c>
      <c r="N858" s="504" t="e">
        <f t="shared" si="666"/>
        <v>#REF!</v>
      </c>
      <c r="O858" s="504" t="e">
        <f t="shared" si="676"/>
        <v>#REF!</v>
      </c>
      <c r="P858" s="504" t="e">
        <f t="shared" si="677"/>
        <v>#REF!</v>
      </c>
      <c r="Q858" s="504" t="e">
        <f t="shared" si="678"/>
        <v>#REF!</v>
      </c>
      <c r="R858" s="504" t="e">
        <f t="shared" si="675"/>
        <v>#REF!</v>
      </c>
      <c r="S858" s="504" t="e">
        <f t="shared" si="675"/>
        <v>#REF!</v>
      </c>
      <c r="T858" s="504" t="e">
        <f t="shared" si="675"/>
        <v>#REF!</v>
      </c>
      <c r="U858" s="504" t="e">
        <f t="shared" si="675"/>
        <v>#REF!</v>
      </c>
      <c r="V858" s="504" t="e">
        <f t="shared" si="675"/>
        <v>#REF!</v>
      </c>
      <c r="W858" s="504" t="e">
        <f t="shared" si="675"/>
        <v>#REF!</v>
      </c>
      <c r="X858" s="504" t="e">
        <f t="shared" si="675"/>
        <v>#REF!</v>
      </c>
    </row>
    <row r="859" spans="1:24" ht="12.75" hidden="1" customHeight="1" x14ac:dyDescent="0.2">
      <c r="A859" s="505" t="s">
        <v>320</v>
      </c>
      <c r="B859" s="526">
        <v>803</v>
      </c>
      <c r="C859" s="493" t="s">
        <v>200</v>
      </c>
      <c r="D859" s="493" t="s">
        <v>194</v>
      </c>
      <c r="E859" s="493" t="s">
        <v>32</v>
      </c>
      <c r="F859" s="493" t="s">
        <v>321</v>
      </c>
      <c r="G859" s="504"/>
      <c r="H859" s="504"/>
      <c r="I859" s="504" t="e">
        <f>#REF!+G859</f>
        <v>#REF!</v>
      </c>
      <c r="J859" s="504" t="e">
        <f t="shared" si="665"/>
        <v>#REF!</v>
      </c>
      <c r="K859" s="504" t="e">
        <f t="shared" si="674"/>
        <v>#REF!</v>
      </c>
      <c r="L859" s="504" t="e">
        <f t="shared" si="666"/>
        <v>#REF!</v>
      </c>
      <c r="M859" s="504" t="e">
        <f t="shared" si="666"/>
        <v>#REF!</v>
      </c>
      <c r="N859" s="504" t="e">
        <f t="shared" si="666"/>
        <v>#REF!</v>
      </c>
      <c r="O859" s="504" t="e">
        <f t="shared" si="676"/>
        <v>#REF!</v>
      </c>
      <c r="P859" s="504" t="e">
        <f t="shared" si="677"/>
        <v>#REF!</v>
      </c>
      <c r="Q859" s="504" t="e">
        <f t="shared" si="678"/>
        <v>#REF!</v>
      </c>
      <c r="R859" s="504" t="e">
        <f t="shared" si="675"/>
        <v>#REF!</v>
      </c>
      <c r="S859" s="504" t="e">
        <f t="shared" si="675"/>
        <v>#REF!</v>
      </c>
      <c r="T859" s="504" t="e">
        <f t="shared" si="675"/>
        <v>#REF!</v>
      </c>
      <c r="U859" s="504" t="e">
        <f t="shared" si="675"/>
        <v>#REF!</v>
      </c>
      <c r="V859" s="504" t="e">
        <f t="shared" si="675"/>
        <v>#REF!</v>
      </c>
      <c r="W859" s="504" t="e">
        <f t="shared" si="675"/>
        <v>#REF!</v>
      </c>
      <c r="X859" s="504" t="e">
        <f t="shared" si="675"/>
        <v>#REF!</v>
      </c>
    </row>
    <row r="860" spans="1:24" ht="12.75" hidden="1" customHeight="1" x14ac:dyDescent="0.2">
      <c r="A860" s="503" t="s">
        <v>33</v>
      </c>
      <c r="B860" s="490">
        <v>803</v>
      </c>
      <c r="C860" s="491" t="s">
        <v>200</v>
      </c>
      <c r="D860" s="491" t="s">
        <v>198</v>
      </c>
      <c r="E860" s="491"/>
      <c r="F860" s="491"/>
      <c r="G860" s="504"/>
      <c r="H860" s="504"/>
      <c r="I860" s="504" t="e">
        <f>#REF!+G860</f>
        <v>#REF!</v>
      </c>
      <c r="J860" s="504" t="e">
        <f t="shared" si="665"/>
        <v>#REF!</v>
      </c>
      <c r="K860" s="504" t="e">
        <f t="shared" si="674"/>
        <v>#REF!</v>
      </c>
      <c r="L860" s="504" t="e">
        <f t="shared" si="666"/>
        <v>#REF!</v>
      </c>
      <c r="M860" s="504" t="e">
        <f t="shared" si="666"/>
        <v>#REF!</v>
      </c>
      <c r="N860" s="504" t="e">
        <f t="shared" si="666"/>
        <v>#REF!</v>
      </c>
      <c r="O860" s="504" t="e">
        <f t="shared" si="676"/>
        <v>#REF!</v>
      </c>
      <c r="P860" s="504" t="e">
        <f t="shared" si="677"/>
        <v>#REF!</v>
      </c>
      <c r="Q860" s="504" t="e">
        <f t="shared" si="678"/>
        <v>#REF!</v>
      </c>
      <c r="R860" s="504" t="e">
        <f t="shared" si="675"/>
        <v>#REF!</v>
      </c>
      <c r="S860" s="504" t="e">
        <f t="shared" si="675"/>
        <v>#REF!</v>
      </c>
      <c r="T860" s="504" t="e">
        <f t="shared" si="675"/>
        <v>#REF!</v>
      </c>
      <c r="U860" s="504" t="e">
        <f t="shared" si="675"/>
        <v>#REF!</v>
      </c>
      <c r="V860" s="504" t="e">
        <f t="shared" si="675"/>
        <v>#REF!</v>
      </c>
      <c r="W860" s="504" t="e">
        <f t="shared" si="675"/>
        <v>#REF!</v>
      </c>
      <c r="X860" s="504" t="e">
        <f t="shared" si="675"/>
        <v>#REF!</v>
      </c>
    </row>
    <row r="861" spans="1:24" ht="38.25" hidden="1" customHeight="1" x14ac:dyDescent="0.2">
      <c r="A861" s="505" t="s">
        <v>123</v>
      </c>
      <c r="B861" s="526">
        <v>803</v>
      </c>
      <c r="C861" s="493" t="s">
        <v>200</v>
      </c>
      <c r="D861" s="493" t="s">
        <v>198</v>
      </c>
      <c r="E861" s="506" t="s">
        <v>332</v>
      </c>
      <c r="F861" s="493"/>
      <c r="G861" s="504"/>
      <c r="H861" s="504"/>
      <c r="I861" s="504" t="e">
        <f>#REF!+G861</f>
        <v>#REF!</v>
      </c>
      <c r="J861" s="504" t="e">
        <f t="shared" si="665"/>
        <v>#REF!</v>
      </c>
      <c r="K861" s="504" t="e">
        <f t="shared" si="674"/>
        <v>#REF!</v>
      </c>
      <c r="L861" s="504" t="e">
        <f t="shared" si="666"/>
        <v>#REF!</v>
      </c>
      <c r="M861" s="504" t="e">
        <f t="shared" si="666"/>
        <v>#REF!</v>
      </c>
      <c r="N861" s="504" t="e">
        <f t="shared" si="666"/>
        <v>#REF!</v>
      </c>
      <c r="O861" s="504" t="e">
        <f t="shared" si="676"/>
        <v>#REF!</v>
      </c>
      <c r="P861" s="504" t="e">
        <f t="shared" si="677"/>
        <v>#REF!</v>
      </c>
      <c r="Q861" s="504" t="e">
        <f t="shared" si="678"/>
        <v>#REF!</v>
      </c>
      <c r="R861" s="504" t="e">
        <f t="shared" si="675"/>
        <v>#REF!</v>
      </c>
      <c r="S861" s="504" t="e">
        <f t="shared" si="675"/>
        <v>#REF!</v>
      </c>
      <c r="T861" s="504" t="e">
        <f t="shared" si="675"/>
        <v>#REF!</v>
      </c>
      <c r="U861" s="504" t="e">
        <f t="shared" si="675"/>
        <v>#REF!</v>
      </c>
      <c r="V861" s="504" t="e">
        <f t="shared" si="675"/>
        <v>#REF!</v>
      </c>
      <c r="W861" s="504" t="e">
        <f t="shared" si="675"/>
        <v>#REF!</v>
      </c>
      <c r="X861" s="504" t="e">
        <f t="shared" si="675"/>
        <v>#REF!</v>
      </c>
    </row>
    <row r="862" spans="1:24" ht="12.75" hidden="1" customHeight="1" x14ac:dyDescent="0.2">
      <c r="A862" s="505" t="s">
        <v>333</v>
      </c>
      <c r="B862" s="526">
        <v>803</v>
      </c>
      <c r="C862" s="493" t="s">
        <v>200</v>
      </c>
      <c r="D862" s="493" t="s">
        <v>198</v>
      </c>
      <c r="E862" s="506" t="s">
        <v>334</v>
      </c>
      <c r="F862" s="493"/>
      <c r="G862" s="504"/>
      <c r="H862" s="504"/>
      <c r="I862" s="504" t="e">
        <f>#REF!+G862</f>
        <v>#REF!</v>
      </c>
      <c r="J862" s="504" t="e">
        <f t="shared" si="665"/>
        <v>#REF!</v>
      </c>
      <c r="K862" s="504" t="e">
        <f t="shared" si="674"/>
        <v>#REF!</v>
      </c>
      <c r="L862" s="504" t="e">
        <f t="shared" si="666"/>
        <v>#REF!</v>
      </c>
      <c r="M862" s="504" t="e">
        <f t="shared" si="666"/>
        <v>#REF!</v>
      </c>
      <c r="N862" s="504" t="e">
        <f t="shared" si="666"/>
        <v>#REF!</v>
      </c>
      <c r="O862" s="504" t="e">
        <f t="shared" si="676"/>
        <v>#REF!</v>
      </c>
      <c r="P862" s="504" t="e">
        <f t="shared" si="677"/>
        <v>#REF!</v>
      </c>
      <c r="Q862" s="504" t="e">
        <f t="shared" si="678"/>
        <v>#REF!</v>
      </c>
      <c r="R862" s="504" t="e">
        <f t="shared" si="675"/>
        <v>#REF!</v>
      </c>
      <c r="S862" s="504" t="e">
        <f t="shared" si="675"/>
        <v>#REF!</v>
      </c>
      <c r="T862" s="504" t="e">
        <f t="shared" si="675"/>
        <v>#REF!</v>
      </c>
      <c r="U862" s="504" t="e">
        <f t="shared" si="675"/>
        <v>#REF!</v>
      </c>
      <c r="V862" s="504" t="e">
        <f t="shared" si="675"/>
        <v>#REF!</v>
      </c>
      <c r="W862" s="504" t="e">
        <f t="shared" si="675"/>
        <v>#REF!</v>
      </c>
      <c r="X862" s="504" t="e">
        <f t="shared" si="675"/>
        <v>#REF!</v>
      </c>
    </row>
    <row r="863" spans="1:24" ht="12.75" hidden="1" customHeight="1" x14ac:dyDescent="0.2">
      <c r="A863" s="505" t="s">
        <v>320</v>
      </c>
      <c r="B863" s="526">
        <v>803</v>
      </c>
      <c r="C863" s="493" t="s">
        <v>200</v>
      </c>
      <c r="D863" s="493" t="s">
        <v>198</v>
      </c>
      <c r="E863" s="506" t="s">
        <v>334</v>
      </c>
      <c r="F863" s="493" t="s">
        <v>321</v>
      </c>
      <c r="G863" s="504"/>
      <c r="H863" s="504"/>
      <c r="I863" s="504" t="e">
        <f>#REF!+G863</f>
        <v>#REF!</v>
      </c>
      <c r="J863" s="504" t="e">
        <f t="shared" si="665"/>
        <v>#REF!</v>
      </c>
      <c r="K863" s="504" t="e">
        <f t="shared" si="674"/>
        <v>#REF!</v>
      </c>
      <c r="L863" s="504" t="e">
        <f t="shared" si="666"/>
        <v>#REF!</v>
      </c>
      <c r="M863" s="504" t="e">
        <f t="shared" si="666"/>
        <v>#REF!</v>
      </c>
      <c r="N863" s="504" t="e">
        <f t="shared" si="666"/>
        <v>#REF!</v>
      </c>
      <c r="O863" s="504" t="e">
        <f t="shared" si="676"/>
        <v>#REF!</v>
      </c>
      <c r="P863" s="504" t="e">
        <f t="shared" si="677"/>
        <v>#REF!</v>
      </c>
      <c r="Q863" s="504" t="e">
        <f t="shared" si="678"/>
        <v>#REF!</v>
      </c>
      <c r="R863" s="504" t="e">
        <f t="shared" si="675"/>
        <v>#REF!</v>
      </c>
      <c r="S863" s="504" t="e">
        <f t="shared" si="675"/>
        <v>#REF!</v>
      </c>
      <c r="T863" s="504" t="e">
        <f t="shared" si="675"/>
        <v>#REF!</v>
      </c>
      <c r="U863" s="504" t="e">
        <f t="shared" si="675"/>
        <v>#REF!</v>
      </c>
      <c r="V863" s="504" t="e">
        <f t="shared" si="675"/>
        <v>#REF!</v>
      </c>
      <c r="W863" s="504" t="e">
        <f t="shared" si="675"/>
        <v>#REF!</v>
      </c>
      <c r="X863" s="504" t="e">
        <f t="shared" si="675"/>
        <v>#REF!</v>
      </c>
    </row>
    <row r="864" spans="1:24" ht="12.75" hidden="1" customHeight="1" x14ac:dyDescent="0.2">
      <c r="A864" s="505" t="s">
        <v>302</v>
      </c>
      <c r="B864" s="526">
        <v>803</v>
      </c>
      <c r="C864" s="493" t="s">
        <v>200</v>
      </c>
      <c r="D864" s="493" t="s">
        <v>198</v>
      </c>
      <c r="E864" s="506" t="s">
        <v>334</v>
      </c>
      <c r="F864" s="493" t="s">
        <v>303</v>
      </c>
      <c r="G864" s="504"/>
      <c r="H864" s="504"/>
      <c r="I864" s="504" t="e">
        <f>#REF!+G864</f>
        <v>#REF!</v>
      </c>
      <c r="J864" s="504" t="e">
        <f t="shared" si="665"/>
        <v>#REF!</v>
      </c>
      <c r="K864" s="504" t="e">
        <f t="shared" si="674"/>
        <v>#REF!</v>
      </c>
      <c r="L864" s="504" t="e">
        <f t="shared" si="666"/>
        <v>#REF!</v>
      </c>
      <c r="M864" s="504" t="e">
        <f t="shared" si="666"/>
        <v>#REF!</v>
      </c>
      <c r="N864" s="504" t="e">
        <f t="shared" si="666"/>
        <v>#REF!</v>
      </c>
      <c r="O864" s="504" t="e">
        <f t="shared" si="676"/>
        <v>#REF!</v>
      </c>
      <c r="P864" s="504" t="e">
        <f t="shared" si="677"/>
        <v>#REF!</v>
      </c>
      <c r="Q864" s="504" t="e">
        <f t="shared" si="678"/>
        <v>#REF!</v>
      </c>
      <c r="R864" s="504" t="e">
        <f t="shared" si="675"/>
        <v>#REF!</v>
      </c>
      <c r="S864" s="504" t="e">
        <f t="shared" si="675"/>
        <v>#REF!</v>
      </c>
      <c r="T864" s="504" t="e">
        <f t="shared" si="675"/>
        <v>#REF!</v>
      </c>
      <c r="U864" s="504" t="e">
        <f t="shared" si="675"/>
        <v>#REF!</v>
      </c>
      <c r="V864" s="504" t="e">
        <f t="shared" si="675"/>
        <v>#REF!</v>
      </c>
      <c r="W864" s="504" t="e">
        <f t="shared" si="675"/>
        <v>#REF!</v>
      </c>
      <c r="X864" s="504" t="e">
        <f t="shared" si="675"/>
        <v>#REF!</v>
      </c>
    </row>
    <row r="865" spans="1:24" ht="25.5" hidden="1" customHeight="1" x14ac:dyDescent="0.2">
      <c r="A865" s="505" t="s">
        <v>34</v>
      </c>
      <c r="B865" s="526">
        <v>803</v>
      </c>
      <c r="C865" s="493" t="s">
        <v>200</v>
      </c>
      <c r="D865" s="493" t="s">
        <v>198</v>
      </c>
      <c r="E865" s="506" t="s">
        <v>35</v>
      </c>
      <c r="F865" s="493"/>
      <c r="G865" s="504"/>
      <c r="H865" s="504"/>
      <c r="I865" s="504" t="e">
        <f>#REF!+G865</f>
        <v>#REF!</v>
      </c>
      <c r="J865" s="504" t="e">
        <f t="shared" si="665"/>
        <v>#REF!</v>
      </c>
      <c r="K865" s="504" t="e">
        <f t="shared" si="674"/>
        <v>#REF!</v>
      </c>
      <c r="L865" s="504" t="e">
        <f t="shared" si="666"/>
        <v>#REF!</v>
      </c>
      <c r="M865" s="504" t="e">
        <f t="shared" si="666"/>
        <v>#REF!</v>
      </c>
      <c r="N865" s="504" t="e">
        <f t="shared" si="666"/>
        <v>#REF!</v>
      </c>
      <c r="O865" s="504" t="e">
        <f t="shared" si="676"/>
        <v>#REF!</v>
      </c>
      <c r="P865" s="504" t="e">
        <f t="shared" si="677"/>
        <v>#REF!</v>
      </c>
      <c r="Q865" s="504" t="e">
        <f t="shared" si="678"/>
        <v>#REF!</v>
      </c>
      <c r="R865" s="504" t="e">
        <f t="shared" si="675"/>
        <v>#REF!</v>
      </c>
      <c r="S865" s="504" t="e">
        <f t="shared" si="675"/>
        <v>#REF!</v>
      </c>
      <c r="T865" s="504" t="e">
        <f t="shared" si="675"/>
        <v>#REF!</v>
      </c>
      <c r="U865" s="504" t="e">
        <f t="shared" si="675"/>
        <v>#REF!</v>
      </c>
      <c r="V865" s="504" t="e">
        <f t="shared" si="675"/>
        <v>#REF!</v>
      </c>
      <c r="W865" s="504" t="e">
        <f t="shared" si="675"/>
        <v>#REF!</v>
      </c>
      <c r="X865" s="504" t="e">
        <f t="shared" si="675"/>
        <v>#REF!</v>
      </c>
    </row>
    <row r="866" spans="1:24" ht="12.75" hidden="1" customHeight="1" x14ac:dyDescent="0.2">
      <c r="A866" s="505" t="s">
        <v>320</v>
      </c>
      <c r="B866" s="526">
        <v>803</v>
      </c>
      <c r="C866" s="493" t="s">
        <v>200</v>
      </c>
      <c r="D866" s="493" t="s">
        <v>198</v>
      </c>
      <c r="E866" s="506" t="s">
        <v>35</v>
      </c>
      <c r="F866" s="493" t="s">
        <v>321</v>
      </c>
      <c r="G866" s="504"/>
      <c r="H866" s="504"/>
      <c r="I866" s="504" t="e">
        <f>#REF!+G866</f>
        <v>#REF!</v>
      </c>
      <c r="J866" s="504" t="e">
        <f t="shared" si="665"/>
        <v>#REF!</v>
      </c>
      <c r="K866" s="504" t="e">
        <f t="shared" si="674"/>
        <v>#REF!</v>
      </c>
      <c r="L866" s="504" t="e">
        <f t="shared" ref="L866:N873" si="679">I866+J866</f>
        <v>#REF!</v>
      </c>
      <c r="M866" s="504" t="e">
        <f t="shared" si="679"/>
        <v>#REF!</v>
      </c>
      <c r="N866" s="504" t="e">
        <f t="shared" si="679"/>
        <v>#REF!</v>
      </c>
      <c r="O866" s="504" t="e">
        <f t="shared" si="676"/>
        <v>#REF!</v>
      </c>
      <c r="P866" s="504" t="e">
        <f t="shared" si="677"/>
        <v>#REF!</v>
      </c>
      <c r="Q866" s="504" t="e">
        <f t="shared" si="678"/>
        <v>#REF!</v>
      </c>
      <c r="R866" s="504" t="e">
        <f t="shared" si="675"/>
        <v>#REF!</v>
      </c>
      <c r="S866" s="504" t="e">
        <f t="shared" si="675"/>
        <v>#REF!</v>
      </c>
      <c r="T866" s="504" t="e">
        <f t="shared" si="675"/>
        <v>#REF!</v>
      </c>
      <c r="U866" s="504" t="e">
        <f t="shared" si="675"/>
        <v>#REF!</v>
      </c>
      <c r="V866" s="504" t="e">
        <f t="shared" si="675"/>
        <v>#REF!</v>
      </c>
      <c r="W866" s="504" t="e">
        <f t="shared" si="675"/>
        <v>#REF!</v>
      </c>
      <c r="X866" s="504" t="e">
        <f t="shared" si="675"/>
        <v>#REF!</v>
      </c>
    </row>
    <row r="867" spans="1:24" ht="12.75" hidden="1" customHeight="1" x14ac:dyDescent="0.2">
      <c r="A867" s="503" t="s">
        <v>70</v>
      </c>
      <c r="B867" s="490">
        <v>803</v>
      </c>
      <c r="C867" s="491">
        <v>11</v>
      </c>
      <c r="D867" s="491"/>
      <c r="E867" s="491"/>
      <c r="F867" s="491"/>
      <c r="G867" s="504"/>
      <c r="H867" s="504"/>
      <c r="I867" s="504" t="e">
        <f>#REF!+G867</f>
        <v>#REF!</v>
      </c>
      <c r="J867" s="504" t="e">
        <f t="shared" si="665"/>
        <v>#REF!</v>
      </c>
      <c r="K867" s="504" t="e">
        <f t="shared" si="674"/>
        <v>#REF!</v>
      </c>
      <c r="L867" s="504" t="e">
        <f t="shared" si="679"/>
        <v>#REF!</v>
      </c>
      <c r="M867" s="504" t="e">
        <f t="shared" si="679"/>
        <v>#REF!</v>
      </c>
      <c r="N867" s="504" t="e">
        <f t="shared" si="679"/>
        <v>#REF!</v>
      </c>
      <c r="O867" s="504" t="e">
        <f t="shared" si="676"/>
        <v>#REF!</v>
      </c>
      <c r="P867" s="504" t="e">
        <f t="shared" si="677"/>
        <v>#REF!</v>
      </c>
      <c r="Q867" s="504" t="e">
        <f t="shared" si="678"/>
        <v>#REF!</v>
      </c>
      <c r="R867" s="504" t="e">
        <f t="shared" si="675"/>
        <v>#REF!</v>
      </c>
      <c r="S867" s="504" t="e">
        <f t="shared" si="675"/>
        <v>#REF!</v>
      </c>
      <c r="T867" s="504" t="e">
        <f t="shared" si="675"/>
        <v>#REF!</v>
      </c>
      <c r="U867" s="504" t="e">
        <f t="shared" si="675"/>
        <v>#REF!</v>
      </c>
      <c r="V867" s="504" t="e">
        <f t="shared" si="675"/>
        <v>#REF!</v>
      </c>
      <c r="W867" s="504" t="e">
        <f t="shared" si="675"/>
        <v>#REF!</v>
      </c>
      <c r="X867" s="504" t="e">
        <f t="shared" si="675"/>
        <v>#REF!</v>
      </c>
    </row>
    <row r="868" spans="1:24" ht="25.5" hidden="1" customHeight="1" x14ac:dyDescent="0.2">
      <c r="A868" s="503" t="s">
        <v>289</v>
      </c>
      <c r="B868" s="490">
        <v>803</v>
      </c>
      <c r="C868" s="491">
        <v>11</v>
      </c>
      <c r="D868" s="491" t="s">
        <v>192</v>
      </c>
      <c r="E868" s="491"/>
      <c r="F868" s="491"/>
      <c r="G868" s="504"/>
      <c r="H868" s="504"/>
      <c r="I868" s="504" t="e">
        <f>#REF!+G868</f>
        <v>#REF!</v>
      </c>
      <c r="J868" s="504" t="e">
        <f t="shared" si="665"/>
        <v>#REF!</v>
      </c>
      <c r="K868" s="504" t="e">
        <f t="shared" si="674"/>
        <v>#REF!</v>
      </c>
      <c r="L868" s="504" t="e">
        <f t="shared" si="679"/>
        <v>#REF!</v>
      </c>
      <c r="M868" s="504" t="e">
        <f t="shared" si="679"/>
        <v>#REF!</v>
      </c>
      <c r="N868" s="504" t="e">
        <f t="shared" si="679"/>
        <v>#REF!</v>
      </c>
      <c r="O868" s="504" t="e">
        <f t="shared" si="676"/>
        <v>#REF!</v>
      </c>
      <c r="P868" s="504" t="e">
        <f t="shared" si="677"/>
        <v>#REF!</v>
      </c>
      <c r="Q868" s="504" t="e">
        <f t="shared" si="678"/>
        <v>#REF!</v>
      </c>
      <c r="R868" s="504" t="e">
        <f t="shared" si="675"/>
        <v>#REF!</v>
      </c>
      <c r="S868" s="504" t="e">
        <f t="shared" si="675"/>
        <v>#REF!</v>
      </c>
      <c r="T868" s="504" t="e">
        <f t="shared" si="675"/>
        <v>#REF!</v>
      </c>
      <c r="U868" s="504" t="e">
        <f t="shared" si="675"/>
        <v>#REF!</v>
      </c>
      <c r="V868" s="504" t="e">
        <f t="shared" si="675"/>
        <v>#REF!</v>
      </c>
      <c r="W868" s="504" t="e">
        <f t="shared" si="675"/>
        <v>#REF!</v>
      </c>
      <c r="X868" s="504" t="e">
        <f t="shared" si="675"/>
        <v>#REF!</v>
      </c>
    </row>
    <row r="869" spans="1:24" ht="12.75" hidden="1" customHeight="1" x14ac:dyDescent="0.2">
      <c r="A869" s="505" t="s">
        <v>11</v>
      </c>
      <c r="B869" s="526">
        <v>803</v>
      </c>
      <c r="C869" s="493">
        <v>11</v>
      </c>
      <c r="D869" s="493" t="s">
        <v>192</v>
      </c>
      <c r="E869" s="493" t="s">
        <v>12</v>
      </c>
      <c r="F869" s="493"/>
      <c r="G869" s="504"/>
      <c r="H869" s="504"/>
      <c r="I869" s="504" t="e">
        <f>#REF!+G869</f>
        <v>#REF!</v>
      </c>
      <c r="J869" s="504" t="e">
        <f t="shared" si="665"/>
        <v>#REF!</v>
      </c>
      <c r="K869" s="504" t="e">
        <f t="shared" si="674"/>
        <v>#REF!</v>
      </c>
      <c r="L869" s="504" t="e">
        <f t="shared" si="679"/>
        <v>#REF!</v>
      </c>
      <c r="M869" s="504" t="e">
        <f t="shared" si="679"/>
        <v>#REF!</v>
      </c>
      <c r="N869" s="504" t="e">
        <f t="shared" si="679"/>
        <v>#REF!</v>
      </c>
      <c r="O869" s="504" t="e">
        <f t="shared" si="676"/>
        <v>#REF!</v>
      </c>
      <c r="P869" s="504" t="e">
        <f t="shared" si="677"/>
        <v>#REF!</v>
      </c>
      <c r="Q869" s="504" t="e">
        <f t="shared" si="678"/>
        <v>#REF!</v>
      </c>
      <c r="R869" s="504" t="e">
        <f t="shared" si="675"/>
        <v>#REF!</v>
      </c>
      <c r="S869" s="504" t="e">
        <f t="shared" si="675"/>
        <v>#REF!</v>
      </c>
      <c r="T869" s="504" t="e">
        <f t="shared" si="675"/>
        <v>#REF!</v>
      </c>
      <c r="U869" s="504" t="e">
        <f t="shared" si="675"/>
        <v>#REF!</v>
      </c>
      <c r="V869" s="504" t="e">
        <f t="shared" si="675"/>
        <v>#REF!</v>
      </c>
      <c r="W869" s="504" t="e">
        <f t="shared" si="675"/>
        <v>#REF!</v>
      </c>
      <c r="X869" s="504" t="e">
        <f t="shared" si="675"/>
        <v>#REF!</v>
      </c>
    </row>
    <row r="870" spans="1:24" ht="51" hidden="1" customHeight="1" x14ac:dyDescent="0.2">
      <c r="A870" s="505" t="s">
        <v>15</v>
      </c>
      <c r="B870" s="526">
        <v>803</v>
      </c>
      <c r="C870" s="493">
        <v>11</v>
      </c>
      <c r="D870" s="493" t="s">
        <v>192</v>
      </c>
      <c r="E870" s="493" t="s">
        <v>16</v>
      </c>
      <c r="F870" s="493"/>
      <c r="G870" s="504"/>
      <c r="H870" s="504"/>
      <c r="I870" s="504" t="e">
        <f>#REF!+G870</f>
        <v>#REF!</v>
      </c>
      <c r="J870" s="504" t="e">
        <f t="shared" si="665"/>
        <v>#REF!</v>
      </c>
      <c r="K870" s="504" t="e">
        <f t="shared" si="674"/>
        <v>#REF!</v>
      </c>
      <c r="L870" s="504" t="e">
        <f t="shared" si="679"/>
        <v>#REF!</v>
      </c>
      <c r="M870" s="504" t="e">
        <f t="shared" si="679"/>
        <v>#REF!</v>
      </c>
      <c r="N870" s="504" t="e">
        <f t="shared" si="679"/>
        <v>#REF!</v>
      </c>
      <c r="O870" s="504" t="e">
        <f t="shared" si="676"/>
        <v>#REF!</v>
      </c>
      <c r="P870" s="504" t="e">
        <f t="shared" si="677"/>
        <v>#REF!</v>
      </c>
      <c r="Q870" s="504" t="e">
        <f t="shared" si="678"/>
        <v>#REF!</v>
      </c>
      <c r="R870" s="504" t="e">
        <f t="shared" si="675"/>
        <v>#REF!</v>
      </c>
      <c r="S870" s="504" t="e">
        <f t="shared" si="675"/>
        <v>#REF!</v>
      </c>
      <c r="T870" s="504" t="e">
        <f t="shared" si="675"/>
        <v>#REF!</v>
      </c>
      <c r="U870" s="504" t="e">
        <f t="shared" si="675"/>
        <v>#REF!</v>
      </c>
      <c r="V870" s="504" t="e">
        <f t="shared" si="675"/>
        <v>#REF!</v>
      </c>
      <c r="W870" s="504" t="e">
        <f t="shared" si="675"/>
        <v>#REF!</v>
      </c>
      <c r="X870" s="504" t="e">
        <f t="shared" si="675"/>
        <v>#REF!</v>
      </c>
    </row>
    <row r="871" spans="1:24" ht="12.75" hidden="1" customHeight="1" x14ac:dyDescent="0.2">
      <c r="A871" s="505" t="s">
        <v>153</v>
      </c>
      <c r="B871" s="526">
        <v>803</v>
      </c>
      <c r="C871" s="493">
        <v>11</v>
      </c>
      <c r="D871" s="493" t="s">
        <v>192</v>
      </c>
      <c r="E871" s="493" t="s">
        <v>16</v>
      </c>
      <c r="F871" s="493" t="s">
        <v>154</v>
      </c>
      <c r="G871" s="504"/>
      <c r="H871" s="504"/>
      <c r="I871" s="504" t="e">
        <f>#REF!+G871</f>
        <v>#REF!</v>
      </c>
      <c r="J871" s="504" t="e">
        <f t="shared" si="665"/>
        <v>#REF!</v>
      </c>
      <c r="K871" s="504" t="e">
        <f t="shared" si="674"/>
        <v>#REF!</v>
      </c>
      <c r="L871" s="504" t="e">
        <f t="shared" si="679"/>
        <v>#REF!</v>
      </c>
      <c r="M871" s="504" t="e">
        <f t="shared" si="679"/>
        <v>#REF!</v>
      </c>
      <c r="N871" s="504" t="e">
        <f t="shared" si="679"/>
        <v>#REF!</v>
      </c>
      <c r="O871" s="504" t="e">
        <f t="shared" si="676"/>
        <v>#REF!</v>
      </c>
      <c r="P871" s="504" t="e">
        <f t="shared" si="677"/>
        <v>#REF!</v>
      </c>
      <c r="Q871" s="504" t="e">
        <f t="shared" si="678"/>
        <v>#REF!</v>
      </c>
      <c r="R871" s="504" t="e">
        <f t="shared" si="675"/>
        <v>#REF!</v>
      </c>
      <c r="S871" s="504" t="e">
        <f t="shared" si="675"/>
        <v>#REF!</v>
      </c>
      <c r="T871" s="504" t="e">
        <f t="shared" si="675"/>
        <v>#REF!</v>
      </c>
      <c r="U871" s="504" t="e">
        <f t="shared" si="675"/>
        <v>#REF!</v>
      </c>
      <c r="V871" s="504" t="e">
        <f t="shared" si="675"/>
        <v>#REF!</v>
      </c>
      <c r="W871" s="504" t="e">
        <f t="shared" si="675"/>
        <v>#REF!</v>
      </c>
      <c r="X871" s="504" t="e">
        <f t="shared" si="675"/>
        <v>#REF!</v>
      </c>
    </row>
    <row r="872" spans="1:24" ht="35.450000000000003" hidden="1" customHeight="1" x14ac:dyDescent="0.2">
      <c r="A872" s="675" t="s">
        <v>36</v>
      </c>
      <c r="B872" s="676"/>
      <c r="C872" s="676"/>
      <c r="D872" s="676"/>
      <c r="E872" s="676"/>
      <c r="F872" s="676"/>
      <c r="G872" s="504"/>
      <c r="H872" s="504"/>
      <c r="I872" s="504" t="e">
        <f>#REF!+G872</f>
        <v>#REF!</v>
      </c>
      <c r="J872" s="504" t="e">
        <f t="shared" si="665"/>
        <v>#REF!</v>
      </c>
      <c r="K872" s="504" t="e">
        <f t="shared" si="674"/>
        <v>#REF!</v>
      </c>
      <c r="L872" s="504" t="e">
        <f t="shared" si="679"/>
        <v>#REF!</v>
      </c>
      <c r="M872" s="504" t="e">
        <f t="shared" si="679"/>
        <v>#REF!</v>
      </c>
      <c r="N872" s="504" t="e">
        <f t="shared" si="679"/>
        <v>#REF!</v>
      </c>
      <c r="O872" s="504" t="e">
        <f t="shared" si="676"/>
        <v>#REF!</v>
      </c>
      <c r="P872" s="504" t="e">
        <f t="shared" si="677"/>
        <v>#REF!</v>
      </c>
      <c r="Q872" s="504" t="e">
        <f t="shared" si="678"/>
        <v>#REF!</v>
      </c>
      <c r="R872" s="504" t="e">
        <f t="shared" si="675"/>
        <v>#REF!</v>
      </c>
      <c r="S872" s="504" t="e">
        <f t="shared" si="675"/>
        <v>#REF!</v>
      </c>
      <c r="T872" s="504" t="e">
        <f t="shared" si="675"/>
        <v>#REF!</v>
      </c>
      <c r="U872" s="504" t="e">
        <f t="shared" si="675"/>
        <v>#REF!</v>
      </c>
      <c r="V872" s="504" t="e">
        <f t="shared" si="675"/>
        <v>#REF!</v>
      </c>
      <c r="W872" s="504" t="e">
        <f t="shared" si="675"/>
        <v>#REF!</v>
      </c>
      <c r="X872" s="504" t="e">
        <f t="shared" si="675"/>
        <v>#REF!</v>
      </c>
    </row>
    <row r="873" spans="1:24" ht="12.75" hidden="1" customHeight="1" x14ac:dyDescent="0.2">
      <c r="A873" s="503" t="s">
        <v>306</v>
      </c>
      <c r="B873" s="491" t="s">
        <v>37</v>
      </c>
      <c r="C873" s="491" t="s">
        <v>196</v>
      </c>
      <c r="D873" s="491"/>
      <c r="E873" s="491"/>
      <c r="F873" s="491"/>
      <c r="G873" s="504"/>
      <c r="H873" s="504"/>
      <c r="I873" s="504" t="e">
        <f>#REF!+G873</f>
        <v>#REF!</v>
      </c>
      <c r="J873" s="504" t="e">
        <f t="shared" si="665"/>
        <v>#REF!</v>
      </c>
      <c r="K873" s="504" t="e">
        <f t="shared" si="674"/>
        <v>#REF!</v>
      </c>
      <c r="L873" s="504" t="e">
        <f t="shared" si="679"/>
        <v>#REF!</v>
      </c>
      <c r="M873" s="504" t="e">
        <f t="shared" si="679"/>
        <v>#REF!</v>
      </c>
      <c r="N873" s="504" t="e">
        <f t="shared" si="679"/>
        <v>#REF!</v>
      </c>
      <c r="O873" s="504" t="e">
        <f t="shared" si="676"/>
        <v>#REF!</v>
      </c>
      <c r="P873" s="504" t="e">
        <f t="shared" si="677"/>
        <v>#REF!</v>
      </c>
      <c r="Q873" s="504" t="e">
        <f t="shared" si="678"/>
        <v>#REF!</v>
      </c>
      <c r="R873" s="504" t="e">
        <f t="shared" si="675"/>
        <v>#REF!</v>
      </c>
      <c r="S873" s="504" t="e">
        <f t="shared" si="675"/>
        <v>#REF!</v>
      </c>
      <c r="T873" s="504" t="e">
        <f t="shared" si="675"/>
        <v>#REF!</v>
      </c>
      <c r="U873" s="504" t="e">
        <f t="shared" si="675"/>
        <v>#REF!</v>
      </c>
      <c r="V873" s="504" t="e">
        <f t="shared" si="675"/>
        <v>#REF!</v>
      </c>
      <c r="W873" s="504" t="e">
        <f t="shared" si="675"/>
        <v>#REF!</v>
      </c>
      <c r="X873" s="504" t="e">
        <f t="shared" si="675"/>
        <v>#REF!</v>
      </c>
    </row>
    <row r="874" spans="1:24" ht="12.75" hidden="1" customHeight="1" x14ac:dyDescent="0.2">
      <c r="A874" s="503" t="s">
        <v>38</v>
      </c>
      <c r="B874" s="491" t="s">
        <v>37</v>
      </c>
      <c r="C874" s="491" t="s">
        <v>196</v>
      </c>
      <c r="D874" s="491" t="s">
        <v>233</v>
      </c>
      <c r="E874" s="491"/>
      <c r="F874" s="491"/>
      <c r="G874" s="504"/>
      <c r="H874" s="504"/>
      <c r="I874" s="504" t="e">
        <f>#REF!+G874</f>
        <v>#REF!</v>
      </c>
      <c r="J874" s="504" t="e">
        <f t="shared" si="665"/>
        <v>#REF!</v>
      </c>
      <c r="K874" s="504" t="e">
        <f t="shared" si="674"/>
        <v>#REF!</v>
      </c>
      <c r="L874" s="504" t="e">
        <f t="shared" si="674"/>
        <v>#REF!</v>
      </c>
      <c r="M874" s="504" t="e">
        <f t="shared" si="674"/>
        <v>#REF!</v>
      </c>
      <c r="N874" s="504" t="e">
        <f t="shared" si="674"/>
        <v>#REF!</v>
      </c>
      <c r="O874" s="504" t="e">
        <f t="shared" si="676"/>
        <v>#REF!</v>
      </c>
      <c r="P874" s="504" t="e">
        <f t="shared" si="677"/>
        <v>#REF!</v>
      </c>
      <c r="Q874" s="504" t="e">
        <f t="shared" si="678"/>
        <v>#REF!</v>
      </c>
      <c r="R874" s="504" t="e">
        <f t="shared" si="675"/>
        <v>#REF!</v>
      </c>
      <c r="S874" s="504" t="e">
        <f t="shared" si="675"/>
        <v>#REF!</v>
      </c>
      <c r="T874" s="504" t="e">
        <f t="shared" si="675"/>
        <v>#REF!</v>
      </c>
      <c r="U874" s="504" t="e">
        <f t="shared" si="675"/>
        <v>#REF!</v>
      </c>
      <c r="V874" s="504" t="e">
        <f t="shared" si="675"/>
        <v>#REF!</v>
      </c>
      <c r="W874" s="504" t="e">
        <f t="shared" si="675"/>
        <v>#REF!</v>
      </c>
      <c r="X874" s="504" t="e">
        <f t="shared" si="675"/>
        <v>#REF!</v>
      </c>
    </row>
    <row r="875" spans="1:24" ht="38.25" hidden="1" customHeight="1" x14ac:dyDescent="0.2">
      <c r="A875" s="505" t="s">
        <v>123</v>
      </c>
      <c r="B875" s="493" t="s">
        <v>37</v>
      </c>
      <c r="C875" s="493" t="s">
        <v>196</v>
      </c>
      <c r="D875" s="493" t="s">
        <v>233</v>
      </c>
      <c r="E875" s="506" t="s">
        <v>332</v>
      </c>
      <c r="F875" s="493"/>
      <c r="G875" s="504"/>
      <c r="H875" s="504"/>
      <c r="I875" s="504" t="e">
        <f>#REF!+G875</f>
        <v>#REF!</v>
      </c>
      <c r="J875" s="504" t="e">
        <f t="shared" si="665"/>
        <v>#REF!</v>
      </c>
      <c r="K875" s="504" t="e">
        <f t="shared" si="674"/>
        <v>#REF!</v>
      </c>
      <c r="L875" s="504" t="e">
        <f t="shared" si="674"/>
        <v>#REF!</v>
      </c>
      <c r="M875" s="504" t="e">
        <f t="shared" si="674"/>
        <v>#REF!</v>
      </c>
      <c r="N875" s="504" t="e">
        <f t="shared" si="674"/>
        <v>#REF!</v>
      </c>
      <c r="O875" s="504" t="e">
        <f t="shared" si="676"/>
        <v>#REF!</v>
      </c>
      <c r="P875" s="504" t="e">
        <f t="shared" si="677"/>
        <v>#REF!</v>
      </c>
      <c r="Q875" s="504" t="e">
        <f t="shared" si="678"/>
        <v>#REF!</v>
      </c>
      <c r="R875" s="504" t="e">
        <f t="shared" si="675"/>
        <v>#REF!</v>
      </c>
      <c r="S875" s="504" t="e">
        <f t="shared" si="675"/>
        <v>#REF!</v>
      </c>
      <c r="T875" s="504" t="e">
        <f t="shared" si="675"/>
        <v>#REF!</v>
      </c>
      <c r="U875" s="504" t="e">
        <f t="shared" si="675"/>
        <v>#REF!</v>
      </c>
      <c r="V875" s="504" t="e">
        <f t="shared" si="675"/>
        <v>#REF!</v>
      </c>
      <c r="W875" s="504" t="e">
        <f t="shared" si="675"/>
        <v>#REF!</v>
      </c>
      <c r="X875" s="504" t="e">
        <f t="shared" si="675"/>
        <v>#REF!</v>
      </c>
    </row>
    <row r="876" spans="1:24" ht="12.75" hidden="1" customHeight="1" x14ac:dyDescent="0.2">
      <c r="A876" s="505" t="s">
        <v>333</v>
      </c>
      <c r="B876" s="493" t="s">
        <v>37</v>
      </c>
      <c r="C876" s="493" t="s">
        <v>196</v>
      </c>
      <c r="D876" s="493" t="s">
        <v>233</v>
      </c>
      <c r="E876" s="506" t="s">
        <v>334</v>
      </c>
      <c r="F876" s="493"/>
      <c r="G876" s="504"/>
      <c r="H876" s="504"/>
      <c r="I876" s="504" t="e">
        <f>#REF!+G876</f>
        <v>#REF!</v>
      </c>
      <c r="J876" s="504" t="e">
        <f t="shared" si="665"/>
        <v>#REF!</v>
      </c>
      <c r="K876" s="504" t="e">
        <f t="shared" si="674"/>
        <v>#REF!</v>
      </c>
      <c r="L876" s="504" t="e">
        <f t="shared" si="674"/>
        <v>#REF!</v>
      </c>
      <c r="M876" s="504" t="e">
        <f t="shared" si="674"/>
        <v>#REF!</v>
      </c>
      <c r="N876" s="504" t="e">
        <f t="shared" si="674"/>
        <v>#REF!</v>
      </c>
      <c r="O876" s="504" t="e">
        <f t="shared" si="676"/>
        <v>#REF!</v>
      </c>
      <c r="P876" s="504" t="e">
        <f t="shared" si="677"/>
        <v>#REF!</v>
      </c>
      <c r="Q876" s="504" t="e">
        <f t="shared" si="678"/>
        <v>#REF!</v>
      </c>
      <c r="R876" s="504" t="e">
        <f t="shared" si="675"/>
        <v>#REF!</v>
      </c>
      <c r="S876" s="504" t="e">
        <f t="shared" si="675"/>
        <v>#REF!</v>
      </c>
      <c r="T876" s="504" t="e">
        <f t="shared" si="675"/>
        <v>#REF!</v>
      </c>
      <c r="U876" s="504" t="e">
        <f t="shared" si="675"/>
        <v>#REF!</v>
      </c>
      <c r="V876" s="504" t="e">
        <f t="shared" si="675"/>
        <v>#REF!</v>
      </c>
      <c r="W876" s="504" t="e">
        <f t="shared" si="675"/>
        <v>#REF!</v>
      </c>
      <c r="X876" s="504" t="e">
        <f t="shared" si="675"/>
        <v>#REF!</v>
      </c>
    </row>
    <row r="877" spans="1:24" ht="12.75" hidden="1" customHeight="1" x14ac:dyDescent="0.2">
      <c r="A877" s="505" t="s">
        <v>320</v>
      </c>
      <c r="B877" s="493" t="s">
        <v>37</v>
      </c>
      <c r="C877" s="493" t="s">
        <v>196</v>
      </c>
      <c r="D877" s="493" t="s">
        <v>233</v>
      </c>
      <c r="E877" s="506" t="s">
        <v>334</v>
      </c>
      <c r="F877" s="493" t="s">
        <v>321</v>
      </c>
      <c r="G877" s="504"/>
      <c r="H877" s="504"/>
      <c r="I877" s="504" t="e">
        <f>#REF!+G877</f>
        <v>#REF!</v>
      </c>
      <c r="J877" s="504" t="e">
        <f t="shared" si="665"/>
        <v>#REF!</v>
      </c>
      <c r="K877" s="504" t="e">
        <f t="shared" si="674"/>
        <v>#REF!</v>
      </c>
      <c r="L877" s="504" t="e">
        <f t="shared" si="674"/>
        <v>#REF!</v>
      </c>
      <c r="M877" s="504" t="e">
        <f t="shared" si="674"/>
        <v>#REF!</v>
      </c>
      <c r="N877" s="504" t="e">
        <f t="shared" si="674"/>
        <v>#REF!</v>
      </c>
      <c r="O877" s="504" t="e">
        <f t="shared" si="676"/>
        <v>#REF!</v>
      </c>
      <c r="P877" s="504" t="e">
        <f t="shared" si="677"/>
        <v>#REF!</v>
      </c>
      <c r="Q877" s="504" t="e">
        <f t="shared" si="678"/>
        <v>#REF!</v>
      </c>
      <c r="R877" s="504" t="e">
        <f t="shared" si="675"/>
        <v>#REF!</v>
      </c>
      <c r="S877" s="504" t="e">
        <f t="shared" si="675"/>
        <v>#REF!</v>
      </c>
      <c r="T877" s="504" t="e">
        <f t="shared" si="675"/>
        <v>#REF!</v>
      </c>
      <c r="U877" s="504" t="e">
        <f t="shared" si="675"/>
        <v>#REF!</v>
      </c>
      <c r="V877" s="504" t="e">
        <f t="shared" si="675"/>
        <v>#REF!</v>
      </c>
      <c r="W877" s="504" t="e">
        <f t="shared" si="675"/>
        <v>#REF!</v>
      </c>
      <c r="X877" s="504" t="e">
        <f t="shared" si="675"/>
        <v>#REF!</v>
      </c>
    </row>
    <row r="878" spans="1:24" ht="12.75" hidden="1" customHeight="1" x14ac:dyDescent="0.2">
      <c r="A878" s="505" t="s">
        <v>302</v>
      </c>
      <c r="B878" s="493" t="s">
        <v>37</v>
      </c>
      <c r="C878" s="493" t="s">
        <v>196</v>
      </c>
      <c r="D878" s="493" t="s">
        <v>233</v>
      </c>
      <c r="E878" s="506" t="s">
        <v>334</v>
      </c>
      <c r="F878" s="493" t="s">
        <v>303</v>
      </c>
      <c r="G878" s="504"/>
      <c r="H878" s="504"/>
      <c r="I878" s="504" t="e">
        <f>#REF!+G878</f>
        <v>#REF!</v>
      </c>
      <c r="J878" s="504" t="e">
        <f t="shared" si="665"/>
        <v>#REF!</v>
      </c>
      <c r="K878" s="504" t="e">
        <f t="shared" si="674"/>
        <v>#REF!</v>
      </c>
      <c r="L878" s="504" t="e">
        <f t="shared" si="674"/>
        <v>#REF!</v>
      </c>
      <c r="M878" s="504" t="e">
        <f t="shared" si="674"/>
        <v>#REF!</v>
      </c>
      <c r="N878" s="504" t="e">
        <f t="shared" si="674"/>
        <v>#REF!</v>
      </c>
      <c r="O878" s="504" t="e">
        <f t="shared" si="676"/>
        <v>#REF!</v>
      </c>
      <c r="P878" s="504" t="e">
        <f t="shared" si="677"/>
        <v>#REF!</v>
      </c>
      <c r="Q878" s="504" t="e">
        <f t="shared" si="678"/>
        <v>#REF!</v>
      </c>
      <c r="R878" s="504" t="e">
        <f t="shared" si="675"/>
        <v>#REF!</v>
      </c>
      <c r="S878" s="504" t="e">
        <f t="shared" si="675"/>
        <v>#REF!</v>
      </c>
      <c r="T878" s="504" t="e">
        <f t="shared" si="675"/>
        <v>#REF!</v>
      </c>
      <c r="U878" s="504" t="e">
        <f t="shared" si="675"/>
        <v>#REF!</v>
      </c>
      <c r="V878" s="504" t="e">
        <f t="shared" si="675"/>
        <v>#REF!</v>
      </c>
      <c r="W878" s="504" t="e">
        <f t="shared" si="675"/>
        <v>#REF!</v>
      </c>
      <c r="X878" s="504" t="e">
        <f t="shared" si="675"/>
        <v>#REF!</v>
      </c>
    </row>
    <row r="879" spans="1:24" ht="25.5" hidden="1" customHeight="1" x14ac:dyDescent="0.2">
      <c r="A879" s="505" t="s">
        <v>39</v>
      </c>
      <c r="B879" s="493" t="s">
        <v>37</v>
      </c>
      <c r="C879" s="493" t="s">
        <v>196</v>
      </c>
      <c r="D879" s="493" t="s">
        <v>233</v>
      </c>
      <c r="E879" s="506" t="s">
        <v>307</v>
      </c>
      <c r="F879" s="493"/>
      <c r="G879" s="504"/>
      <c r="H879" s="504"/>
      <c r="I879" s="504" t="e">
        <f>#REF!+G879</f>
        <v>#REF!</v>
      </c>
      <c r="J879" s="504" t="e">
        <f t="shared" si="665"/>
        <v>#REF!</v>
      </c>
      <c r="K879" s="504" t="e">
        <f t="shared" si="674"/>
        <v>#REF!</v>
      </c>
      <c r="L879" s="504" t="e">
        <f t="shared" si="674"/>
        <v>#REF!</v>
      </c>
      <c r="M879" s="504" t="e">
        <f t="shared" si="674"/>
        <v>#REF!</v>
      </c>
      <c r="N879" s="504" t="e">
        <f t="shared" si="674"/>
        <v>#REF!</v>
      </c>
      <c r="O879" s="504" t="e">
        <f t="shared" si="676"/>
        <v>#REF!</v>
      </c>
      <c r="P879" s="504" t="e">
        <f t="shared" si="677"/>
        <v>#REF!</v>
      </c>
      <c r="Q879" s="504" t="e">
        <f t="shared" si="678"/>
        <v>#REF!</v>
      </c>
      <c r="R879" s="504" t="e">
        <f t="shared" si="675"/>
        <v>#REF!</v>
      </c>
      <c r="S879" s="504" t="e">
        <f t="shared" si="675"/>
        <v>#REF!</v>
      </c>
      <c r="T879" s="504" t="e">
        <f t="shared" si="675"/>
        <v>#REF!</v>
      </c>
      <c r="U879" s="504" t="e">
        <f t="shared" si="675"/>
        <v>#REF!</v>
      </c>
      <c r="V879" s="504" t="e">
        <f t="shared" si="675"/>
        <v>#REF!</v>
      </c>
      <c r="W879" s="504" t="e">
        <f t="shared" si="675"/>
        <v>#REF!</v>
      </c>
      <c r="X879" s="504" t="e">
        <f t="shared" si="675"/>
        <v>#REF!</v>
      </c>
    </row>
    <row r="880" spans="1:24" ht="12.75" hidden="1" customHeight="1" x14ac:dyDescent="0.2">
      <c r="A880" s="505" t="s">
        <v>320</v>
      </c>
      <c r="B880" s="493" t="s">
        <v>37</v>
      </c>
      <c r="C880" s="493" t="s">
        <v>196</v>
      </c>
      <c r="D880" s="493" t="s">
        <v>233</v>
      </c>
      <c r="E880" s="506" t="s">
        <v>307</v>
      </c>
      <c r="F880" s="493" t="s">
        <v>321</v>
      </c>
      <c r="G880" s="504"/>
      <c r="H880" s="504"/>
      <c r="I880" s="504" t="e">
        <f>#REF!+G880</f>
        <v>#REF!</v>
      </c>
      <c r="J880" s="504" t="e">
        <f t="shared" si="665"/>
        <v>#REF!</v>
      </c>
      <c r="K880" s="504" t="e">
        <f t="shared" si="674"/>
        <v>#REF!</v>
      </c>
      <c r="L880" s="504" t="e">
        <f t="shared" si="674"/>
        <v>#REF!</v>
      </c>
      <c r="M880" s="504" t="e">
        <f t="shared" si="674"/>
        <v>#REF!</v>
      </c>
      <c r="N880" s="504" t="e">
        <f t="shared" si="674"/>
        <v>#REF!</v>
      </c>
      <c r="O880" s="504" t="e">
        <f t="shared" si="676"/>
        <v>#REF!</v>
      </c>
      <c r="P880" s="504" t="e">
        <f t="shared" si="677"/>
        <v>#REF!</v>
      </c>
      <c r="Q880" s="504" t="e">
        <f t="shared" si="678"/>
        <v>#REF!</v>
      </c>
      <c r="R880" s="504" t="e">
        <f t="shared" si="675"/>
        <v>#REF!</v>
      </c>
      <c r="S880" s="504" t="e">
        <f t="shared" si="675"/>
        <v>#REF!</v>
      </c>
      <c r="T880" s="504" t="e">
        <f t="shared" si="675"/>
        <v>#REF!</v>
      </c>
      <c r="U880" s="504" t="e">
        <f t="shared" si="675"/>
        <v>#REF!</v>
      </c>
      <c r="V880" s="504" t="e">
        <f t="shared" si="675"/>
        <v>#REF!</v>
      </c>
      <c r="W880" s="504" t="e">
        <f t="shared" ref="W880:X943" si="680">U880+V880</f>
        <v>#REF!</v>
      </c>
      <c r="X880" s="504" t="e">
        <f t="shared" si="680"/>
        <v>#REF!</v>
      </c>
    </row>
    <row r="881" spans="1:24" ht="51" hidden="1" customHeight="1" x14ac:dyDescent="0.2">
      <c r="A881" s="675" t="s">
        <v>40</v>
      </c>
      <c r="B881" s="676"/>
      <c r="C881" s="676"/>
      <c r="D881" s="676"/>
      <c r="E881" s="676"/>
      <c r="F881" s="676"/>
      <c r="G881" s="504"/>
      <c r="H881" s="504"/>
      <c r="I881" s="504" t="e">
        <f>#REF!+G881</f>
        <v>#REF!</v>
      </c>
      <c r="J881" s="504" t="e">
        <f t="shared" si="665"/>
        <v>#REF!</v>
      </c>
      <c r="K881" s="504" t="e">
        <f t="shared" si="674"/>
        <v>#REF!</v>
      </c>
      <c r="L881" s="504" t="e">
        <f t="shared" si="674"/>
        <v>#REF!</v>
      </c>
      <c r="M881" s="504" t="e">
        <f t="shared" si="674"/>
        <v>#REF!</v>
      </c>
      <c r="N881" s="504" t="e">
        <f t="shared" si="674"/>
        <v>#REF!</v>
      </c>
      <c r="O881" s="504" t="e">
        <f t="shared" si="676"/>
        <v>#REF!</v>
      </c>
      <c r="P881" s="504" t="e">
        <f t="shared" si="677"/>
        <v>#REF!</v>
      </c>
      <c r="Q881" s="504" t="e">
        <f t="shared" si="678"/>
        <v>#REF!</v>
      </c>
      <c r="R881" s="504" t="e">
        <f t="shared" ref="R881:W944" si="681">P881+Q881</f>
        <v>#REF!</v>
      </c>
      <c r="S881" s="504" t="e">
        <f t="shared" si="681"/>
        <v>#REF!</v>
      </c>
      <c r="T881" s="504" t="e">
        <f t="shared" si="681"/>
        <v>#REF!</v>
      </c>
      <c r="U881" s="504" t="e">
        <f t="shared" si="681"/>
        <v>#REF!</v>
      </c>
      <c r="V881" s="504" t="e">
        <f t="shared" si="681"/>
        <v>#REF!</v>
      </c>
      <c r="W881" s="504" t="e">
        <f t="shared" si="680"/>
        <v>#REF!</v>
      </c>
      <c r="X881" s="504" t="e">
        <f t="shared" si="680"/>
        <v>#REF!</v>
      </c>
    </row>
    <row r="882" spans="1:24" ht="12.75" hidden="1" customHeight="1" x14ac:dyDescent="0.2">
      <c r="A882" s="503" t="s">
        <v>364</v>
      </c>
      <c r="B882" s="490">
        <v>811</v>
      </c>
      <c r="C882" s="491" t="s">
        <v>192</v>
      </c>
      <c r="D882" s="491"/>
      <c r="E882" s="491"/>
      <c r="F882" s="491"/>
      <c r="G882" s="504"/>
      <c r="H882" s="504"/>
      <c r="I882" s="504" t="e">
        <f>#REF!+G882</f>
        <v>#REF!</v>
      </c>
      <c r="J882" s="504" t="e">
        <f t="shared" si="665"/>
        <v>#REF!</v>
      </c>
      <c r="K882" s="504" t="e">
        <f t="shared" si="674"/>
        <v>#REF!</v>
      </c>
      <c r="L882" s="504" t="e">
        <f t="shared" si="674"/>
        <v>#REF!</v>
      </c>
      <c r="M882" s="504" t="e">
        <f t="shared" si="674"/>
        <v>#REF!</v>
      </c>
      <c r="N882" s="504" t="e">
        <f t="shared" si="674"/>
        <v>#REF!</v>
      </c>
      <c r="O882" s="504" t="e">
        <f t="shared" si="676"/>
        <v>#REF!</v>
      </c>
      <c r="P882" s="504" t="e">
        <f t="shared" si="677"/>
        <v>#REF!</v>
      </c>
      <c r="Q882" s="504" t="e">
        <f t="shared" si="678"/>
        <v>#REF!</v>
      </c>
      <c r="R882" s="504" t="e">
        <f t="shared" si="681"/>
        <v>#REF!</v>
      </c>
      <c r="S882" s="504" t="e">
        <f t="shared" si="681"/>
        <v>#REF!</v>
      </c>
      <c r="T882" s="504" t="e">
        <f t="shared" si="681"/>
        <v>#REF!</v>
      </c>
      <c r="U882" s="504" t="e">
        <f t="shared" si="681"/>
        <v>#REF!</v>
      </c>
      <c r="V882" s="504" t="e">
        <f t="shared" si="681"/>
        <v>#REF!</v>
      </c>
      <c r="W882" s="504" t="e">
        <f t="shared" si="680"/>
        <v>#REF!</v>
      </c>
      <c r="X882" s="504" t="e">
        <f t="shared" si="680"/>
        <v>#REF!</v>
      </c>
    </row>
    <row r="883" spans="1:24" ht="12.75" hidden="1" customHeight="1" x14ac:dyDescent="0.2">
      <c r="A883" s="503" t="s">
        <v>250</v>
      </c>
      <c r="B883" s="490">
        <v>811</v>
      </c>
      <c r="C883" s="491" t="s">
        <v>192</v>
      </c>
      <c r="D883" s="491" t="s">
        <v>196</v>
      </c>
      <c r="E883" s="491"/>
      <c r="F883" s="491"/>
      <c r="G883" s="504"/>
      <c r="H883" s="504"/>
      <c r="I883" s="504" t="e">
        <f>#REF!+G883</f>
        <v>#REF!</v>
      </c>
      <c r="J883" s="504" t="e">
        <f t="shared" si="665"/>
        <v>#REF!</v>
      </c>
      <c r="K883" s="504" t="e">
        <f t="shared" si="674"/>
        <v>#REF!</v>
      </c>
      <c r="L883" s="504" t="e">
        <f t="shared" si="674"/>
        <v>#REF!</v>
      </c>
      <c r="M883" s="504" t="e">
        <f t="shared" si="674"/>
        <v>#REF!</v>
      </c>
      <c r="N883" s="504" t="e">
        <f t="shared" si="674"/>
        <v>#REF!</v>
      </c>
      <c r="O883" s="504" t="e">
        <f t="shared" si="676"/>
        <v>#REF!</v>
      </c>
      <c r="P883" s="504" t="e">
        <f t="shared" si="677"/>
        <v>#REF!</v>
      </c>
      <c r="Q883" s="504" t="e">
        <f t="shared" si="678"/>
        <v>#REF!</v>
      </c>
      <c r="R883" s="504" t="e">
        <f t="shared" si="681"/>
        <v>#REF!</v>
      </c>
      <c r="S883" s="504" t="e">
        <f t="shared" si="681"/>
        <v>#REF!</v>
      </c>
      <c r="T883" s="504" t="e">
        <f t="shared" si="681"/>
        <v>#REF!</v>
      </c>
      <c r="U883" s="504" t="e">
        <f t="shared" si="681"/>
        <v>#REF!</v>
      </c>
      <c r="V883" s="504" t="e">
        <f t="shared" si="681"/>
        <v>#REF!</v>
      </c>
      <c r="W883" s="504" t="e">
        <f t="shared" si="680"/>
        <v>#REF!</v>
      </c>
      <c r="X883" s="504" t="e">
        <f t="shared" si="680"/>
        <v>#REF!</v>
      </c>
    </row>
    <row r="884" spans="1:24" ht="25.5" hidden="1" customHeight="1" x14ac:dyDescent="0.2">
      <c r="A884" s="505" t="s">
        <v>251</v>
      </c>
      <c r="B884" s="526">
        <v>811</v>
      </c>
      <c r="C884" s="493" t="s">
        <v>192</v>
      </c>
      <c r="D884" s="493" t="s">
        <v>196</v>
      </c>
      <c r="E884" s="493" t="s">
        <v>252</v>
      </c>
      <c r="F884" s="493"/>
      <c r="G884" s="504"/>
      <c r="H884" s="504"/>
      <c r="I884" s="504" t="e">
        <f>#REF!+G884</f>
        <v>#REF!</v>
      </c>
      <c r="J884" s="504" t="e">
        <f t="shared" si="665"/>
        <v>#REF!</v>
      </c>
      <c r="K884" s="504" t="e">
        <f t="shared" si="674"/>
        <v>#REF!</v>
      </c>
      <c r="L884" s="504" t="e">
        <f t="shared" si="674"/>
        <v>#REF!</v>
      </c>
      <c r="M884" s="504" t="e">
        <f t="shared" si="674"/>
        <v>#REF!</v>
      </c>
      <c r="N884" s="504" t="e">
        <f t="shared" si="674"/>
        <v>#REF!</v>
      </c>
      <c r="O884" s="504" t="e">
        <f t="shared" si="676"/>
        <v>#REF!</v>
      </c>
      <c r="P884" s="504" t="e">
        <f t="shared" si="677"/>
        <v>#REF!</v>
      </c>
      <c r="Q884" s="504" t="e">
        <f t="shared" si="678"/>
        <v>#REF!</v>
      </c>
      <c r="R884" s="504" t="e">
        <f t="shared" si="681"/>
        <v>#REF!</v>
      </c>
      <c r="S884" s="504" t="e">
        <f t="shared" si="681"/>
        <v>#REF!</v>
      </c>
      <c r="T884" s="504" t="e">
        <f t="shared" si="681"/>
        <v>#REF!</v>
      </c>
      <c r="U884" s="504" t="e">
        <f t="shared" si="681"/>
        <v>#REF!</v>
      </c>
      <c r="V884" s="504" t="e">
        <f t="shared" si="681"/>
        <v>#REF!</v>
      </c>
      <c r="W884" s="504" t="e">
        <f t="shared" si="680"/>
        <v>#REF!</v>
      </c>
      <c r="X884" s="504" t="e">
        <f t="shared" si="680"/>
        <v>#REF!</v>
      </c>
    </row>
    <row r="885" spans="1:24" ht="25.5" hidden="1" customHeight="1" x14ac:dyDescent="0.2">
      <c r="A885" s="505" t="s">
        <v>253</v>
      </c>
      <c r="B885" s="526">
        <v>811</v>
      </c>
      <c r="C885" s="493" t="s">
        <v>192</v>
      </c>
      <c r="D885" s="493" t="s">
        <v>196</v>
      </c>
      <c r="E885" s="493" t="s">
        <v>254</v>
      </c>
      <c r="F885" s="493"/>
      <c r="G885" s="504"/>
      <c r="H885" s="504"/>
      <c r="I885" s="504" t="e">
        <f>#REF!+G885</f>
        <v>#REF!</v>
      </c>
      <c r="J885" s="504" t="e">
        <f t="shared" si="665"/>
        <v>#REF!</v>
      </c>
      <c r="K885" s="504" t="e">
        <f t="shared" si="674"/>
        <v>#REF!</v>
      </c>
      <c r="L885" s="504" t="e">
        <f t="shared" si="674"/>
        <v>#REF!</v>
      </c>
      <c r="M885" s="504" t="e">
        <f t="shared" si="674"/>
        <v>#REF!</v>
      </c>
      <c r="N885" s="504" t="e">
        <f t="shared" si="674"/>
        <v>#REF!</v>
      </c>
      <c r="O885" s="504" t="e">
        <f t="shared" si="676"/>
        <v>#REF!</v>
      </c>
      <c r="P885" s="504" t="e">
        <f t="shared" si="677"/>
        <v>#REF!</v>
      </c>
      <c r="Q885" s="504" t="e">
        <f t="shared" si="678"/>
        <v>#REF!</v>
      </c>
      <c r="R885" s="504" t="e">
        <f t="shared" si="681"/>
        <v>#REF!</v>
      </c>
      <c r="S885" s="504" t="e">
        <f t="shared" si="681"/>
        <v>#REF!</v>
      </c>
      <c r="T885" s="504" t="e">
        <f t="shared" si="681"/>
        <v>#REF!</v>
      </c>
      <c r="U885" s="504" t="e">
        <f t="shared" si="681"/>
        <v>#REF!</v>
      </c>
      <c r="V885" s="504" t="e">
        <f t="shared" si="681"/>
        <v>#REF!</v>
      </c>
      <c r="W885" s="504" t="e">
        <f t="shared" si="680"/>
        <v>#REF!</v>
      </c>
      <c r="X885" s="504" t="e">
        <f t="shared" si="680"/>
        <v>#REF!</v>
      </c>
    </row>
    <row r="886" spans="1:24" ht="12.75" hidden="1" customHeight="1" x14ac:dyDescent="0.2">
      <c r="A886" s="505" t="s">
        <v>320</v>
      </c>
      <c r="B886" s="526">
        <v>811</v>
      </c>
      <c r="C886" s="493" t="s">
        <v>192</v>
      </c>
      <c r="D886" s="493" t="s">
        <v>196</v>
      </c>
      <c r="E886" s="493" t="s">
        <v>254</v>
      </c>
      <c r="F886" s="493" t="s">
        <v>321</v>
      </c>
      <c r="G886" s="504"/>
      <c r="H886" s="504"/>
      <c r="I886" s="504" t="e">
        <f>#REF!+G886</f>
        <v>#REF!</v>
      </c>
      <c r="J886" s="504" t="e">
        <f t="shared" si="665"/>
        <v>#REF!</v>
      </c>
      <c r="K886" s="504" t="e">
        <f t="shared" si="674"/>
        <v>#REF!</v>
      </c>
      <c r="L886" s="504" t="e">
        <f t="shared" si="674"/>
        <v>#REF!</v>
      </c>
      <c r="M886" s="504" t="e">
        <f t="shared" si="674"/>
        <v>#REF!</v>
      </c>
      <c r="N886" s="504" t="e">
        <f t="shared" si="674"/>
        <v>#REF!</v>
      </c>
      <c r="O886" s="504" t="e">
        <f t="shared" si="676"/>
        <v>#REF!</v>
      </c>
      <c r="P886" s="504" t="e">
        <f t="shared" si="677"/>
        <v>#REF!</v>
      </c>
      <c r="Q886" s="504" t="e">
        <f t="shared" si="678"/>
        <v>#REF!</v>
      </c>
      <c r="R886" s="504" t="e">
        <f t="shared" si="681"/>
        <v>#REF!</v>
      </c>
      <c r="S886" s="504" t="e">
        <f t="shared" si="681"/>
        <v>#REF!</v>
      </c>
      <c r="T886" s="504" t="e">
        <f t="shared" si="681"/>
        <v>#REF!</v>
      </c>
      <c r="U886" s="504" t="e">
        <f t="shared" si="681"/>
        <v>#REF!</v>
      </c>
      <c r="V886" s="504" t="e">
        <f t="shared" si="681"/>
        <v>#REF!</v>
      </c>
      <c r="W886" s="504" t="e">
        <f t="shared" si="680"/>
        <v>#REF!</v>
      </c>
      <c r="X886" s="504" t="e">
        <f t="shared" si="680"/>
        <v>#REF!</v>
      </c>
    </row>
    <row r="887" spans="1:24" ht="12.75" hidden="1" customHeight="1" x14ac:dyDescent="0.2">
      <c r="A887" s="503" t="s">
        <v>236</v>
      </c>
      <c r="B887" s="490">
        <v>811</v>
      </c>
      <c r="C887" s="491" t="s">
        <v>194</v>
      </c>
      <c r="D887" s="491"/>
      <c r="E887" s="491"/>
      <c r="F887" s="491"/>
      <c r="G887" s="504"/>
      <c r="H887" s="504"/>
      <c r="I887" s="504" t="e">
        <f>#REF!+G887</f>
        <v>#REF!</v>
      </c>
      <c r="J887" s="504" t="e">
        <f t="shared" ref="J887:J950" si="682">H887+I887</f>
        <v>#REF!</v>
      </c>
      <c r="K887" s="504" t="e">
        <f t="shared" si="674"/>
        <v>#REF!</v>
      </c>
      <c r="L887" s="504" t="e">
        <f t="shared" si="674"/>
        <v>#REF!</v>
      </c>
      <c r="M887" s="504" t="e">
        <f t="shared" si="674"/>
        <v>#REF!</v>
      </c>
      <c r="N887" s="504" t="e">
        <f t="shared" si="674"/>
        <v>#REF!</v>
      </c>
      <c r="O887" s="504" t="e">
        <f t="shared" ref="O887:O918" si="683">L887+M887</f>
        <v>#REF!</v>
      </c>
      <c r="P887" s="504" t="e">
        <f t="shared" ref="P887:P918" si="684">M887+N887</f>
        <v>#REF!</v>
      </c>
      <c r="Q887" s="504" t="e">
        <f t="shared" ref="Q887:Q918" si="685">N887+O887</f>
        <v>#REF!</v>
      </c>
      <c r="R887" s="504" t="e">
        <f t="shared" si="681"/>
        <v>#REF!</v>
      </c>
      <c r="S887" s="504" t="e">
        <f t="shared" si="681"/>
        <v>#REF!</v>
      </c>
      <c r="T887" s="504" t="e">
        <f t="shared" si="681"/>
        <v>#REF!</v>
      </c>
      <c r="U887" s="504" t="e">
        <f t="shared" si="681"/>
        <v>#REF!</v>
      </c>
      <c r="V887" s="504" t="e">
        <f t="shared" si="681"/>
        <v>#REF!</v>
      </c>
      <c r="W887" s="504" t="e">
        <f t="shared" si="680"/>
        <v>#REF!</v>
      </c>
      <c r="X887" s="504" t="e">
        <f t="shared" si="680"/>
        <v>#REF!</v>
      </c>
    </row>
    <row r="888" spans="1:24" ht="25.5" hidden="1" customHeight="1" x14ac:dyDescent="0.2">
      <c r="A888" s="503" t="s">
        <v>255</v>
      </c>
      <c r="B888" s="490">
        <v>811</v>
      </c>
      <c r="C888" s="491" t="s">
        <v>194</v>
      </c>
      <c r="D888" s="491" t="s">
        <v>212</v>
      </c>
      <c r="E888" s="491"/>
      <c r="F888" s="491"/>
      <c r="G888" s="504"/>
      <c r="H888" s="504"/>
      <c r="I888" s="504" t="e">
        <f>#REF!+G888</f>
        <v>#REF!</v>
      </c>
      <c r="J888" s="504" t="e">
        <f t="shared" si="682"/>
        <v>#REF!</v>
      </c>
      <c r="K888" s="504" t="e">
        <f t="shared" si="674"/>
        <v>#REF!</v>
      </c>
      <c r="L888" s="504" t="e">
        <f t="shared" si="674"/>
        <v>#REF!</v>
      </c>
      <c r="M888" s="504" t="e">
        <f t="shared" si="674"/>
        <v>#REF!</v>
      </c>
      <c r="N888" s="504" t="e">
        <f t="shared" si="674"/>
        <v>#REF!</v>
      </c>
      <c r="O888" s="504" t="e">
        <f t="shared" si="683"/>
        <v>#REF!</v>
      </c>
      <c r="P888" s="504" t="e">
        <f t="shared" si="684"/>
        <v>#REF!</v>
      </c>
      <c r="Q888" s="504" t="e">
        <f t="shared" si="685"/>
        <v>#REF!</v>
      </c>
      <c r="R888" s="504" t="e">
        <f t="shared" si="681"/>
        <v>#REF!</v>
      </c>
      <c r="S888" s="504" t="e">
        <f t="shared" si="681"/>
        <v>#REF!</v>
      </c>
      <c r="T888" s="504" t="e">
        <f t="shared" si="681"/>
        <v>#REF!</v>
      </c>
      <c r="U888" s="504" t="e">
        <f t="shared" si="681"/>
        <v>#REF!</v>
      </c>
      <c r="V888" s="504" t="e">
        <f t="shared" si="681"/>
        <v>#REF!</v>
      </c>
      <c r="W888" s="504" t="e">
        <f t="shared" si="680"/>
        <v>#REF!</v>
      </c>
      <c r="X888" s="504" t="e">
        <f t="shared" si="680"/>
        <v>#REF!</v>
      </c>
    </row>
    <row r="889" spans="1:24" ht="12.75" hidden="1" customHeight="1" x14ac:dyDescent="0.2">
      <c r="A889" s="505" t="s">
        <v>237</v>
      </c>
      <c r="B889" s="526">
        <v>811</v>
      </c>
      <c r="C889" s="493" t="s">
        <v>194</v>
      </c>
      <c r="D889" s="493" t="s">
        <v>212</v>
      </c>
      <c r="E889" s="493" t="s">
        <v>238</v>
      </c>
      <c r="F889" s="493"/>
      <c r="G889" s="504"/>
      <c r="H889" s="504"/>
      <c r="I889" s="504" t="e">
        <f>#REF!+G889</f>
        <v>#REF!</v>
      </c>
      <c r="J889" s="504" t="e">
        <f t="shared" si="682"/>
        <v>#REF!</v>
      </c>
      <c r="K889" s="504" t="e">
        <f t="shared" ref="K889:N929" si="686">H889+I889</f>
        <v>#REF!</v>
      </c>
      <c r="L889" s="504" t="e">
        <f t="shared" si="686"/>
        <v>#REF!</v>
      </c>
      <c r="M889" s="504" t="e">
        <f t="shared" si="686"/>
        <v>#REF!</v>
      </c>
      <c r="N889" s="504" t="e">
        <f t="shared" si="686"/>
        <v>#REF!</v>
      </c>
      <c r="O889" s="504" t="e">
        <f t="shared" si="683"/>
        <v>#REF!</v>
      </c>
      <c r="P889" s="504" t="e">
        <f t="shared" si="684"/>
        <v>#REF!</v>
      </c>
      <c r="Q889" s="504" t="e">
        <f t="shared" si="685"/>
        <v>#REF!</v>
      </c>
      <c r="R889" s="504" t="e">
        <f t="shared" si="681"/>
        <v>#REF!</v>
      </c>
      <c r="S889" s="504" t="e">
        <f t="shared" si="681"/>
        <v>#REF!</v>
      </c>
      <c r="T889" s="504" t="e">
        <f t="shared" si="681"/>
        <v>#REF!</v>
      </c>
      <c r="U889" s="504" t="e">
        <f t="shared" si="681"/>
        <v>#REF!</v>
      </c>
      <c r="V889" s="504" t="e">
        <f t="shared" si="681"/>
        <v>#REF!</v>
      </c>
      <c r="W889" s="504" t="e">
        <f t="shared" si="680"/>
        <v>#REF!</v>
      </c>
      <c r="X889" s="504" t="e">
        <f t="shared" si="680"/>
        <v>#REF!</v>
      </c>
    </row>
    <row r="890" spans="1:24" ht="38.25" hidden="1" customHeight="1" x14ac:dyDescent="0.2">
      <c r="A890" s="505" t="s">
        <v>41</v>
      </c>
      <c r="B890" s="526">
        <v>811</v>
      </c>
      <c r="C890" s="493" t="s">
        <v>194</v>
      </c>
      <c r="D890" s="493" t="s">
        <v>212</v>
      </c>
      <c r="E890" s="493" t="s">
        <v>241</v>
      </c>
      <c r="F890" s="493"/>
      <c r="G890" s="504"/>
      <c r="H890" s="504"/>
      <c r="I890" s="504" t="e">
        <f>#REF!+G890</f>
        <v>#REF!</v>
      </c>
      <c r="J890" s="504" t="e">
        <f t="shared" si="682"/>
        <v>#REF!</v>
      </c>
      <c r="K890" s="504" t="e">
        <f t="shared" si="686"/>
        <v>#REF!</v>
      </c>
      <c r="L890" s="504" t="e">
        <f t="shared" si="686"/>
        <v>#REF!</v>
      </c>
      <c r="M890" s="504" t="e">
        <f t="shared" si="686"/>
        <v>#REF!</v>
      </c>
      <c r="N890" s="504" t="e">
        <f t="shared" si="686"/>
        <v>#REF!</v>
      </c>
      <c r="O890" s="504" t="e">
        <f t="shared" si="683"/>
        <v>#REF!</v>
      </c>
      <c r="P890" s="504" t="e">
        <f t="shared" si="684"/>
        <v>#REF!</v>
      </c>
      <c r="Q890" s="504" t="e">
        <f t="shared" si="685"/>
        <v>#REF!</v>
      </c>
      <c r="R890" s="504" t="e">
        <f t="shared" si="681"/>
        <v>#REF!</v>
      </c>
      <c r="S890" s="504" t="e">
        <f t="shared" si="681"/>
        <v>#REF!</v>
      </c>
      <c r="T890" s="504" t="e">
        <f t="shared" si="681"/>
        <v>#REF!</v>
      </c>
      <c r="U890" s="504" t="e">
        <f t="shared" si="681"/>
        <v>#REF!</v>
      </c>
      <c r="V890" s="504" t="e">
        <f t="shared" si="681"/>
        <v>#REF!</v>
      </c>
      <c r="W890" s="504" t="e">
        <f t="shared" si="680"/>
        <v>#REF!</v>
      </c>
      <c r="X890" s="504" t="e">
        <f t="shared" si="680"/>
        <v>#REF!</v>
      </c>
    </row>
    <row r="891" spans="1:24" ht="25.5" hidden="1" customHeight="1" x14ac:dyDescent="0.2">
      <c r="A891" s="505" t="s">
        <v>239</v>
      </c>
      <c r="B891" s="526">
        <v>811</v>
      </c>
      <c r="C891" s="493" t="s">
        <v>194</v>
      </c>
      <c r="D891" s="493" t="s">
        <v>212</v>
      </c>
      <c r="E891" s="493" t="s">
        <v>241</v>
      </c>
      <c r="F891" s="493" t="s">
        <v>240</v>
      </c>
      <c r="G891" s="504"/>
      <c r="H891" s="504"/>
      <c r="I891" s="504" t="e">
        <f>#REF!+G891</f>
        <v>#REF!</v>
      </c>
      <c r="J891" s="504" t="e">
        <f t="shared" si="682"/>
        <v>#REF!</v>
      </c>
      <c r="K891" s="504" t="e">
        <f t="shared" si="686"/>
        <v>#REF!</v>
      </c>
      <c r="L891" s="504" t="e">
        <f t="shared" si="686"/>
        <v>#REF!</v>
      </c>
      <c r="M891" s="504" t="e">
        <f t="shared" si="686"/>
        <v>#REF!</v>
      </c>
      <c r="N891" s="504" t="e">
        <f t="shared" si="686"/>
        <v>#REF!</v>
      </c>
      <c r="O891" s="504" t="e">
        <f t="shared" si="683"/>
        <v>#REF!</v>
      </c>
      <c r="P891" s="504" t="e">
        <f t="shared" si="684"/>
        <v>#REF!</v>
      </c>
      <c r="Q891" s="504" t="e">
        <f t="shared" si="685"/>
        <v>#REF!</v>
      </c>
      <c r="R891" s="504" t="e">
        <f t="shared" si="681"/>
        <v>#REF!</v>
      </c>
      <c r="S891" s="504" t="e">
        <f t="shared" si="681"/>
        <v>#REF!</v>
      </c>
      <c r="T891" s="504" t="e">
        <f t="shared" si="681"/>
        <v>#REF!</v>
      </c>
      <c r="U891" s="504" t="e">
        <f t="shared" si="681"/>
        <v>#REF!</v>
      </c>
      <c r="V891" s="504" t="e">
        <f t="shared" si="681"/>
        <v>#REF!</v>
      </c>
      <c r="W891" s="504" t="e">
        <f t="shared" si="680"/>
        <v>#REF!</v>
      </c>
      <c r="X891" s="504" t="e">
        <f t="shared" si="680"/>
        <v>#REF!</v>
      </c>
    </row>
    <row r="892" spans="1:24" ht="38.25" hidden="1" customHeight="1" x14ac:dyDescent="0.2">
      <c r="A892" s="505" t="s">
        <v>242</v>
      </c>
      <c r="B892" s="526">
        <v>811</v>
      </c>
      <c r="C892" s="493" t="s">
        <v>194</v>
      </c>
      <c r="D892" s="493" t="s">
        <v>212</v>
      </c>
      <c r="E892" s="493" t="s">
        <v>243</v>
      </c>
      <c r="F892" s="493"/>
      <c r="G892" s="504"/>
      <c r="H892" s="504"/>
      <c r="I892" s="504" t="e">
        <f>#REF!+G892</f>
        <v>#REF!</v>
      </c>
      <c r="J892" s="504" t="e">
        <f t="shared" si="682"/>
        <v>#REF!</v>
      </c>
      <c r="K892" s="504" t="e">
        <f t="shared" si="686"/>
        <v>#REF!</v>
      </c>
      <c r="L892" s="504" t="e">
        <f t="shared" si="686"/>
        <v>#REF!</v>
      </c>
      <c r="M892" s="504" t="e">
        <f t="shared" si="686"/>
        <v>#REF!</v>
      </c>
      <c r="N892" s="504" t="e">
        <f t="shared" si="686"/>
        <v>#REF!</v>
      </c>
      <c r="O892" s="504" t="e">
        <f t="shared" si="683"/>
        <v>#REF!</v>
      </c>
      <c r="P892" s="504" t="e">
        <f t="shared" si="684"/>
        <v>#REF!</v>
      </c>
      <c r="Q892" s="504" t="e">
        <f t="shared" si="685"/>
        <v>#REF!</v>
      </c>
      <c r="R892" s="504" t="e">
        <f t="shared" si="681"/>
        <v>#REF!</v>
      </c>
      <c r="S892" s="504" t="e">
        <f t="shared" si="681"/>
        <v>#REF!</v>
      </c>
      <c r="T892" s="504" t="e">
        <f t="shared" si="681"/>
        <v>#REF!</v>
      </c>
      <c r="U892" s="504" t="e">
        <f t="shared" si="681"/>
        <v>#REF!</v>
      </c>
      <c r="V892" s="504" t="e">
        <f t="shared" si="681"/>
        <v>#REF!</v>
      </c>
      <c r="W892" s="504" t="e">
        <f t="shared" si="680"/>
        <v>#REF!</v>
      </c>
      <c r="X892" s="504" t="e">
        <f t="shared" si="680"/>
        <v>#REF!</v>
      </c>
    </row>
    <row r="893" spans="1:24" ht="25.5" hidden="1" customHeight="1" x14ac:dyDescent="0.2">
      <c r="A893" s="505" t="s">
        <v>239</v>
      </c>
      <c r="B893" s="526">
        <v>811</v>
      </c>
      <c r="C893" s="493" t="s">
        <v>194</v>
      </c>
      <c r="D893" s="493" t="s">
        <v>212</v>
      </c>
      <c r="E893" s="493" t="s">
        <v>243</v>
      </c>
      <c r="F893" s="493" t="s">
        <v>240</v>
      </c>
      <c r="G893" s="504"/>
      <c r="H893" s="504"/>
      <c r="I893" s="504" t="e">
        <f>#REF!+G893</f>
        <v>#REF!</v>
      </c>
      <c r="J893" s="504" t="e">
        <f t="shared" si="682"/>
        <v>#REF!</v>
      </c>
      <c r="K893" s="504" t="e">
        <f t="shared" si="686"/>
        <v>#REF!</v>
      </c>
      <c r="L893" s="504" t="e">
        <f t="shared" si="686"/>
        <v>#REF!</v>
      </c>
      <c r="M893" s="504" t="e">
        <f t="shared" si="686"/>
        <v>#REF!</v>
      </c>
      <c r="N893" s="504" t="e">
        <f t="shared" si="686"/>
        <v>#REF!</v>
      </c>
      <c r="O893" s="504" t="e">
        <f t="shared" si="683"/>
        <v>#REF!</v>
      </c>
      <c r="P893" s="504" t="e">
        <f t="shared" si="684"/>
        <v>#REF!</v>
      </c>
      <c r="Q893" s="504" t="e">
        <f t="shared" si="685"/>
        <v>#REF!</v>
      </c>
      <c r="R893" s="504" t="e">
        <f t="shared" si="681"/>
        <v>#REF!</v>
      </c>
      <c r="S893" s="504" t="e">
        <f t="shared" si="681"/>
        <v>#REF!</v>
      </c>
      <c r="T893" s="504" t="e">
        <f t="shared" si="681"/>
        <v>#REF!</v>
      </c>
      <c r="U893" s="504" t="e">
        <f t="shared" si="681"/>
        <v>#REF!</v>
      </c>
      <c r="V893" s="504" t="e">
        <f t="shared" si="681"/>
        <v>#REF!</v>
      </c>
      <c r="W893" s="504" t="e">
        <f t="shared" si="680"/>
        <v>#REF!</v>
      </c>
      <c r="X893" s="504" t="e">
        <f t="shared" si="680"/>
        <v>#REF!</v>
      </c>
    </row>
    <row r="894" spans="1:24" ht="25.5" hidden="1" customHeight="1" x14ac:dyDescent="0.2">
      <c r="A894" s="505" t="s">
        <v>256</v>
      </c>
      <c r="B894" s="526">
        <v>811</v>
      </c>
      <c r="C894" s="493" t="s">
        <v>194</v>
      </c>
      <c r="D894" s="493" t="s">
        <v>212</v>
      </c>
      <c r="E894" s="493" t="s">
        <v>257</v>
      </c>
      <c r="F894" s="493"/>
      <c r="G894" s="504"/>
      <c r="H894" s="504"/>
      <c r="I894" s="504" t="e">
        <f>#REF!+G894</f>
        <v>#REF!</v>
      </c>
      <c r="J894" s="504" t="e">
        <f t="shared" si="682"/>
        <v>#REF!</v>
      </c>
      <c r="K894" s="504" t="e">
        <f t="shared" si="686"/>
        <v>#REF!</v>
      </c>
      <c r="L894" s="504" t="e">
        <f t="shared" si="686"/>
        <v>#REF!</v>
      </c>
      <c r="M894" s="504" t="e">
        <f t="shared" si="686"/>
        <v>#REF!</v>
      </c>
      <c r="N894" s="504" t="e">
        <f t="shared" si="686"/>
        <v>#REF!</v>
      </c>
      <c r="O894" s="504" t="e">
        <f t="shared" si="683"/>
        <v>#REF!</v>
      </c>
      <c r="P894" s="504" t="e">
        <f t="shared" si="684"/>
        <v>#REF!</v>
      </c>
      <c r="Q894" s="504" t="e">
        <f t="shared" si="685"/>
        <v>#REF!</v>
      </c>
      <c r="R894" s="504" t="e">
        <f t="shared" si="681"/>
        <v>#REF!</v>
      </c>
      <c r="S894" s="504" t="e">
        <f t="shared" si="681"/>
        <v>#REF!</v>
      </c>
      <c r="T894" s="504" t="e">
        <f t="shared" si="681"/>
        <v>#REF!</v>
      </c>
      <c r="U894" s="504" t="e">
        <f t="shared" si="681"/>
        <v>#REF!</v>
      </c>
      <c r="V894" s="504" t="e">
        <f t="shared" si="681"/>
        <v>#REF!</v>
      </c>
      <c r="W894" s="504" t="e">
        <f t="shared" si="680"/>
        <v>#REF!</v>
      </c>
      <c r="X894" s="504" t="e">
        <f t="shared" si="680"/>
        <v>#REF!</v>
      </c>
    </row>
    <row r="895" spans="1:24" ht="25.5" hidden="1" customHeight="1" x14ac:dyDescent="0.2">
      <c r="A895" s="505" t="s">
        <v>258</v>
      </c>
      <c r="B895" s="526">
        <v>811</v>
      </c>
      <c r="C895" s="493" t="s">
        <v>194</v>
      </c>
      <c r="D895" s="493" t="s">
        <v>212</v>
      </c>
      <c r="E895" s="493" t="s">
        <v>259</v>
      </c>
      <c r="F895" s="493"/>
      <c r="G895" s="504"/>
      <c r="H895" s="504"/>
      <c r="I895" s="504" t="e">
        <f>#REF!+G895</f>
        <v>#REF!</v>
      </c>
      <c r="J895" s="504" t="e">
        <f t="shared" si="682"/>
        <v>#REF!</v>
      </c>
      <c r="K895" s="504" t="e">
        <f t="shared" si="686"/>
        <v>#REF!</v>
      </c>
      <c r="L895" s="504" t="e">
        <f t="shared" si="686"/>
        <v>#REF!</v>
      </c>
      <c r="M895" s="504" t="e">
        <f t="shared" si="686"/>
        <v>#REF!</v>
      </c>
      <c r="N895" s="504" t="e">
        <f t="shared" si="686"/>
        <v>#REF!</v>
      </c>
      <c r="O895" s="504" t="e">
        <f t="shared" si="683"/>
        <v>#REF!</v>
      </c>
      <c r="P895" s="504" t="e">
        <f t="shared" si="684"/>
        <v>#REF!</v>
      </c>
      <c r="Q895" s="504" t="e">
        <f t="shared" si="685"/>
        <v>#REF!</v>
      </c>
      <c r="R895" s="504" t="e">
        <f t="shared" si="681"/>
        <v>#REF!</v>
      </c>
      <c r="S895" s="504" t="e">
        <f t="shared" si="681"/>
        <v>#REF!</v>
      </c>
      <c r="T895" s="504" t="e">
        <f t="shared" si="681"/>
        <v>#REF!</v>
      </c>
      <c r="U895" s="504" t="e">
        <f t="shared" si="681"/>
        <v>#REF!</v>
      </c>
      <c r="V895" s="504" t="e">
        <f t="shared" si="681"/>
        <v>#REF!</v>
      </c>
      <c r="W895" s="504" t="e">
        <f t="shared" si="680"/>
        <v>#REF!</v>
      </c>
      <c r="X895" s="504" t="e">
        <f t="shared" si="680"/>
        <v>#REF!</v>
      </c>
    </row>
    <row r="896" spans="1:24" ht="25.5" hidden="1" customHeight="1" x14ac:dyDescent="0.2">
      <c r="A896" s="505" t="s">
        <v>239</v>
      </c>
      <c r="B896" s="526">
        <v>811</v>
      </c>
      <c r="C896" s="493" t="s">
        <v>194</v>
      </c>
      <c r="D896" s="493" t="s">
        <v>212</v>
      </c>
      <c r="E896" s="493" t="s">
        <v>259</v>
      </c>
      <c r="F896" s="493" t="s">
        <v>240</v>
      </c>
      <c r="G896" s="504"/>
      <c r="H896" s="504"/>
      <c r="I896" s="504" t="e">
        <f>#REF!+G896</f>
        <v>#REF!</v>
      </c>
      <c r="J896" s="504" t="e">
        <f t="shared" si="682"/>
        <v>#REF!</v>
      </c>
      <c r="K896" s="504" t="e">
        <f t="shared" si="686"/>
        <v>#REF!</v>
      </c>
      <c r="L896" s="504" t="e">
        <f t="shared" si="686"/>
        <v>#REF!</v>
      </c>
      <c r="M896" s="504" t="e">
        <f t="shared" si="686"/>
        <v>#REF!</v>
      </c>
      <c r="N896" s="504" t="e">
        <f t="shared" si="686"/>
        <v>#REF!</v>
      </c>
      <c r="O896" s="504" t="e">
        <f t="shared" si="683"/>
        <v>#REF!</v>
      </c>
      <c r="P896" s="504" t="e">
        <f t="shared" si="684"/>
        <v>#REF!</v>
      </c>
      <c r="Q896" s="504" t="e">
        <f t="shared" si="685"/>
        <v>#REF!</v>
      </c>
      <c r="R896" s="504" t="e">
        <f t="shared" si="681"/>
        <v>#REF!</v>
      </c>
      <c r="S896" s="504" t="e">
        <f t="shared" si="681"/>
        <v>#REF!</v>
      </c>
      <c r="T896" s="504" t="e">
        <f t="shared" si="681"/>
        <v>#REF!</v>
      </c>
      <c r="U896" s="504" t="e">
        <f t="shared" si="681"/>
        <v>#REF!</v>
      </c>
      <c r="V896" s="504" t="e">
        <f t="shared" si="681"/>
        <v>#REF!</v>
      </c>
      <c r="W896" s="504" t="e">
        <f t="shared" si="680"/>
        <v>#REF!</v>
      </c>
      <c r="X896" s="504" t="e">
        <f t="shared" si="680"/>
        <v>#REF!</v>
      </c>
    </row>
    <row r="897" spans="1:24" ht="38.25" hidden="1" customHeight="1" x14ac:dyDescent="0.2">
      <c r="A897" s="505" t="s">
        <v>42</v>
      </c>
      <c r="B897" s="526">
        <v>811</v>
      </c>
      <c r="C897" s="493" t="s">
        <v>194</v>
      </c>
      <c r="D897" s="493" t="s">
        <v>212</v>
      </c>
      <c r="E897" s="493" t="s">
        <v>43</v>
      </c>
      <c r="F897" s="493"/>
      <c r="G897" s="504"/>
      <c r="H897" s="504"/>
      <c r="I897" s="504" t="e">
        <f>#REF!+G897</f>
        <v>#REF!</v>
      </c>
      <c r="J897" s="504" t="e">
        <f t="shared" si="682"/>
        <v>#REF!</v>
      </c>
      <c r="K897" s="504" t="e">
        <f t="shared" si="686"/>
        <v>#REF!</v>
      </c>
      <c r="L897" s="504" t="e">
        <f t="shared" si="686"/>
        <v>#REF!</v>
      </c>
      <c r="M897" s="504" t="e">
        <f t="shared" si="686"/>
        <v>#REF!</v>
      </c>
      <c r="N897" s="504" t="e">
        <f t="shared" si="686"/>
        <v>#REF!</v>
      </c>
      <c r="O897" s="504" t="e">
        <f t="shared" si="683"/>
        <v>#REF!</v>
      </c>
      <c r="P897" s="504" t="e">
        <f t="shared" si="684"/>
        <v>#REF!</v>
      </c>
      <c r="Q897" s="504" t="e">
        <f t="shared" si="685"/>
        <v>#REF!</v>
      </c>
      <c r="R897" s="504" t="e">
        <f t="shared" si="681"/>
        <v>#REF!</v>
      </c>
      <c r="S897" s="504" t="e">
        <f t="shared" si="681"/>
        <v>#REF!</v>
      </c>
      <c r="T897" s="504" t="e">
        <f t="shared" si="681"/>
        <v>#REF!</v>
      </c>
      <c r="U897" s="504" t="e">
        <f t="shared" si="681"/>
        <v>#REF!</v>
      </c>
      <c r="V897" s="504" t="e">
        <f t="shared" si="681"/>
        <v>#REF!</v>
      </c>
      <c r="W897" s="504" t="e">
        <f t="shared" si="680"/>
        <v>#REF!</v>
      </c>
      <c r="X897" s="504" t="e">
        <f t="shared" si="680"/>
        <v>#REF!</v>
      </c>
    </row>
    <row r="898" spans="1:24" ht="25.5" hidden="1" customHeight="1" x14ac:dyDescent="0.2">
      <c r="A898" s="505" t="s">
        <v>239</v>
      </c>
      <c r="B898" s="526">
        <v>811</v>
      </c>
      <c r="C898" s="493" t="s">
        <v>194</v>
      </c>
      <c r="D898" s="493" t="s">
        <v>212</v>
      </c>
      <c r="E898" s="493" t="s">
        <v>43</v>
      </c>
      <c r="F898" s="493" t="s">
        <v>240</v>
      </c>
      <c r="G898" s="504"/>
      <c r="H898" s="504"/>
      <c r="I898" s="504" t="e">
        <f>#REF!+G898</f>
        <v>#REF!</v>
      </c>
      <c r="J898" s="504" t="e">
        <f t="shared" si="682"/>
        <v>#REF!</v>
      </c>
      <c r="K898" s="504" t="e">
        <f t="shared" si="686"/>
        <v>#REF!</v>
      </c>
      <c r="L898" s="504" t="e">
        <f t="shared" si="686"/>
        <v>#REF!</v>
      </c>
      <c r="M898" s="504" t="e">
        <f t="shared" si="686"/>
        <v>#REF!</v>
      </c>
      <c r="N898" s="504" t="e">
        <f t="shared" si="686"/>
        <v>#REF!</v>
      </c>
      <c r="O898" s="504" t="e">
        <f t="shared" si="683"/>
        <v>#REF!</v>
      </c>
      <c r="P898" s="504" t="e">
        <f t="shared" si="684"/>
        <v>#REF!</v>
      </c>
      <c r="Q898" s="504" t="e">
        <f t="shared" si="685"/>
        <v>#REF!</v>
      </c>
      <c r="R898" s="504" t="e">
        <f t="shared" si="681"/>
        <v>#REF!</v>
      </c>
      <c r="S898" s="504" t="e">
        <f t="shared" si="681"/>
        <v>#REF!</v>
      </c>
      <c r="T898" s="504" t="e">
        <f t="shared" si="681"/>
        <v>#REF!</v>
      </c>
      <c r="U898" s="504" t="e">
        <f t="shared" si="681"/>
        <v>#REF!</v>
      </c>
      <c r="V898" s="504" t="e">
        <f t="shared" si="681"/>
        <v>#REF!</v>
      </c>
      <c r="W898" s="504" t="e">
        <f t="shared" si="680"/>
        <v>#REF!</v>
      </c>
      <c r="X898" s="504" t="e">
        <f t="shared" si="680"/>
        <v>#REF!</v>
      </c>
    </row>
    <row r="899" spans="1:24" ht="12.75" hidden="1" customHeight="1" x14ac:dyDescent="0.2">
      <c r="A899" s="503" t="s">
        <v>213</v>
      </c>
      <c r="B899" s="490">
        <v>811</v>
      </c>
      <c r="C899" s="491" t="s">
        <v>194</v>
      </c>
      <c r="D899" s="491">
        <v>10</v>
      </c>
      <c r="E899" s="491"/>
      <c r="F899" s="491"/>
      <c r="G899" s="504"/>
      <c r="H899" s="504"/>
      <c r="I899" s="504" t="e">
        <f>#REF!+G899</f>
        <v>#REF!</v>
      </c>
      <c r="J899" s="504" t="e">
        <f t="shared" si="682"/>
        <v>#REF!</v>
      </c>
      <c r="K899" s="504" t="e">
        <f t="shared" si="686"/>
        <v>#REF!</v>
      </c>
      <c r="L899" s="504" t="e">
        <f t="shared" si="686"/>
        <v>#REF!</v>
      </c>
      <c r="M899" s="504" t="e">
        <f t="shared" si="686"/>
        <v>#REF!</v>
      </c>
      <c r="N899" s="504" t="e">
        <f t="shared" si="686"/>
        <v>#REF!</v>
      </c>
      <c r="O899" s="504" t="e">
        <f t="shared" si="683"/>
        <v>#REF!</v>
      </c>
      <c r="P899" s="504" t="e">
        <f t="shared" si="684"/>
        <v>#REF!</v>
      </c>
      <c r="Q899" s="504" t="e">
        <f t="shared" si="685"/>
        <v>#REF!</v>
      </c>
      <c r="R899" s="504" t="e">
        <f t="shared" si="681"/>
        <v>#REF!</v>
      </c>
      <c r="S899" s="504" t="e">
        <f t="shared" si="681"/>
        <v>#REF!</v>
      </c>
      <c r="T899" s="504" t="e">
        <f t="shared" si="681"/>
        <v>#REF!</v>
      </c>
      <c r="U899" s="504" t="e">
        <f t="shared" si="681"/>
        <v>#REF!</v>
      </c>
      <c r="V899" s="504" t="e">
        <f t="shared" si="681"/>
        <v>#REF!</v>
      </c>
      <c r="W899" s="504" t="e">
        <f t="shared" si="680"/>
        <v>#REF!</v>
      </c>
      <c r="X899" s="504" t="e">
        <f t="shared" si="680"/>
        <v>#REF!</v>
      </c>
    </row>
    <row r="900" spans="1:24" ht="12.75" hidden="1" customHeight="1" x14ac:dyDescent="0.2">
      <c r="A900" s="505" t="s">
        <v>237</v>
      </c>
      <c r="B900" s="526">
        <v>811</v>
      </c>
      <c r="C900" s="493" t="s">
        <v>194</v>
      </c>
      <c r="D900" s="493">
        <v>10</v>
      </c>
      <c r="E900" s="493" t="s">
        <v>238</v>
      </c>
      <c r="F900" s="493"/>
      <c r="G900" s="504"/>
      <c r="H900" s="504"/>
      <c r="I900" s="504" t="e">
        <f>#REF!+G900</f>
        <v>#REF!</v>
      </c>
      <c r="J900" s="504" t="e">
        <f t="shared" si="682"/>
        <v>#REF!</v>
      </c>
      <c r="K900" s="504" t="e">
        <f t="shared" si="686"/>
        <v>#REF!</v>
      </c>
      <c r="L900" s="504" t="e">
        <f t="shared" si="686"/>
        <v>#REF!</v>
      </c>
      <c r="M900" s="504" t="e">
        <f t="shared" si="686"/>
        <v>#REF!</v>
      </c>
      <c r="N900" s="504" t="e">
        <f t="shared" si="686"/>
        <v>#REF!</v>
      </c>
      <c r="O900" s="504" t="e">
        <f t="shared" si="683"/>
        <v>#REF!</v>
      </c>
      <c r="P900" s="504" t="e">
        <f t="shared" si="684"/>
        <v>#REF!</v>
      </c>
      <c r="Q900" s="504" t="e">
        <f t="shared" si="685"/>
        <v>#REF!</v>
      </c>
      <c r="R900" s="504" t="e">
        <f t="shared" si="681"/>
        <v>#REF!</v>
      </c>
      <c r="S900" s="504" t="e">
        <f t="shared" si="681"/>
        <v>#REF!</v>
      </c>
      <c r="T900" s="504" t="e">
        <f t="shared" si="681"/>
        <v>#REF!</v>
      </c>
      <c r="U900" s="504" t="e">
        <f t="shared" si="681"/>
        <v>#REF!</v>
      </c>
      <c r="V900" s="504" t="e">
        <f t="shared" si="681"/>
        <v>#REF!</v>
      </c>
      <c r="W900" s="504" t="e">
        <f t="shared" si="680"/>
        <v>#REF!</v>
      </c>
      <c r="X900" s="504" t="e">
        <f t="shared" si="680"/>
        <v>#REF!</v>
      </c>
    </row>
    <row r="901" spans="1:24" ht="25.5" hidden="1" customHeight="1" x14ac:dyDescent="0.2">
      <c r="A901" s="505" t="s">
        <v>44</v>
      </c>
      <c r="B901" s="526">
        <v>811</v>
      </c>
      <c r="C901" s="493" t="s">
        <v>194</v>
      </c>
      <c r="D901" s="493">
        <v>10</v>
      </c>
      <c r="E901" s="493" t="s">
        <v>241</v>
      </c>
      <c r="F901" s="493"/>
      <c r="G901" s="504"/>
      <c r="H901" s="504"/>
      <c r="I901" s="504" t="e">
        <f>#REF!+G901</f>
        <v>#REF!</v>
      </c>
      <c r="J901" s="504" t="e">
        <f t="shared" si="682"/>
        <v>#REF!</v>
      </c>
      <c r="K901" s="504" t="e">
        <f t="shared" si="686"/>
        <v>#REF!</v>
      </c>
      <c r="L901" s="504" t="e">
        <f t="shared" si="686"/>
        <v>#REF!</v>
      </c>
      <c r="M901" s="504" t="e">
        <f t="shared" si="686"/>
        <v>#REF!</v>
      </c>
      <c r="N901" s="504" t="e">
        <f t="shared" si="686"/>
        <v>#REF!</v>
      </c>
      <c r="O901" s="504" t="e">
        <f t="shared" si="683"/>
        <v>#REF!</v>
      </c>
      <c r="P901" s="504" t="e">
        <f t="shared" si="684"/>
        <v>#REF!</v>
      </c>
      <c r="Q901" s="504" t="e">
        <f t="shared" si="685"/>
        <v>#REF!</v>
      </c>
      <c r="R901" s="504" t="e">
        <f t="shared" si="681"/>
        <v>#REF!</v>
      </c>
      <c r="S901" s="504" t="e">
        <f t="shared" si="681"/>
        <v>#REF!</v>
      </c>
      <c r="T901" s="504" t="e">
        <f t="shared" si="681"/>
        <v>#REF!</v>
      </c>
      <c r="U901" s="504" t="e">
        <f t="shared" si="681"/>
        <v>#REF!</v>
      </c>
      <c r="V901" s="504" t="e">
        <f t="shared" si="681"/>
        <v>#REF!</v>
      </c>
      <c r="W901" s="504" t="e">
        <f t="shared" si="680"/>
        <v>#REF!</v>
      </c>
      <c r="X901" s="504" t="e">
        <f t="shared" si="680"/>
        <v>#REF!</v>
      </c>
    </row>
    <row r="902" spans="1:24" ht="25.5" hidden="1" customHeight="1" x14ac:dyDescent="0.2">
      <c r="A902" s="505" t="s">
        <v>239</v>
      </c>
      <c r="B902" s="526">
        <v>811</v>
      </c>
      <c r="C902" s="493" t="s">
        <v>194</v>
      </c>
      <c r="D902" s="493">
        <v>10</v>
      </c>
      <c r="E902" s="493" t="s">
        <v>241</v>
      </c>
      <c r="F902" s="493" t="s">
        <v>240</v>
      </c>
      <c r="G902" s="504"/>
      <c r="H902" s="504"/>
      <c r="I902" s="504" t="e">
        <f>#REF!+G902</f>
        <v>#REF!</v>
      </c>
      <c r="J902" s="504" t="e">
        <f t="shared" si="682"/>
        <v>#REF!</v>
      </c>
      <c r="K902" s="504" t="e">
        <f t="shared" si="686"/>
        <v>#REF!</v>
      </c>
      <c r="L902" s="504" t="e">
        <f t="shared" si="686"/>
        <v>#REF!</v>
      </c>
      <c r="M902" s="504" t="e">
        <f t="shared" si="686"/>
        <v>#REF!</v>
      </c>
      <c r="N902" s="504" t="e">
        <f t="shared" si="686"/>
        <v>#REF!</v>
      </c>
      <c r="O902" s="504" t="e">
        <f t="shared" si="683"/>
        <v>#REF!</v>
      </c>
      <c r="P902" s="504" t="e">
        <f t="shared" si="684"/>
        <v>#REF!</v>
      </c>
      <c r="Q902" s="504" t="e">
        <f t="shared" si="685"/>
        <v>#REF!</v>
      </c>
      <c r="R902" s="504" t="e">
        <f t="shared" si="681"/>
        <v>#REF!</v>
      </c>
      <c r="S902" s="504" t="e">
        <f t="shared" si="681"/>
        <v>#REF!</v>
      </c>
      <c r="T902" s="504" t="e">
        <f t="shared" si="681"/>
        <v>#REF!</v>
      </c>
      <c r="U902" s="504" t="e">
        <f t="shared" si="681"/>
        <v>#REF!</v>
      </c>
      <c r="V902" s="504" t="e">
        <f t="shared" si="681"/>
        <v>#REF!</v>
      </c>
      <c r="W902" s="504" t="e">
        <f t="shared" si="680"/>
        <v>#REF!</v>
      </c>
      <c r="X902" s="504" t="e">
        <f t="shared" si="680"/>
        <v>#REF!</v>
      </c>
    </row>
    <row r="903" spans="1:24" ht="12.75" hidden="1" customHeight="1" x14ac:dyDescent="0.2">
      <c r="A903" s="505" t="s">
        <v>244</v>
      </c>
      <c r="B903" s="526">
        <v>811</v>
      </c>
      <c r="C903" s="493" t="s">
        <v>194</v>
      </c>
      <c r="D903" s="493">
        <v>10</v>
      </c>
      <c r="E903" s="493" t="s">
        <v>245</v>
      </c>
      <c r="F903" s="493"/>
      <c r="G903" s="504"/>
      <c r="H903" s="504"/>
      <c r="I903" s="504" t="e">
        <f>#REF!+G903</f>
        <v>#REF!</v>
      </c>
      <c r="J903" s="504" t="e">
        <f t="shared" si="682"/>
        <v>#REF!</v>
      </c>
      <c r="K903" s="504" t="e">
        <f t="shared" si="686"/>
        <v>#REF!</v>
      </c>
      <c r="L903" s="504" t="e">
        <f t="shared" si="686"/>
        <v>#REF!</v>
      </c>
      <c r="M903" s="504" t="e">
        <f t="shared" si="686"/>
        <v>#REF!</v>
      </c>
      <c r="N903" s="504" t="e">
        <f t="shared" si="686"/>
        <v>#REF!</v>
      </c>
      <c r="O903" s="504" t="e">
        <f t="shared" si="683"/>
        <v>#REF!</v>
      </c>
      <c r="P903" s="504" t="e">
        <f t="shared" si="684"/>
        <v>#REF!</v>
      </c>
      <c r="Q903" s="504" t="e">
        <f t="shared" si="685"/>
        <v>#REF!</v>
      </c>
      <c r="R903" s="504" t="e">
        <f t="shared" si="681"/>
        <v>#REF!</v>
      </c>
      <c r="S903" s="504" t="e">
        <f t="shared" si="681"/>
        <v>#REF!</v>
      </c>
      <c r="T903" s="504" t="e">
        <f t="shared" si="681"/>
        <v>#REF!</v>
      </c>
      <c r="U903" s="504" t="e">
        <f t="shared" si="681"/>
        <v>#REF!</v>
      </c>
      <c r="V903" s="504" t="e">
        <f t="shared" si="681"/>
        <v>#REF!</v>
      </c>
      <c r="W903" s="504" t="e">
        <f t="shared" si="680"/>
        <v>#REF!</v>
      </c>
      <c r="X903" s="504" t="e">
        <f t="shared" si="680"/>
        <v>#REF!</v>
      </c>
    </row>
    <row r="904" spans="1:24" ht="25.5" hidden="1" customHeight="1" x14ac:dyDescent="0.2">
      <c r="A904" s="505" t="s">
        <v>246</v>
      </c>
      <c r="B904" s="526">
        <v>811</v>
      </c>
      <c r="C904" s="493" t="s">
        <v>194</v>
      </c>
      <c r="D904" s="493">
        <v>10</v>
      </c>
      <c r="E904" s="493" t="s">
        <v>247</v>
      </c>
      <c r="F904" s="493"/>
      <c r="G904" s="504"/>
      <c r="H904" s="504"/>
      <c r="I904" s="504" t="e">
        <f>#REF!+G904</f>
        <v>#REF!</v>
      </c>
      <c r="J904" s="504" t="e">
        <f t="shared" si="682"/>
        <v>#REF!</v>
      </c>
      <c r="K904" s="504" t="e">
        <f t="shared" si="686"/>
        <v>#REF!</v>
      </c>
      <c r="L904" s="504" t="e">
        <f t="shared" si="686"/>
        <v>#REF!</v>
      </c>
      <c r="M904" s="504" t="e">
        <f t="shared" si="686"/>
        <v>#REF!</v>
      </c>
      <c r="N904" s="504" t="e">
        <f t="shared" si="686"/>
        <v>#REF!</v>
      </c>
      <c r="O904" s="504" t="e">
        <f t="shared" si="683"/>
        <v>#REF!</v>
      </c>
      <c r="P904" s="504" t="e">
        <f t="shared" si="684"/>
        <v>#REF!</v>
      </c>
      <c r="Q904" s="504" t="e">
        <f t="shared" si="685"/>
        <v>#REF!</v>
      </c>
      <c r="R904" s="504" t="e">
        <f t="shared" si="681"/>
        <v>#REF!</v>
      </c>
      <c r="S904" s="504" t="e">
        <f t="shared" si="681"/>
        <v>#REF!</v>
      </c>
      <c r="T904" s="504" t="e">
        <f t="shared" si="681"/>
        <v>#REF!</v>
      </c>
      <c r="U904" s="504" t="e">
        <f t="shared" si="681"/>
        <v>#REF!</v>
      </c>
      <c r="V904" s="504" t="e">
        <f t="shared" si="681"/>
        <v>#REF!</v>
      </c>
      <c r="W904" s="504" t="e">
        <f t="shared" si="680"/>
        <v>#REF!</v>
      </c>
      <c r="X904" s="504" t="e">
        <f t="shared" si="680"/>
        <v>#REF!</v>
      </c>
    </row>
    <row r="905" spans="1:24" ht="25.5" hidden="1" customHeight="1" x14ac:dyDescent="0.2">
      <c r="A905" s="505" t="s">
        <v>239</v>
      </c>
      <c r="B905" s="526">
        <v>811</v>
      </c>
      <c r="C905" s="493" t="s">
        <v>194</v>
      </c>
      <c r="D905" s="493">
        <v>10</v>
      </c>
      <c r="E905" s="493" t="s">
        <v>247</v>
      </c>
      <c r="F905" s="493" t="s">
        <v>240</v>
      </c>
      <c r="G905" s="504"/>
      <c r="H905" s="504"/>
      <c r="I905" s="504" t="e">
        <f>#REF!+G905</f>
        <v>#REF!</v>
      </c>
      <c r="J905" s="504" t="e">
        <f t="shared" si="682"/>
        <v>#REF!</v>
      </c>
      <c r="K905" s="504" t="e">
        <f t="shared" si="686"/>
        <v>#REF!</v>
      </c>
      <c r="L905" s="504" t="e">
        <f t="shared" si="686"/>
        <v>#REF!</v>
      </c>
      <c r="M905" s="504" t="e">
        <f t="shared" si="686"/>
        <v>#REF!</v>
      </c>
      <c r="N905" s="504" t="e">
        <f t="shared" si="686"/>
        <v>#REF!</v>
      </c>
      <c r="O905" s="504" t="e">
        <f t="shared" si="683"/>
        <v>#REF!</v>
      </c>
      <c r="P905" s="504" t="e">
        <f t="shared" si="684"/>
        <v>#REF!</v>
      </c>
      <c r="Q905" s="504" t="e">
        <f t="shared" si="685"/>
        <v>#REF!</v>
      </c>
      <c r="R905" s="504" t="e">
        <f t="shared" si="681"/>
        <v>#REF!</v>
      </c>
      <c r="S905" s="504" t="e">
        <f t="shared" si="681"/>
        <v>#REF!</v>
      </c>
      <c r="T905" s="504" t="e">
        <f t="shared" si="681"/>
        <v>#REF!</v>
      </c>
      <c r="U905" s="504" t="e">
        <f t="shared" si="681"/>
        <v>#REF!</v>
      </c>
      <c r="V905" s="504" t="e">
        <f t="shared" si="681"/>
        <v>#REF!</v>
      </c>
      <c r="W905" s="504" t="e">
        <f t="shared" si="680"/>
        <v>#REF!</v>
      </c>
      <c r="X905" s="504" t="e">
        <f t="shared" si="680"/>
        <v>#REF!</v>
      </c>
    </row>
    <row r="906" spans="1:24" ht="25.5" hidden="1" customHeight="1" x14ac:dyDescent="0.2">
      <c r="A906" s="505" t="s">
        <v>45</v>
      </c>
      <c r="B906" s="526">
        <v>811</v>
      </c>
      <c r="C906" s="493" t="s">
        <v>194</v>
      </c>
      <c r="D906" s="493">
        <v>10</v>
      </c>
      <c r="E906" s="493" t="s">
        <v>46</v>
      </c>
      <c r="F906" s="493"/>
      <c r="G906" s="504"/>
      <c r="H906" s="504"/>
      <c r="I906" s="504" t="e">
        <f>#REF!+G906</f>
        <v>#REF!</v>
      </c>
      <c r="J906" s="504" t="e">
        <f t="shared" si="682"/>
        <v>#REF!</v>
      </c>
      <c r="K906" s="504" t="e">
        <f t="shared" si="686"/>
        <v>#REF!</v>
      </c>
      <c r="L906" s="504" t="e">
        <f t="shared" si="686"/>
        <v>#REF!</v>
      </c>
      <c r="M906" s="504" t="e">
        <f t="shared" si="686"/>
        <v>#REF!</v>
      </c>
      <c r="N906" s="504" t="e">
        <f t="shared" si="686"/>
        <v>#REF!</v>
      </c>
      <c r="O906" s="504" t="e">
        <f t="shared" si="683"/>
        <v>#REF!</v>
      </c>
      <c r="P906" s="504" t="e">
        <f t="shared" si="684"/>
        <v>#REF!</v>
      </c>
      <c r="Q906" s="504" t="e">
        <f t="shared" si="685"/>
        <v>#REF!</v>
      </c>
      <c r="R906" s="504" t="e">
        <f t="shared" si="681"/>
        <v>#REF!</v>
      </c>
      <c r="S906" s="504" t="e">
        <f t="shared" si="681"/>
        <v>#REF!</v>
      </c>
      <c r="T906" s="504" t="e">
        <f t="shared" si="681"/>
        <v>#REF!</v>
      </c>
      <c r="U906" s="504" t="e">
        <f t="shared" si="681"/>
        <v>#REF!</v>
      </c>
      <c r="V906" s="504" t="e">
        <f t="shared" si="681"/>
        <v>#REF!</v>
      </c>
      <c r="W906" s="504" t="e">
        <f t="shared" si="680"/>
        <v>#REF!</v>
      </c>
      <c r="X906" s="504" t="e">
        <f t="shared" si="680"/>
        <v>#REF!</v>
      </c>
    </row>
    <row r="907" spans="1:24" ht="12.75" hidden="1" customHeight="1" x14ac:dyDescent="0.2">
      <c r="A907" s="505" t="s">
        <v>299</v>
      </c>
      <c r="B907" s="526">
        <v>811</v>
      </c>
      <c r="C907" s="493" t="s">
        <v>194</v>
      </c>
      <c r="D907" s="493">
        <v>10</v>
      </c>
      <c r="E907" s="493" t="s">
        <v>47</v>
      </c>
      <c r="F907" s="493"/>
      <c r="G907" s="504"/>
      <c r="H907" s="504"/>
      <c r="I907" s="504" t="e">
        <f>#REF!+G907</f>
        <v>#REF!</v>
      </c>
      <c r="J907" s="504" t="e">
        <f t="shared" si="682"/>
        <v>#REF!</v>
      </c>
      <c r="K907" s="504" t="e">
        <f t="shared" si="686"/>
        <v>#REF!</v>
      </c>
      <c r="L907" s="504" t="e">
        <f t="shared" si="686"/>
        <v>#REF!</v>
      </c>
      <c r="M907" s="504" t="e">
        <f t="shared" si="686"/>
        <v>#REF!</v>
      </c>
      <c r="N907" s="504" t="e">
        <f t="shared" si="686"/>
        <v>#REF!</v>
      </c>
      <c r="O907" s="504" t="e">
        <f t="shared" si="683"/>
        <v>#REF!</v>
      </c>
      <c r="P907" s="504" t="e">
        <f t="shared" si="684"/>
        <v>#REF!</v>
      </c>
      <c r="Q907" s="504" t="e">
        <f t="shared" si="685"/>
        <v>#REF!</v>
      </c>
      <c r="R907" s="504" t="e">
        <f t="shared" si="681"/>
        <v>#REF!</v>
      </c>
      <c r="S907" s="504" t="e">
        <f t="shared" si="681"/>
        <v>#REF!</v>
      </c>
      <c r="T907" s="504" t="e">
        <f t="shared" si="681"/>
        <v>#REF!</v>
      </c>
      <c r="U907" s="504" t="e">
        <f t="shared" si="681"/>
        <v>#REF!</v>
      </c>
      <c r="V907" s="504" t="e">
        <f t="shared" si="681"/>
        <v>#REF!</v>
      </c>
      <c r="W907" s="504" t="e">
        <f t="shared" si="680"/>
        <v>#REF!</v>
      </c>
      <c r="X907" s="504" t="e">
        <f t="shared" si="680"/>
        <v>#REF!</v>
      </c>
    </row>
    <row r="908" spans="1:24" ht="12.75" hidden="1" customHeight="1" x14ac:dyDescent="0.2">
      <c r="A908" s="505" t="s">
        <v>300</v>
      </c>
      <c r="B908" s="526">
        <v>811</v>
      </c>
      <c r="C908" s="493" t="s">
        <v>194</v>
      </c>
      <c r="D908" s="493">
        <v>10</v>
      </c>
      <c r="E908" s="493" t="s">
        <v>47</v>
      </c>
      <c r="F908" s="493" t="s">
        <v>301</v>
      </c>
      <c r="G908" s="504"/>
      <c r="H908" s="504"/>
      <c r="I908" s="504" t="e">
        <f>#REF!+G908</f>
        <v>#REF!</v>
      </c>
      <c r="J908" s="504" t="e">
        <f t="shared" si="682"/>
        <v>#REF!</v>
      </c>
      <c r="K908" s="504" t="e">
        <f t="shared" si="686"/>
        <v>#REF!</v>
      </c>
      <c r="L908" s="504" t="e">
        <f t="shared" si="686"/>
        <v>#REF!</v>
      </c>
      <c r="M908" s="504" t="e">
        <f t="shared" si="686"/>
        <v>#REF!</v>
      </c>
      <c r="N908" s="504" t="e">
        <f t="shared" si="686"/>
        <v>#REF!</v>
      </c>
      <c r="O908" s="504" t="e">
        <f t="shared" si="683"/>
        <v>#REF!</v>
      </c>
      <c r="P908" s="504" t="e">
        <f t="shared" si="684"/>
        <v>#REF!</v>
      </c>
      <c r="Q908" s="504" t="e">
        <f t="shared" si="685"/>
        <v>#REF!</v>
      </c>
      <c r="R908" s="504" t="e">
        <f t="shared" si="681"/>
        <v>#REF!</v>
      </c>
      <c r="S908" s="504" t="e">
        <f t="shared" si="681"/>
        <v>#REF!</v>
      </c>
      <c r="T908" s="504" t="e">
        <f t="shared" si="681"/>
        <v>#REF!</v>
      </c>
      <c r="U908" s="504" t="e">
        <f t="shared" si="681"/>
        <v>#REF!</v>
      </c>
      <c r="V908" s="504" t="e">
        <f t="shared" si="681"/>
        <v>#REF!</v>
      </c>
      <c r="W908" s="504" t="e">
        <f t="shared" si="680"/>
        <v>#REF!</v>
      </c>
      <c r="X908" s="504" t="e">
        <f t="shared" si="680"/>
        <v>#REF!</v>
      </c>
    </row>
    <row r="909" spans="1:24" ht="12.75" hidden="1" customHeight="1" x14ac:dyDescent="0.2">
      <c r="A909" s="505" t="s">
        <v>324</v>
      </c>
      <c r="B909" s="526">
        <v>811</v>
      </c>
      <c r="C909" s="493" t="s">
        <v>194</v>
      </c>
      <c r="D909" s="493">
        <v>10</v>
      </c>
      <c r="E909" s="493" t="s">
        <v>325</v>
      </c>
      <c r="F909" s="493"/>
      <c r="G909" s="504"/>
      <c r="H909" s="504"/>
      <c r="I909" s="504" t="e">
        <f>#REF!+G909</f>
        <v>#REF!</v>
      </c>
      <c r="J909" s="504" t="e">
        <f t="shared" si="682"/>
        <v>#REF!</v>
      </c>
      <c r="K909" s="504" t="e">
        <f t="shared" si="686"/>
        <v>#REF!</v>
      </c>
      <c r="L909" s="504" t="e">
        <f t="shared" si="686"/>
        <v>#REF!</v>
      </c>
      <c r="M909" s="504" t="e">
        <f t="shared" si="686"/>
        <v>#REF!</v>
      </c>
      <c r="N909" s="504" t="e">
        <f t="shared" si="686"/>
        <v>#REF!</v>
      </c>
      <c r="O909" s="504" t="e">
        <f t="shared" si="683"/>
        <v>#REF!</v>
      </c>
      <c r="P909" s="504" t="e">
        <f t="shared" si="684"/>
        <v>#REF!</v>
      </c>
      <c r="Q909" s="504" t="e">
        <f t="shared" si="685"/>
        <v>#REF!</v>
      </c>
      <c r="R909" s="504" t="e">
        <f t="shared" si="681"/>
        <v>#REF!</v>
      </c>
      <c r="S909" s="504" t="e">
        <f t="shared" si="681"/>
        <v>#REF!</v>
      </c>
      <c r="T909" s="504" t="e">
        <f t="shared" si="681"/>
        <v>#REF!</v>
      </c>
      <c r="U909" s="504" t="e">
        <f t="shared" si="681"/>
        <v>#REF!</v>
      </c>
      <c r="V909" s="504" t="e">
        <f t="shared" si="681"/>
        <v>#REF!</v>
      </c>
      <c r="W909" s="504" t="e">
        <f t="shared" si="680"/>
        <v>#REF!</v>
      </c>
      <c r="X909" s="504" t="e">
        <f t="shared" si="680"/>
        <v>#REF!</v>
      </c>
    </row>
    <row r="910" spans="1:24" ht="25.5" hidden="1" customHeight="1" x14ac:dyDescent="0.2">
      <c r="A910" s="503" t="s">
        <v>48</v>
      </c>
      <c r="B910" s="490">
        <v>811</v>
      </c>
      <c r="C910" s="491" t="s">
        <v>194</v>
      </c>
      <c r="D910" s="491" t="s">
        <v>208</v>
      </c>
      <c r="E910" s="493"/>
      <c r="F910" s="493"/>
      <c r="G910" s="504"/>
      <c r="H910" s="504"/>
      <c r="I910" s="504" t="e">
        <f>#REF!+G910</f>
        <v>#REF!</v>
      </c>
      <c r="J910" s="504" t="e">
        <f t="shared" si="682"/>
        <v>#REF!</v>
      </c>
      <c r="K910" s="504" t="e">
        <f t="shared" si="686"/>
        <v>#REF!</v>
      </c>
      <c r="L910" s="504" t="e">
        <f t="shared" si="686"/>
        <v>#REF!</v>
      </c>
      <c r="M910" s="504" t="e">
        <f t="shared" si="686"/>
        <v>#REF!</v>
      </c>
      <c r="N910" s="504" t="e">
        <f t="shared" si="686"/>
        <v>#REF!</v>
      </c>
      <c r="O910" s="504" t="e">
        <f t="shared" si="683"/>
        <v>#REF!</v>
      </c>
      <c r="P910" s="504" t="e">
        <f t="shared" si="684"/>
        <v>#REF!</v>
      </c>
      <c r="Q910" s="504" t="e">
        <f t="shared" si="685"/>
        <v>#REF!</v>
      </c>
      <c r="R910" s="504" t="e">
        <f t="shared" si="681"/>
        <v>#REF!</v>
      </c>
      <c r="S910" s="504" t="e">
        <f t="shared" si="681"/>
        <v>#REF!</v>
      </c>
      <c r="T910" s="504" t="e">
        <f t="shared" si="681"/>
        <v>#REF!</v>
      </c>
      <c r="U910" s="504" t="e">
        <f t="shared" si="681"/>
        <v>#REF!</v>
      </c>
      <c r="V910" s="504" t="e">
        <f t="shared" si="681"/>
        <v>#REF!</v>
      </c>
      <c r="W910" s="504" t="e">
        <f t="shared" si="680"/>
        <v>#REF!</v>
      </c>
      <c r="X910" s="504" t="e">
        <f t="shared" si="680"/>
        <v>#REF!</v>
      </c>
    </row>
    <row r="911" spans="1:24" ht="25.5" hidden="1" customHeight="1" x14ac:dyDescent="0.2">
      <c r="A911" s="505" t="s">
        <v>45</v>
      </c>
      <c r="B911" s="526">
        <v>811</v>
      </c>
      <c r="C911" s="493" t="s">
        <v>194</v>
      </c>
      <c r="D911" s="493" t="s">
        <v>208</v>
      </c>
      <c r="E911" s="493" t="s">
        <v>46</v>
      </c>
      <c r="F911" s="493"/>
      <c r="G911" s="504"/>
      <c r="H911" s="504"/>
      <c r="I911" s="504" t="e">
        <f>#REF!+G911</f>
        <v>#REF!</v>
      </c>
      <c r="J911" s="504" t="e">
        <f t="shared" si="682"/>
        <v>#REF!</v>
      </c>
      <c r="K911" s="504" t="e">
        <f t="shared" si="686"/>
        <v>#REF!</v>
      </c>
      <c r="L911" s="504" t="e">
        <f t="shared" si="686"/>
        <v>#REF!</v>
      </c>
      <c r="M911" s="504" t="e">
        <f t="shared" si="686"/>
        <v>#REF!</v>
      </c>
      <c r="N911" s="504" t="e">
        <f t="shared" si="686"/>
        <v>#REF!</v>
      </c>
      <c r="O911" s="504" t="e">
        <f t="shared" si="683"/>
        <v>#REF!</v>
      </c>
      <c r="P911" s="504" t="e">
        <f t="shared" si="684"/>
        <v>#REF!</v>
      </c>
      <c r="Q911" s="504" t="e">
        <f t="shared" si="685"/>
        <v>#REF!</v>
      </c>
      <c r="R911" s="504" t="e">
        <f t="shared" si="681"/>
        <v>#REF!</v>
      </c>
      <c r="S911" s="504" t="e">
        <f t="shared" si="681"/>
        <v>#REF!</v>
      </c>
      <c r="T911" s="504" t="e">
        <f t="shared" si="681"/>
        <v>#REF!</v>
      </c>
      <c r="U911" s="504" t="e">
        <f t="shared" si="681"/>
        <v>#REF!</v>
      </c>
      <c r="V911" s="504" t="e">
        <f t="shared" si="681"/>
        <v>#REF!</v>
      </c>
      <c r="W911" s="504" t="e">
        <f t="shared" si="680"/>
        <v>#REF!</v>
      </c>
      <c r="X911" s="504" t="e">
        <f t="shared" si="680"/>
        <v>#REF!</v>
      </c>
    </row>
    <row r="912" spans="1:24" ht="12.75" hidden="1" customHeight="1" x14ac:dyDescent="0.2">
      <c r="A912" s="505" t="s">
        <v>299</v>
      </c>
      <c r="B912" s="526">
        <v>811</v>
      </c>
      <c r="C912" s="493" t="s">
        <v>194</v>
      </c>
      <c r="D912" s="493" t="s">
        <v>208</v>
      </c>
      <c r="E912" s="493" t="s">
        <v>47</v>
      </c>
      <c r="F912" s="493"/>
      <c r="G912" s="504"/>
      <c r="H912" s="504"/>
      <c r="I912" s="504" t="e">
        <f>#REF!+G912</f>
        <v>#REF!</v>
      </c>
      <c r="J912" s="504" t="e">
        <f t="shared" si="682"/>
        <v>#REF!</v>
      </c>
      <c r="K912" s="504" t="e">
        <f t="shared" si="686"/>
        <v>#REF!</v>
      </c>
      <c r="L912" s="504" t="e">
        <f t="shared" si="686"/>
        <v>#REF!</v>
      </c>
      <c r="M912" s="504" t="e">
        <f t="shared" si="686"/>
        <v>#REF!</v>
      </c>
      <c r="N912" s="504" t="e">
        <f t="shared" si="686"/>
        <v>#REF!</v>
      </c>
      <c r="O912" s="504" t="e">
        <f t="shared" si="683"/>
        <v>#REF!</v>
      </c>
      <c r="P912" s="504" t="e">
        <f t="shared" si="684"/>
        <v>#REF!</v>
      </c>
      <c r="Q912" s="504" t="e">
        <f t="shared" si="685"/>
        <v>#REF!</v>
      </c>
      <c r="R912" s="504" t="e">
        <f t="shared" si="681"/>
        <v>#REF!</v>
      </c>
      <c r="S912" s="504" t="e">
        <f t="shared" si="681"/>
        <v>#REF!</v>
      </c>
      <c r="T912" s="504" t="e">
        <f t="shared" si="681"/>
        <v>#REF!</v>
      </c>
      <c r="U912" s="504" t="e">
        <f t="shared" si="681"/>
        <v>#REF!</v>
      </c>
      <c r="V912" s="504" t="e">
        <f t="shared" si="681"/>
        <v>#REF!</v>
      </c>
      <c r="W912" s="504" t="e">
        <f t="shared" si="680"/>
        <v>#REF!</v>
      </c>
      <c r="X912" s="504" t="e">
        <f t="shared" si="680"/>
        <v>#REF!</v>
      </c>
    </row>
    <row r="913" spans="1:24" ht="12.75" hidden="1" customHeight="1" x14ac:dyDescent="0.2">
      <c r="A913" s="505" t="s">
        <v>300</v>
      </c>
      <c r="B913" s="526">
        <v>811</v>
      </c>
      <c r="C913" s="493" t="s">
        <v>194</v>
      </c>
      <c r="D913" s="493" t="s">
        <v>208</v>
      </c>
      <c r="E913" s="493" t="s">
        <v>47</v>
      </c>
      <c r="F913" s="493" t="s">
        <v>301</v>
      </c>
      <c r="G913" s="504"/>
      <c r="H913" s="504"/>
      <c r="I913" s="504" t="e">
        <f>#REF!+G913</f>
        <v>#REF!</v>
      </c>
      <c r="J913" s="504" t="e">
        <f t="shared" si="682"/>
        <v>#REF!</v>
      </c>
      <c r="K913" s="504" t="e">
        <f t="shared" si="686"/>
        <v>#REF!</v>
      </c>
      <c r="L913" s="504" t="e">
        <f t="shared" si="686"/>
        <v>#REF!</v>
      </c>
      <c r="M913" s="504" t="e">
        <f t="shared" si="686"/>
        <v>#REF!</v>
      </c>
      <c r="N913" s="504" t="e">
        <f t="shared" si="686"/>
        <v>#REF!</v>
      </c>
      <c r="O913" s="504" t="e">
        <f t="shared" si="683"/>
        <v>#REF!</v>
      </c>
      <c r="P913" s="504" t="e">
        <f t="shared" si="684"/>
        <v>#REF!</v>
      </c>
      <c r="Q913" s="504" t="e">
        <f t="shared" si="685"/>
        <v>#REF!</v>
      </c>
      <c r="R913" s="504" t="e">
        <f t="shared" si="681"/>
        <v>#REF!</v>
      </c>
      <c r="S913" s="504" t="e">
        <f t="shared" si="681"/>
        <v>#REF!</v>
      </c>
      <c r="T913" s="504" t="e">
        <f t="shared" si="681"/>
        <v>#REF!</v>
      </c>
      <c r="U913" s="504" t="e">
        <f t="shared" si="681"/>
        <v>#REF!</v>
      </c>
      <c r="V913" s="504" t="e">
        <f t="shared" si="681"/>
        <v>#REF!</v>
      </c>
      <c r="W913" s="504" t="e">
        <f t="shared" si="680"/>
        <v>#REF!</v>
      </c>
      <c r="X913" s="504" t="e">
        <f t="shared" si="680"/>
        <v>#REF!</v>
      </c>
    </row>
    <row r="914" spans="1:24" ht="12.75" hidden="1" customHeight="1" x14ac:dyDescent="0.2">
      <c r="A914" s="505" t="s">
        <v>302</v>
      </c>
      <c r="B914" s="526">
        <v>811</v>
      </c>
      <c r="C914" s="493" t="s">
        <v>194</v>
      </c>
      <c r="D914" s="493" t="s">
        <v>208</v>
      </c>
      <c r="E914" s="493" t="s">
        <v>47</v>
      </c>
      <c r="F914" s="493" t="s">
        <v>303</v>
      </c>
      <c r="G914" s="504"/>
      <c r="H914" s="504"/>
      <c r="I914" s="504" t="e">
        <f>#REF!+G914</f>
        <v>#REF!</v>
      </c>
      <c r="J914" s="504" t="e">
        <f t="shared" si="682"/>
        <v>#REF!</v>
      </c>
      <c r="K914" s="504" t="e">
        <f t="shared" si="686"/>
        <v>#REF!</v>
      </c>
      <c r="L914" s="504" t="e">
        <f t="shared" si="686"/>
        <v>#REF!</v>
      </c>
      <c r="M914" s="504" t="e">
        <f t="shared" si="686"/>
        <v>#REF!</v>
      </c>
      <c r="N914" s="504" t="e">
        <f t="shared" si="686"/>
        <v>#REF!</v>
      </c>
      <c r="O914" s="504" t="e">
        <f t="shared" si="683"/>
        <v>#REF!</v>
      </c>
      <c r="P914" s="504" t="e">
        <f t="shared" si="684"/>
        <v>#REF!</v>
      </c>
      <c r="Q914" s="504" t="e">
        <f t="shared" si="685"/>
        <v>#REF!</v>
      </c>
      <c r="R914" s="504" t="e">
        <f t="shared" si="681"/>
        <v>#REF!</v>
      </c>
      <c r="S914" s="504" t="e">
        <f t="shared" si="681"/>
        <v>#REF!</v>
      </c>
      <c r="T914" s="504" t="e">
        <f t="shared" si="681"/>
        <v>#REF!</v>
      </c>
      <c r="U914" s="504" t="e">
        <f t="shared" si="681"/>
        <v>#REF!</v>
      </c>
      <c r="V914" s="504" t="e">
        <f t="shared" si="681"/>
        <v>#REF!</v>
      </c>
      <c r="W914" s="504" t="e">
        <f t="shared" si="680"/>
        <v>#REF!</v>
      </c>
      <c r="X914" s="504" t="e">
        <f t="shared" si="680"/>
        <v>#REF!</v>
      </c>
    </row>
    <row r="915" spans="1:24" ht="25.5" hidden="1" customHeight="1" x14ac:dyDescent="0.2">
      <c r="A915" s="503" t="s">
        <v>229</v>
      </c>
      <c r="B915" s="490">
        <v>811</v>
      </c>
      <c r="C915" s="491" t="s">
        <v>202</v>
      </c>
      <c r="D915" s="491" t="s">
        <v>198</v>
      </c>
      <c r="E915" s="491"/>
      <c r="F915" s="491"/>
      <c r="G915" s="504"/>
      <c r="H915" s="504"/>
      <c r="I915" s="504" t="e">
        <f>#REF!+G915</f>
        <v>#REF!</v>
      </c>
      <c r="J915" s="504" t="e">
        <f t="shared" si="682"/>
        <v>#REF!</v>
      </c>
      <c r="K915" s="504" t="e">
        <f t="shared" si="686"/>
        <v>#REF!</v>
      </c>
      <c r="L915" s="504" t="e">
        <f t="shared" si="686"/>
        <v>#REF!</v>
      </c>
      <c r="M915" s="504" t="e">
        <f t="shared" si="686"/>
        <v>#REF!</v>
      </c>
      <c r="N915" s="504" t="e">
        <f t="shared" si="686"/>
        <v>#REF!</v>
      </c>
      <c r="O915" s="504" t="e">
        <f t="shared" si="683"/>
        <v>#REF!</v>
      </c>
      <c r="P915" s="504" t="e">
        <f t="shared" si="684"/>
        <v>#REF!</v>
      </c>
      <c r="Q915" s="504" t="e">
        <f t="shared" si="685"/>
        <v>#REF!</v>
      </c>
      <c r="R915" s="504" t="e">
        <f t="shared" si="681"/>
        <v>#REF!</v>
      </c>
      <c r="S915" s="504" t="e">
        <f t="shared" si="681"/>
        <v>#REF!</v>
      </c>
      <c r="T915" s="504" t="e">
        <f t="shared" si="681"/>
        <v>#REF!</v>
      </c>
      <c r="U915" s="504" t="e">
        <f t="shared" si="681"/>
        <v>#REF!</v>
      </c>
      <c r="V915" s="504" t="e">
        <f t="shared" si="681"/>
        <v>#REF!</v>
      </c>
      <c r="W915" s="504" t="e">
        <f t="shared" si="680"/>
        <v>#REF!</v>
      </c>
      <c r="X915" s="504" t="e">
        <f t="shared" si="680"/>
        <v>#REF!</v>
      </c>
    </row>
    <row r="916" spans="1:24" ht="12.75" hidden="1" customHeight="1" x14ac:dyDescent="0.2">
      <c r="A916" s="505" t="s">
        <v>358</v>
      </c>
      <c r="B916" s="526">
        <v>811</v>
      </c>
      <c r="C916" s="493" t="s">
        <v>202</v>
      </c>
      <c r="D916" s="493" t="s">
        <v>198</v>
      </c>
      <c r="E916" s="493" t="s">
        <v>359</v>
      </c>
      <c r="F916" s="493"/>
      <c r="G916" s="504"/>
      <c r="H916" s="504"/>
      <c r="I916" s="504" t="e">
        <f>#REF!+G916</f>
        <v>#REF!</v>
      </c>
      <c r="J916" s="504" t="e">
        <f t="shared" si="682"/>
        <v>#REF!</v>
      </c>
      <c r="K916" s="504" t="e">
        <f t="shared" si="686"/>
        <v>#REF!</v>
      </c>
      <c r="L916" s="504" t="e">
        <f t="shared" si="686"/>
        <v>#REF!</v>
      </c>
      <c r="M916" s="504" t="e">
        <f t="shared" si="686"/>
        <v>#REF!</v>
      </c>
      <c r="N916" s="504" t="e">
        <f t="shared" si="686"/>
        <v>#REF!</v>
      </c>
      <c r="O916" s="504" t="e">
        <f t="shared" si="683"/>
        <v>#REF!</v>
      </c>
      <c r="P916" s="504" t="e">
        <f t="shared" si="684"/>
        <v>#REF!</v>
      </c>
      <c r="Q916" s="504" t="e">
        <f t="shared" si="685"/>
        <v>#REF!</v>
      </c>
      <c r="R916" s="504" t="e">
        <f t="shared" si="681"/>
        <v>#REF!</v>
      </c>
      <c r="S916" s="504" t="e">
        <f t="shared" si="681"/>
        <v>#REF!</v>
      </c>
      <c r="T916" s="504" t="e">
        <f t="shared" si="681"/>
        <v>#REF!</v>
      </c>
      <c r="U916" s="504" t="e">
        <f t="shared" si="681"/>
        <v>#REF!</v>
      </c>
      <c r="V916" s="504" t="e">
        <f t="shared" si="681"/>
        <v>#REF!</v>
      </c>
      <c r="W916" s="504" t="e">
        <f t="shared" si="680"/>
        <v>#REF!</v>
      </c>
      <c r="X916" s="504" t="e">
        <f t="shared" si="680"/>
        <v>#REF!</v>
      </c>
    </row>
    <row r="917" spans="1:24" ht="12.75" hidden="1" customHeight="1" x14ac:dyDescent="0.2">
      <c r="A917" s="505" t="s">
        <v>360</v>
      </c>
      <c r="B917" s="526">
        <v>811</v>
      </c>
      <c r="C917" s="493" t="s">
        <v>202</v>
      </c>
      <c r="D917" s="493" t="s">
        <v>198</v>
      </c>
      <c r="E917" s="493" t="s">
        <v>361</v>
      </c>
      <c r="F917" s="493"/>
      <c r="G917" s="504"/>
      <c r="H917" s="504"/>
      <c r="I917" s="504" t="e">
        <f>#REF!+G917</f>
        <v>#REF!</v>
      </c>
      <c r="J917" s="504" t="e">
        <f t="shared" si="682"/>
        <v>#REF!</v>
      </c>
      <c r="K917" s="504" t="e">
        <f t="shared" si="686"/>
        <v>#REF!</v>
      </c>
      <c r="L917" s="504" t="e">
        <f t="shared" si="686"/>
        <v>#REF!</v>
      </c>
      <c r="M917" s="504" t="e">
        <f t="shared" si="686"/>
        <v>#REF!</v>
      </c>
      <c r="N917" s="504" t="e">
        <f t="shared" si="686"/>
        <v>#REF!</v>
      </c>
      <c r="O917" s="504" t="e">
        <f t="shared" si="683"/>
        <v>#REF!</v>
      </c>
      <c r="P917" s="504" t="e">
        <f t="shared" si="684"/>
        <v>#REF!</v>
      </c>
      <c r="Q917" s="504" t="e">
        <f t="shared" si="685"/>
        <v>#REF!</v>
      </c>
      <c r="R917" s="504" t="e">
        <f t="shared" si="681"/>
        <v>#REF!</v>
      </c>
      <c r="S917" s="504" t="e">
        <f t="shared" si="681"/>
        <v>#REF!</v>
      </c>
      <c r="T917" s="504" t="e">
        <f t="shared" si="681"/>
        <v>#REF!</v>
      </c>
      <c r="U917" s="504" t="e">
        <f t="shared" si="681"/>
        <v>#REF!</v>
      </c>
      <c r="V917" s="504" t="e">
        <f t="shared" si="681"/>
        <v>#REF!</v>
      </c>
      <c r="W917" s="504" t="e">
        <f t="shared" si="680"/>
        <v>#REF!</v>
      </c>
      <c r="X917" s="504" t="e">
        <f t="shared" si="680"/>
        <v>#REF!</v>
      </c>
    </row>
    <row r="918" spans="1:24" ht="12.75" hidden="1" customHeight="1" x14ac:dyDescent="0.2">
      <c r="A918" s="505" t="s">
        <v>300</v>
      </c>
      <c r="B918" s="526">
        <v>811</v>
      </c>
      <c r="C918" s="493" t="s">
        <v>202</v>
      </c>
      <c r="D918" s="493" t="s">
        <v>198</v>
      </c>
      <c r="E918" s="493" t="s">
        <v>361</v>
      </c>
      <c r="F918" s="493" t="s">
        <v>301</v>
      </c>
      <c r="G918" s="504"/>
      <c r="H918" s="504"/>
      <c r="I918" s="504" t="e">
        <f>#REF!+G918</f>
        <v>#REF!</v>
      </c>
      <c r="J918" s="504" t="e">
        <f t="shared" si="682"/>
        <v>#REF!</v>
      </c>
      <c r="K918" s="504" t="e">
        <f t="shared" si="686"/>
        <v>#REF!</v>
      </c>
      <c r="L918" s="504" t="e">
        <f t="shared" si="686"/>
        <v>#REF!</v>
      </c>
      <c r="M918" s="504" t="e">
        <f t="shared" si="686"/>
        <v>#REF!</v>
      </c>
      <c r="N918" s="504" t="e">
        <f t="shared" si="686"/>
        <v>#REF!</v>
      </c>
      <c r="O918" s="504" t="e">
        <f t="shared" si="683"/>
        <v>#REF!</v>
      </c>
      <c r="P918" s="504" t="e">
        <f t="shared" si="684"/>
        <v>#REF!</v>
      </c>
      <c r="Q918" s="504" t="e">
        <f t="shared" si="685"/>
        <v>#REF!</v>
      </c>
      <c r="R918" s="504" t="e">
        <f t="shared" si="681"/>
        <v>#REF!</v>
      </c>
      <c r="S918" s="504" t="e">
        <f t="shared" si="681"/>
        <v>#REF!</v>
      </c>
      <c r="T918" s="504" t="e">
        <f t="shared" si="681"/>
        <v>#REF!</v>
      </c>
      <c r="U918" s="504" t="e">
        <f t="shared" si="681"/>
        <v>#REF!</v>
      </c>
      <c r="V918" s="504" t="e">
        <f t="shared" si="681"/>
        <v>#REF!</v>
      </c>
      <c r="W918" s="504" t="e">
        <f t="shared" si="680"/>
        <v>#REF!</v>
      </c>
      <c r="X918" s="504" t="e">
        <f t="shared" si="680"/>
        <v>#REF!</v>
      </c>
    </row>
    <row r="919" spans="1:24" ht="12.75" hidden="1" customHeight="1" x14ac:dyDescent="0.2">
      <c r="A919" s="675" t="s">
        <v>49</v>
      </c>
      <c r="B919" s="676"/>
      <c r="C919" s="676"/>
      <c r="D919" s="676"/>
      <c r="E919" s="676"/>
      <c r="F919" s="676"/>
      <c r="G919" s="504"/>
      <c r="H919" s="504"/>
      <c r="I919" s="504" t="e">
        <f>#REF!+G919</f>
        <v>#REF!</v>
      </c>
      <c r="J919" s="504" t="e">
        <f t="shared" si="682"/>
        <v>#REF!</v>
      </c>
      <c r="K919" s="504" t="e">
        <f t="shared" si="686"/>
        <v>#REF!</v>
      </c>
      <c r="L919" s="504" t="e">
        <f t="shared" si="686"/>
        <v>#REF!</v>
      </c>
      <c r="M919" s="504" t="e">
        <f t="shared" si="686"/>
        <v>#REF!</v>
      </c>
      <c r="N919" s="504" t="e">
        <f t="shared" si="686"/>
        <v>#REF!</v>
      </c>
      <c r="O919" s="504" t="e">
        <f t="shared" ref="O919:O950" si="687">L919+M919</f>
        <v>#REF!</v>
      </c>
      <c r="P919" s="504" t="e">
        <f t="shared" ref="P919:P950" si="688">M919+N919</f>
        <v>#REF!</v>
      </c>
      <c r="Q919" s="504" t="e">
        <f t="shared" ref="Q919:Q950" si="689">N919+O919</f>
        <v>#REF!</v>
      </c>
      <c r="R919" s="504" t="e">
        <f t="shared" si="681"/>
        <v>#REF!</v>
      </c>
      <c r="S919" s="504" t="e">
        <f t="shared" si="681"/>
        <v>#REF!</v>
      </c>
      <c r="T919" s="504" t="e">
        <f t="shared" si="681"/>
        <v>#REF!</v>
      </c>
      <c r="U919" s="504" t="e">
        <f t="shared" si="681"/>
        <v>#REF!</v>
      </c>
      <c r="V919" s="504" t="e">
        <f t="shared" si="681"/>
        <v>#REF!</v>
      </c>
      <c r="W919" s="504" t="e">
        <f t="shared" si="680"/>
        <v>#REF!</v>
      </c>
      <c r="X919" s="504" t="e">
        <f t="shared" si="680"/>
        <v>#REF!</v>
      </c>
    </row>
    <row r="920" spans="1:24" ht="12.75" hidden="1" customHeight="1" x14ac:dyDescent="0.2">
      <c r="A920" s="503" t="s">
        <v>306</v>
      </c>
      <c r="B920" s="491" t="s">
        <v>50</v>
      </c>
      <c r="C920" s="491" t="s">
        <v>196</v>
      </c>
      <c r="D920" s="491"/>
      <c r="E920" s="491"/>
      <c r="F920" s="491"/>
      <c r="G920" s="504"/>
      <c r="H920" s="504"/>
      <c r="I920" s="504" t="e">
        <f>#REF!+G920</f>
        <v>#REF!</v>
      </c>
      <c r="J920" s="504" t="e">
        <f t="shared" si="682"/>
        <v>#REF!</v>
      </c>
      <c r="K920" s="504" t="e">
        <f t="shared" si="686"/>
        <v>#REF!</v>
      </c>
      <c r="L920" s="504" t="e">
        <f t="shared" si="686"/>
        <v>#REF!</v>
      </c>
      <c r="M920" s="504" t="e">
        <f t="shared" si="686"/>
        <v>#REF!</v>
      </c>
      <c r="N920" s="504" t="e">
        <f t="shared" si="686"/>
        <v>#REF!</v>
      </c>
      <c r="O920" s="504" t="e">
        <f t="shared" si="687"/>
        <v>#REF!</v>
      </c>
      <c r="P920" s="504" t="e">
        <f t="shared" si="688"/>
        <v>#REF!</v>
      </c>
      <c r="Q920" s="504" t="e">
        <f t="shared" si="689"/>
        <v>#REF!</v>
      </c>
      <c r="R920" s="504" t="e">
        <f t="shared" si="681"/>
        <v>#REF!</v>
      </c>
      <c r="S920" s="504" t="e">
        <f t="shared" si="681"/>
        <v>#REF!</v>
      </c>
      <c r="T920" s="504" t="e">
        <f t="shared" si="681"/>
        <v>#REF!</v>
      </c>
      <c r="U920" s="504" t="e">
        <f t="shared" si="681"/>
        <v>#REF!</v>
      </c>
      <c r="V920" s="504" t="e">
        <f t="shared" si="681"/>
        <v>#REF!</v>
      </c>
      <c r="W920" s="504" t="e">
        <f t="shared" si="680"/>
        <v>#REF!</v>
      </c>
      <c r="X920" s="504" t="e">
        <f t="shared" si="680"/>
        <v>#REF!</v>
      </c>
    </row>
    <row r="921" spans="1:24" ht="12.75" hidden="1" customHeight="1" x14ac:dyDescent="0.2">
      <c r="A921" s="503" t="s">
        <v>216</v>
      </c>
      <c r="B921" s="491" t="s">
        <v>50</v>
      </c>
      <c r="C921" s="491" t="s">
        <v>196</v>
      </c>
      <c r="D921" s="491" t="s">
        <v>190</v>
      </c>
      <c r="E921" s="491"/>
      <c r="F921" s="491"/>
      <c r="G921" s="504"/>
      <c r="H921" s="504"/>
      <c r="I921" s="504" t="e">
        <f>#REF!+G921</f>
        <v>#REF!</v>
      </c>
      <c r="J921" s="504" t="e">
        <f t="shared" si="682"/>
        <v>#REF!</v>
      </c>
      <c r="K921" s="504" t="e">
        <f t="shared" si="686"/>
        <v>#REF!</v>
      </c>
      <c r="L921" s="504" t="e">
        <f t="shared" si="686"/>
        <v>#REF!</v>
      </c>
      <c r="M921" s="504" t="e">
        <f t="shared" si="686"/>
        <v>#REF!</v>
      </c>
      <c r="N921" s="504" t="e">
        <f t="shared" si="686"/>
        <v>#REF!</v>
      </c>
      <c r="O921" s="504" t="e">
        <f t="shared" si="687"/>
        <v>#REF!</v>
      </c>
      <c r="P921" s="504" t="e">
        <f t="shared" si="688"/>
        <v>#REF!</v>
      </c>
      <c r="Q921" s="504" t="e">
        <f t="shared" si="689"/>
        <v>#REF!</v>
      </c>
      <c r="R921" s="504" t="e">
        <f t="shared" si="681"/>
        <v>#REF!</v>
      </c>
      <c r="S921" s="504" t="e">
        <f t="shared" si="681"/>
        <v>#REF!</v>
      </c>
      <c r="T921" s="504" t="e">
        <f t="shared" si="681"/>
        <v>#REF!</v>
      </c>
      <c r="U921" s="504" t="e">
        <f t="shared" si="681"/>
        <v>#REF!</v>
      </c>
      <c r="V921" s="504" t="e">
        <f t="shared" si="681"/>
        <v>#REF!</v>
      </c>
      <c r="W921" s="504" t="e">
        <f t="shared" si="680"/>
        <v>#REF!</v>
      </c>
      <c r="X921" s="504" t="e">
        <f t="shared" si="680"/>
        <v>#REF!</v>
      </c>
    </row>
    <row r="922" spans="1:24" ht="38.25" hidden="1" customHeight="1" x14ac:dyDescent="0.2">
      <c r="A922" s="505" t="s">
        <v>123</v>
      </c>
      <c r="B922" s="493" t="s">
        <v>50</v>
      </c>
      <c r="C922" s="493" t="s">
        <v>196</v>
      </c>
      <c r="D922" s="493" t="s">
        <v>190</v>
      </c>
      <c r="E922" s="506" t="s">
        <v>332</v>
      </c>
      <c r="F922" s="491"/>
      <c r="G922" s="504"/>
      <c r="H922" s="504"/>
      <c r="I922" s="504" t="e">
        <f>#REF!+G922</f>
        <v>#REF!</v>
      </c>
      <c r="J922" s="504" t="e">
        <f t="shared" si="682"/>
        <v>#REF!</v>
      </c>
      <c r="K922" s="504" t="e">
        <f t="shared" si="686"/>
        <v>#REF!</v>
      </c>
      <c r="L922" s="504" t="e">
        <f t="shared" si="686"/>
        <v>#REF!</v>
      </c>
      <c r="M922" s="504" t="e">
        <f t="shared" si="686"/>
        <v>#REF!</v>
      </c>
      <c r="N922" s="504" t="e">
        <f t="shared" si="686"/>
        <v>#REF!</v>
      </c>
      <c r="O922" s="504" t="e">
        <f t="shared" si="687"/>
        <v>#REF!</v>
      </c>
      <c r="P922" s="504" t="e">
        <f t="shared" si="688"/>
        <v>#REF!</v>
      </c>
      <c r="Q922" s="504" t="e">
        <f t="shared" si="689"/>
        <v>#REF!</v>
      </c>
      <c r="R922" s="504" t="e">
        <f t="shared" si="681"/>
        <v>#REF!</v>
      </c>
      <c r="S922" s="504" t="e">
        <f t="shared" si="681"/>
        <v>#REF!</v>
      </c>
      <c r="T922" s="504" t="e">
        <f t="shared" si="681"/>
        <v>#REF!</v>
      </c>
      <c r="U922" s="504" t="e">
        <f t="shared" si="681"/>
        <v>#REF!</v>
      </c>
      <c r="V922" s="504" t="e">
        <f t="shared" si="681"/>
        <v>#REF!</v>
      </c>
      <c r="W922" s="504" t="e">
        <f t="shared" si="680"/>
        <v>#REF!</v>
      </c>
      <c r="X922" s="504" t="e">
        <f t="shared" si="680"/>
        <v>#REF!</v>
      </c>
    </row>
    <row r="923" spans="1:24" ht="12.75" hidden="1" customHeight="1" x14ac:dyDescent="0.2">
      <c r="A923" s="505" t="s">
        <v>333</v>
      </c>
      <c r="B923" s="493" t="s">
        <v>50</v>
      </c>
      <c r="C923" s="493" t="s">
        <v>196</v>
      </c>
      <c r="D923" s="493" t="s">
        <v>190</v>
      </c>
      <c r="E923" s="506" t="s">
        <v>334</v>
      </c>
      <c r="F923" s="491"/>
      <c r="G923" s="504"/>
      <c r="H923" s="504"/>
      <c r="I923" s="504" t="e">
        <f>#REF!+G923</f>
        <v>#REF!</v>
      </c>
      <c r="J923" s="504" t="e">
        <f t="shared" si="682"/>
        <v>#REF!</v>
      </c>
      <c r="K923" s="504" t="e">
        <f t="shared" si="686"/>
        <v>#REF!</v>
      </c>
      <c r="L923" s="504" t="e">
        <f t="shared" si="686"/>
        <v>#REF!</v>
      </c>
      <c r="M923" s="504" t="e">
        <f t="shared" si="686"/>
        <v>#REF!</v>
      </c>
      <c r="N923" s="504" t="e">
        <f t="shared" si="686"/>
        <v>#REF!</v>
      </c>
      <c r="O923" s="504" t="e">
        <f t="shared" si="687"/>
        <v>#REF!</v>
      </c>
      <c r="P923" s="504" t="e">
        <f t="shared" si="688"/>
        <v>#REF!</v>
      </c>
      <c r="Q923" s="504" t="e">
        <f t="shared" si="689"/>
        <v>#REF!</v>
      </c>
      <c r="R923" s="504" t="e">
        <f t="shared" si="681"/>
        <v>#REF!</v>
      </c>
      <c r="S923" s="504" t="e">
        <f t="shared" si="681"/>
        <v>#REF!</v>
      </c>
      <c r="T923" s="504" t="e">
        <f t="shared" si="681"/>
        <v>#REF!</v>
      </c>
      <c r="U923" s="504" t="e">
        <f t="shared" si="681"/>
        <v>#REF!</v>
      </c>
      <c r="V923" s="504" t="e">
        <f t="shared" si="681"/>
        <v>#REF!</v>
      </c>
      <c r="W923" s="504" t="e">
        <f t="shared" si="680"/>
        <v>#REF!</v>
      </c>
      <c r="X923" s="504" t="e">
        <f t="shared" si="680"/>
        <v>#REF!</v>
      </c>
    </row>
    <row r="924" spans="1:24" ht="12.75" hidden="1" customHeight="1" x14ac:dyDescent="0.2">
      <c r="A924" s="505" t="s">
        <v>320</v>
      </c>
      <c r="B924" s="493" t="s">
        <v>50</v>
      </c>
      <c r="C924" s="493" t="s">
        <v>196</v>
      </c>
      <c r="D924" s="493" t="s">
        <v>190</v>
      </c>
      <c r="E924" s="506" t="s">
        <v>334</v>
      </c>
      <c r="F924" s="493" t="s">
        <v>321</v>
      </c>
      <c r="G924" s="504"/>
      <c r="H924" s="504"/>
      <c r="I924" s="504" t="e">
        <f>#REF!+G924</f>
        <v>#REF!</v>
      </c>
      <c r="J924" s="504" t="e">
        <f t="shared" si="682"/>
        <v>#REF!</v>
      </c>
      <c r="K924" s="504" t="e">
        <f t="shared" si="686"/>
        <v>#REF!</v>
      </c>
      <c r="L924" s="504" t="e">
        <f t="shared" si="686"/>
        <v>#REF!</v>
      </c>
      <c r="M924" s="504" t="e">
        <f t="shared" si="686"/>
        <v>#REF!</v>
      </c>
      <c r="N924" s="504" t="e">
        <f t="shared" si="686"/>
        <v>#REF!</v>
      </c>
      <c r="O924" s="504" t="e">
        <f t="shared" si="687"/>
        <v>#REF!</v>
      </c>
      <c r="P924" s="504" t="e">
        <f t="shared" si="688"/>
        <v>#REF!</v>
      </c>
      <c r="Q924" s="504" t="e">
        <f t="shared" si="689"/>
        <v>#REF!</v>
      </c>
      <c r="R924" s="504" t="e">
        <f t="shared" si="681"/>
        <v>#REF!</v>
      </c>
      <c r="S924" s="504" t="e">
        <f t="shared" si="681"/>
        <v>#REF!</v>
      </c>
      <c r="T924" s="504" t="e">
        <f t="shared" si="681"/>
        <v>#REF!</v>
      </c>
      <c r="U924" s="504" t="e">
        <f t="shared" si="681"/>
        <v>#REF!</v>
      </c>
      <c r="V924" s="504" t="e">
        <f t="shared" si="681"/>
        <v>#REF!</v>
      </c>
      <c r="W924" s="504" t="e">
        <f t="shared" si="680"/>
        <v>#REF!</v>
      </c>
      <c r="X924" s="504" t="e">
        <f t="shared" si="680"/>
        <v>#REF!</v>
      </c>
    </row>
    <row r="925" spans="1:24" ht="12.75" hidden="1" customHeight="1" x14ac:dyDescent="0.2">
      <c r="A925" s="505" t="s">
        <v>344</v>
      </c>
      <c r="B925" s="493" t="s">
        <v>50</v>
      </c>
      <c r="C925" s="493" t="s">
        <v>196</v>
      </c>
      <c r="D925" s="493" t="s">
        <v>190</v>
      </c>
      <c r="E925" s="493" t="s">
        <v>51</v>
      </c>
      <c r="F925" s="493"/>
      <c r="G925" s="504"/>
      <c r="H925" s="504"/>
      <c r="I925" s="504" t="e">
        <f>#REF!+G925</f>
        <v>#REF!</v>
      </c>
      <c r="J925" s="504" t="e">
        <f t="shared" si="682"/>
        <v>#REF!</v>
      </c>
      <c r="K925" s="504" t="e">
        <f t="shared" si="686"/>
        <v>#REF!</v>
      </c>
      <c r="L925" s="504" t="e">
        <f t="shared" si="686"/>
        <v>#REF!</v>
      </c>
      <c r="M925" s="504" t="e">
        <f t="shared" si="686"/>
        <v>#REF!</v>
      </c>
      <c r="N925" s="504" t="e">
        <f t="shared" si="686"/>
        <v>#REF!</v>
      </c>
      <c r="O925" s="504" t="e">
        <f t="shared" si="687"/>
        <v>#REF!</v>
      </c>
      <c r="P925" s="504" t="e">
        <f t="shared" si="688"/>
        <v>#REF!</v>
      </c>
      <c r="Q925" s="504" t="e">
        <f t="shared" si="689"/>
        <v>#REF!</v>
      </c>
      <c r="R925" s="504" t="e">
        <f t="shared" si="681"/>
        <v>#REF!</v>
      </c>
      <c r="S925" s="504" t="e">
        <f t="shared" si="681"/>
        <v>#REF!</v>
      </c>
      <c r="T925" s="504" t="e">
        <f t="shared" si="681"/>
        <v>#REF!</v>
      </c>
      <c r="U925" s="504" t="e">
        <f t="shared" si="681"/>
        <v>#REF!</v>
      </c>
      <c r="V925" s="504" t="e">
        <f t="shared" si="681"/>
        <v>#REF!</v>
      </c>
      <c r="W925" s="504" t="e">
        <f t="shared" si="680"/>
        <v>#REF!</v>
      </c>
      <c r="X925" s="504" t="e">
        <f t="shared" si="680"/>
        <v>#REF!</v>
      </c>
    </row>
    <row r="926" spans="1:24" ht="38.25" hidden="1" customHeight="1" x14ac:dyDescent="0.2">
      <c r="A926" s="505" t="s">
        <v>52</v>
      </c>
      <c r="B926" s="493" t="s">
        <v>50</v>
      </c>
      <c r="C926" s="493" t="s">
        <v>196</v>
      </c>
      <c r="D926" s="493" t="s">
        <v>190</v>
      </c>
      <c r="E926" s="493" t="s">
        <v>53</v>
      </c>
      <c r="F926" s="493"/>
      <c r="G926" s="504"/>
      <c r="H926" s="504"/>
      <c r="I926" s="504" t="e">
        <f>#REF!+G926</f>
        <v>#REF!</v>
      </c>
      <c r="J926" s="504" t="e">
        <f t="shared" si="682"/>
        <v>#REF!</v>
      </c>
      <c r="K926" s="504" t="e">
        <f t="shared" si="686"/>
        <v>#REF!</v>
      </c>
      <c r="L926" s="504" t="e">
        <f t="shared" si="686"/>
        <v>#REF!</v>
      </c>
      <c r="M926" s="504" t="e">
        <f t="shared" si="686"/>
        <v>#REF!</v>
      </c>
      <c r="N926" s="504" t="e">
        <f t="shared" si="686"/>
        <v>#REF!</v>
      </c>
      <c r="O926" s="504" t="e">
        <f t="shared" si="687"/>
        <v>#REF!</v>
      </c>
      <c r="P926" s="504" t="e">
        <f t="shared" si="688"/>
        <v>#REF!</v>
      </c>
      <c r="Q926" s="504" t="e">
        <f t="shared" si="689"/>
        <v>#REF!</v>
      </c>
      <c r="R926" s="504" t="e">
        <f t="shared" si="681"/>
        <v>#REF!</v>
      </c>
      <c r="S926" s="504" t="e">
        <f t="shared" si="681"/>
        <v>#REF!</v>
      </c>
      <c r="T926" s="504" t="e">
        <f t="shared" si="681"/>
        <v>#REF!</v>
      </c>
      <c r="U926" s="504" t="e">
        <f t="shared" si="681"/>
        <v>#REF!</v>
      </c>
      <c r="V926" s="504" t="e">
        <f t="shared" si="681"/>
        <v>#REF!</v>
      </c>
      <c r="W926" s="504" t="e">
        <f t="shared" si="680"/>
        <v>#REF!</v>
      </c>
      <c r="X926" s="504" t="e">
        <f t="shared" si="680"/>
        <v>#REF!</v>
      </c>
    </row>
    <row r="927" spans="1:24" ht="12.75" hidden="1" customHeight="1" x14ac:dyDescent="0.2">
      <c r="A927" s="505" t="s">
        <v>300</v>
      </c>
      <c r="B927" s="493" t="s">
        <v>50</v>
      </c>
      <c r="C927" s="493" t="s">
        <v>196</v>
      </c>
      <c r="D927" s="493" t="s">
        <v>190</v>
      </c>
      <c r="E927" s="493" t="s">
        <v>53</v>
      </c>
      <c r="F927" s="493" t="s">
        <v>301</v>
      </c>
      <c r="G927" s="504"/>
      <c r="H927" s="504"/>
      <c r="I927" s="504" t="e">
        <f>#REF!+G927</f>
        <v>#REF!</v>
      </c>
      <c r="J927" s="504" t="e">
        <f t="shared" si="682"/>
        <v>#REF!</v>
      </c>
      <c r="K927" s="504" t="e">
        <f t="shared" si="686"/>
        <v>#REF!</v>
      </c>
      <c r="L927" s="504" t="e">
        <f t="shared" si="686"/>
        <v>#REF!</v>
      </c>
      <c r="M927" s="504" t="e">
        <f t="shared" si="686"/>
        <v>#REF!</v>
      </c>
      <c r="N927" s="504" t="e">
        <f t="shared" si="686"/>
        <v>#REF!</v>
      </c>
      <c r="O927" s="504" t="e">
        <f t="shared" si="687"/>
        <v>#REF!</v>
      </c>
      <c r="P927" s="504" t="e">
        <f t="shared" si="688"/>
        <v>#REF!</v>
      </c>
      <c r="Q927" s="504" t="e">
        <f t="shared" si="689"/>
        <v>#REF!</v>
      </c>
      <c r="R927" s="504" t="e">
        <f t="shared" si="681"/>
        <v>#REF!</v>
      </c>
      <c r="S927" s="504" t="e">
        <f t="shared" si="681"/>
        <v>#REF!</v>
      </c>
      <c r="T927" s="504" t="e">
        <f t="shared" si="681"/>
        <v>#REF!</v>
      </c>
      <c r="U927" s="504" t="e">
        <f t="shared" si="681"/>
        <v>#REF!</v>
      </c>
      <c r="V927" s="504" t="e">
        <f t="shared" si="681"/>
        <v>#REF!</v>
      </c>
      <c r="W927" s="504" t="e">
        <f t="shared" si="680"/>
        <v>#REF!</v>
      </c>
      <c r="X927" s="504" t="e">
        <f t="shared" si="680"/>
        <v>#REF!</v>
      </c>
    </row>
    <row r="928" spans="1:24" ht="12.75" hidden="1" customHeight="1" x14ac:dyDescent="0.2">
      <c r="A928" s="503" t="s">
        <v>65</v>
      </c>
      <c r="B928" s="491" t="s">
        <v>50</v>
      </c>
      <c r="C928" s="491" t="s">
        <v>214</v>
      </c>
      <c r="D928" s="491"/>
      <c r="E928" s="493"/>
      <c r="F928" s="493"/>
      <c r="G928" s="504"/>
      <c r="H928" s="504"/>
      <c r="I928" s="504" t="e">
        <f>#REF!+G928</f>
        <v>#REF!</v>
      </c>
      <c r="J928" s="504" t="e">
        <f t="shared" si="682"/>
        <v>#REF!</v>
      </c>
      <c r="K928" s="504" t="e">
        <f t="shared" si="686"/>
        <v>#REF!</v>
      </c>
      <c r="L928" s="504" t="e">
        <f t="shared" si="686"/>
        <v>#REF!</v>
      </c>
      <c r="M928" s="504" t="e">
        <f t="shared" si="686"/>
        <v>#REF!</v>
      </c>
      <c r="N928" s="504" t="e">
        <f t="shared" si="686"/>
        <v>#REF!</v>
      </c>
      <c r="O928" s="504" t="e">
        <f t="shared" si="687"/>
        <v>#REF!</v>
      </c>
      <c r="P928" s="504" t="e">
        <f t="shared" si="688"/>
        <v>#REF!</v>
      </c>
      <c r="Q928" s="504" t="e">
        <f t="shared" si="689"/>
        <v>#REF!</v>
      </c>
      <c r="R928" s="504" t="e">
        <f t="shared" si="681"/>
        <v>#REF!</v>
      </c>
      <c r="S928" s="504" t="e">
        <f t="shared" si="681"/>
        <v>#REF!</v>
      </c>
      <c r="T928" s="504" t="e">
        <f t="shared" si="681"/>
        <v>#REF!</v>
      </c>
      <c r="U928" s="504" t="e">
        <f t="shared" si="681"/>
        <v>#REF!</v>
      </c>
      <c r="V928" s="504" t="e">
        <f t="shared" si="681"/>
        <v>#REF!</v>
      </c>
      <c r="W928" s="504" t="e">
        <f t="shared" si="680"/>
        <v>#REF!</v>
      </c>
      <c r="X928" s="504" t="e">
        <f t="shared" si="680"/>
        <v>#REF!</v>
      </c>
    </row>
    <row r="929" spans="1:24" ht="12.75" hidden="1" customHeight="1" x14ac:dyDescent="0.2">
      <c r="A929" s="503" t="s">
        <v>277</v>
      </c>
      <c r="B929" s="491" t="s">
        <v>50</v>
      </c>
      <c r="C929" s="491" t="s">
        <v>214</v>
      </c>
      <c r="D929" s="491" t="s">
        <v>194</v>
      </c>
      <c r="E929" s="493"/>
      <c r="F929" s="493"/>
      <c r="G929" s="504"/>
      <c r="H929" s="504"/>
      <c r="I929" s="504" t="e">
        <f>#REF!+G929</f>
        <v>#REF!</v>
      </c>
      <c r="J929" s="504" t="e">
        <f t="shared" si="682"/>
        <v>#REF!</v>
      </c>
      <c r="K929" s="504" t="e">
        <f t="shared" si="686"/>
        <v>#REF!</v>
      </c>
      <c r="L929" s="504" t="e">
        <f t="shared" si="686"/>
        <v>#REF!</v>
      </c>
      <c r="M929" s="504" t="e">
        <f t="shared" ref="K929:N965" si="690">J929+K929</f>
        <v>#REF!</v>
      </c>
      <c r="N929" s="504" t="e">
        <f t="shared" si="690"/>
        <v>#REF!</v>
      </c>
      <c r="O929" s="504" t="e">
        <f t="shared" si="687"/>
        <v>#REF!</v>
      </c>
      <c r="P929" s="504" t="e">
        <f t="shared" si="688"/>
        <v>#REF!</v>
      </c>
      <c r="Q929" s="504" t="e">
        <f t="shared" si="689"/>
        <v>#REF!</v>
      </c>
      <c r="R929" s="504" t="e">
        <f t="shared" si="681"/>
        <v>#REF!</v>
      </c>
      <c r="S929" s="504" t="e">
        <f t="shared" si="681"/>
        <v>#REF!</v>
      </c>
      <c r="T929" s="504" t="e">
        <f t="shared" si="681"/>
        <v>#REF!</v>
      </c>
      <c r="U929" s="504" t="e">
        <f t="shared" si="681"/>
        <v>#REF!</v>
      </c>
      <c r="V929" s="504" t="e">
        <f t="shared" si="681"/>
        <v>#REF!</v>
      </c>
      <c r="W929" s="504" t="e">
        <f t="shared" si="680"/>
        <v>#REF!</v>
      </c>
      <c r="X929" s="504" t="e">
        <f t="shared" si="680"/>
        <v>#REF!</v>
      </c>
    </row>
    <row r="930" spans="1:24" ht="12.75" hidden="1" customHeight="1" x14ac:dyDescent="0.2">
      <c r="A930" s="505" t="s">
        <v>344</v>
      </c>
      <c r="B930" s="493" t="s">
        <v>50</v>
      </c>
      <c r="C930" s="493" t="s">
        <v>214</v>
      </c>
      <c r="D930" s="493" t="s">
        <v>194</v>
      </c>
      <c r="E930" s="542" t="s">
        <v>51</v>
      </c>
      <c r="F930" s="493"/>
      <c r="G930" s="504"/>
      <c r="H930" s="504"/>
      <c r="I930" s="504" t="e">
        <f>#REF!+G930</f>
        <v>#REF!</v>
      </c>
      <c r="J930" s="504" t="e">
        <f t="shared" si="682"/>
        <v>#REF!</v>
      </c>
      <c r="K930" s="504" t="e">
        <f t="shared" si="690"/>
        <v>#REF!</v>
      </c>
      <c r="L930" s="504" t="e">
        <f t="shared" si="690"/>
        <v>#REF!</v>
      </c>
      <c r="M930" s="504" t="e">
        <f t="shared" si="690"/>
        <v>#REF!</v>
      </c>
      <c r="N930" s="504" t="e">
        <f t="shared" si="690"/>
        <v>#REF!</v>
      </c>
      <c r="O930" s="504" t="e">
        <f t="shared" si="687"/>
        <v>#REF!</v>
      </c>
      <c r="P930" s="504" t="e">
        <f t="shared" si="688"/>
        <v>#REF!</v>
      </c>
      <c r="Q930" s="504" t="e">
        <f t="shared" si="689"/>
        <v>#REF!</v>
      </c>
      <c r="R930" s="504" t="e">
        <f t="shared" si="681"/>
        <v>#REF!</v>
      </c>
      <c r="S930" s="504" t="e">
        <f t="shared" si="681"/>
        <v>#REF!</v>
      </c>
      <c r="T930" s="504" t="e">
        <f t="shared" si="681"/>
        <v>#REF!</v>
      </c>
      <c r="U930" s="504" t="e">
        <f t="shared" si="681"/>
        <v>#REF!</v>
      </c>
      <c r="V930" s="504" t="e">
        <f t="shared" si="681"/>
        <v>#REF!</v>
      </c>
      <c r="W930" s="504" t="e">
        <f t="shared" si="680"/>
        <v>#REF!</v>
      </c>
      <c r="X930" s="504" t="e">
        <f t="shared" si="680"/>
        <v>#REF!</v>
      </c>
    </row>
    <row r="931" spans="1:24" ht="38.25" hidden="1" customHeight="1" x14ac:dyDescent="0.2">
      <c r="A931" s="505" t="s">
        <v>54</v>
      </c>
      <c r="B931" s="493" t="s">
        <v>50</v>
      </c>
      <c r="C931" s="493" t="s">
        <v>214</v>
      </c>
      <c r="D931" s="493" t="s">
        <v>194</v>
      </c>
      <c r="E931" s="493" t="s">
        <v>53</v>
      </c>
      <c r="F931" s="493"/>
      <c r="G931" s="504"/>
      <c r="H931" s="504"/>
      <c r="I931" s="504" t="e">
        <f>#REF!+G931</f>
        <v>#REF!</v>
      </c>
      <c r="J931" s="504" t="e">
        <f t="shared" si="682"/>
        <v>#REF!</v>
      </c>
      <c r="K931" s="504" t="e">
        <f t="shared" si="690"/>
        <v>#REF!</v>
      </c>
      <c r="L931" s="504" t="e">
        <f t="shared" si="690"/>
        <v>#REF!</v>
      </c>
      <c r="M931" s="504" t="e">
        <f t="shared" si="690"/>
        <v>#REF!</v>
      </c>
      <c r="N931" s="504" t="e">
        <f t="shared" si="690"/>
        <v>#REF!</v>
      </c>
      <c r="O931" s="504" t="e">
        <f t="shared" si="687"/>
        <v>#REF!</v>
      </c>
      <c r="P931" s="504" t="e">
        <f t="shared" si="688"/>
        <v>#REF!</v>
      </c>
      <c r="Q931" s="504" t="e">
        <f t="shared" si="689"/>
        <v>#REF!</v>
      </c>
      <c r="R931" s="504" t="e">
        <f t="shared" si="681"/>
        <v>#REF!</v>
      </c>
      <c r="S931" s="504" t="e">
        <f t="shared" si="681"/>
        <v>#REF!</v>
      </c>
      <c r="T931" s="504" t="e">
        <f t="shared" si="681"/>
        <v>#REF!</v>
      </c>
      <c r="U931" s="504" t="e">
        <f t="shared" si="681"/>
        <v>#REF!</v>
      </c>
      <c r="V931" s="504" t="e">
        <f t="shared" si="681"/>
        <v>#REF!</v>
      </c>
      <c r="W931" s="504" t="e">
        <f t="shared" si="680"/>
        <v>#REF!</v>
      </c>
      <c r="X931" s="504" t="e">
        <f t="shared" si="680"/>
        <v>#REF!</v>
      </c>
    </row>
    <row r="932" spans="1:24" ht="12.75" hidden="1" customHeight="1" x14ac:dyDescent="0.2">
      <c r="A932" s="505" t="s">
        <v>68</v>
      </c>
      <c r="B932" s="493" t="s">
        <v>50</v>
      </c>
      <c r="C932" s="493" t="s">
        <v>214</v>
      </c>
      <c r="D932" s="493" t="s">
        <v>194</v>
      </c>
      <c r="E932" s="493" t="s">
        <v>53</v>
      </c>
      <c r="F932" s="493" t="s">
        <v>69</v>
      </c>
      <c r="G932" s="504"/>
      <c r="H932" s="504"/>
      <c r="I932" s="504" t="e">
        <f>#REF!+G932</f>
        <v>#REF!</v>
      </c>
      <c r="J932" s="504" t="e">
        <f t="shared" si="682"/>
        <v>#REF!</v>
      </c>
      <c r="K932" s="504" t="e">
        <f t="shared" si="690"/>
        <v>#REF!</v>
      </c>
      <c r="L932" s="504" t="e">
        <f t="shared" si="690"/>
        <v>#REF!</v>
      </c>
      <c r="M932" s="504" t="e">
        <f t="shared" si="690"/>
        <v>#REF!</v>
      </c>
      <c r="N932" s="504" t="e">
        <f t="shared" si="690"/>
        <v>#REF!</v>
      </c>
      <c r="O932" s="504" t="e">
        <f t="shared" si="687"/>
        <v>#REF!</v>
      </c>
      <c r="P932" s="504" t="e">
        <f t="shared" si="688"/>
        <v>#REF!</v>
      </c>
      <c r="Q932" s="504" t="e">
        <f t="shared" si="689"/>
        <v>#REF!</v>
      </c>
      <c r="R932" s="504" t="e">
        <f t="shared" si="681"/>
        <v>#REF!</v>
      </c>
      <c r="S932" s="504" t="e">
        <f t="shared" si="681"/>
        <v>#REF!</v>
      </c>
      <c r="T932" s="504" t="e">
        <f t="shared" si="681"/>
        <v>#REF!</v>
      </c>
      <c r="U932" s="504" t="e">
        <f t="shared" si="681"/>
        <v>#REF!</v>
      </c>
      <c r="V932" s="504" t="e">
        <f t="shared" si="681"/>
        <v>#REF!</v>
      </c>
      <c r="W932" s="504" t="e">
        <f t="shared" si="680"/>
        <v>#REF!</v>
      </c>
      <c r="X932" s="504" t="e">
        <f t="shared" si="680"/>
        <v>#REF!</v>
      </c>
    </row>
    <row r="933" spans="1:24" ht="12.75" hidden="1" customHeight="1" x14ac:dyDescent="0.2">
      <c r="A933" s="675" t="s">
        <v>55</v>
      </c>
      <c r="B933" s="676"/>
      <c r="C933" s="676"/>
      <c r="D933" s="676"/>
      <c r="E933" s="676"/>
      <c r="F933" s="676"/>
      <c r="G933" s="504"/>
      <c r="H933" s="504"/>
      <c r="I933" s="504" t="e">
        <f>#REF!+G933</f>
        <v>#REF!</v>
      </c>
      <c r="J933" s="504" t="e">
        <f t="shared" si="682"/>
        <v>#REF!</v>
      </c>
      <c r="K933" s="504" t="e">
        <f t="shared" si="690"/>
        <v>#REF!</v>
      </c>
      <c r="L933" s="504" t="e">
        <f t="shared" si="690"/>
        <v>#REF!</v>
      </c>
      <c r="M933" s="504" t="e">
        <f t="shared" si="690"/>
        <v>#REF!</v>
      </c>
      <c r="N933" s="504" t="e">
        <f t="shared" si="690"/>
        <v>#REF!</v>
      </c>
      <c r="O933" s="504" t="e">
        <f t="shared" si="687"/>
        <v>#REF!</v>
      </c>
      <c r="P933" s="504" t="e">
        <f t="shared" si="688"/>
        <v>#REF!</v>
      </c>
      <c r="Q933" s="504" t="e">
        <f t="shared" si="689"/>
        <v>#REF!</v>
      </c>
      <c r="R933" s="504" t="e">
        <f t="shared" si="681"/>
        <v>#REF!</v>
      </c>
      <c r="S933" s="504" t="e">
        <f t="shared" si="681"/>
        <v>#REF!</v>
      </c>
      <c r="T933" s="504" t="e">
        <f t="shared" si="681"/>
        <v>#REF!</v>
      </c>
      <c r="U933" s="504" t="e">
        <f t="shared" si="681"/>
        <v>#REF!</v>
      </c>
      <c r="V933" s="504" t="e">
        <f t="shared" si="681"/>
        <v>#REF!</v>
      </c>
      <c r="W933" s="504" t="e">
        <f t="shared" si="680"/>
        <v>#REF!</v>
      </c>
      <c r="X933" s="504" t="e">
        <f t="shared" si="680"/>
        <v>#REF!</v>
      </c>
    </row>
    <row r="934" spans="1:24" ht="12.75" hidden="1" customHeight="1" x14ac:dyDescent="0.2">
      <c r="A934" s="503" t="s">
        <v>306</v>
      </c>
      <c r="B934" s="490">
        <v>813</v>
      </c>
      <c r="C934" s="528" t="s">
        <v>196</v>
      </c>
      <c r="D934" s="528"/>
      <c r="E934" s="528"/>
      <c r="F934" s="528"/>
      <c r="G934" s="504"/>
      <c r="H934" s="504"/>
      <c r="I934" s="504" t="e">
        <f>#REF!+G934</f>
        <v>#REF!</v>
      </c>
      <c r="J934" s="504" t="e">
        <f t="shared" si="682"/>
        <v>#REF!</v>
      </c>
      <c r="K934" s="504" t="e">
        <f t="shared" si="690"/>
        <v>#REF!</v>
      </c>
      <c r="L934" s="504" t="e">
        <f t="shared" si="690"/>
        <v>#REF!</v>
      </c>
      <c r="M934" s="504" t="e">
        <f t="shared" si="690"/>
        <v>#REF!</v>
      </c>
      <c r="N934" s="504" t="e">
        <f t="shared" si="690"/>
        <v>#REF!</v>
      </c>
      <c r="O934" s="504" t="e">
        <f t="shared" si="687"/>
        <v>#REF!</v>
      </c>
      <c r="P934" s="504" t="e">
        <f t="shared" si="688"/>
        <v>#REF!</v>
      </c>
      <c r="Q934" s="504" t="e">
        <f t="shared" si="689"/>
        <v>#REF!</v>
      </c>
      <c r="R934" s="504" t="e">
        <f t="shared" si="681"/>
        <v>#REF!</v>
      </c>
      <c r="S934" s="504" t="e">
        <f t="shared" si="681"/>
        <v>#REF!</v>
      </c>
      <c r="T934" s="504" t="e">
        <f t="shared" si="681"/>
        <v>#REF!</v>
      </c>
      <c r="U934" s="504" t="e">
        <f t="shared" si="681"/>
        <v>#REF!</v>
      </c>
      <c r="V934" s="504" t="e">
        <f t="shared" si="681"/>
        <v>#REF!</v>
      </c>
      <c r="W934" s="504" t="e">
        <f t="shared" si="680"/>
        <v>#REF!</v>
      </c>
      <c r="X934" s="504" t="e">
        <f t="shared" si="680"/>
        <v>#REF!</v>
      </c>
    </row>
    <row r="935" spans="1:24" ht="12.75" hidden="1" customHeight="1" x14ac:dyDescent="0.2">
      <c r="A935" s="503" t="s">
        <v>220</v>
      </c>
      <c r="B935" s="490">
        <v>813</v>
      </c>
      <c r="C935" s="528" t="s">
        <v>196</v>
      </c>
      <c r="D935" s="528" t="s">
        <v>205</v>
      </c>
      <c r="E935" s="528"/>
      <c r="F935" s="528"/>
      <c r="G935" s="504"/>
      <c r="H935" s="504"/>
      <c r="I935" s="504" t="e">
        <f>#REF!+G935</f>
        <v>#REF!</v>
      </c>
      <c r="J935" s="504" t="e">
        <f t="shared" si="682"/>
        <v>#REF!</v>
      </c>
      <c r="K935" s="504" t="e">
        <f t="shared" si="690"/>
        <v>#REF!</v>
      </c>
      <c r="L935" s="504" t="e">
        <f t="shared" si="690"/>
        <v>#REF!</v>
      </c>
      <c r="M935" s="504" t="e">
        <f t="shared" si="690"/>
        <v>#REF!</v>
      </c>
      <c r="N935" s="504" t="e">
        <f t="shared" si="690"/>
        <v>#REF!</v>
      </c>
      <c r="O935" s="504" t="e">
        <f t="shared" si="687"/>
        <v>#REF!</v>
      </c>
      <c r="P935" s="504" t="e">
        <f t="shared" si="688"/>
        <v>#REF!</v>
      </c>
      <c r="Q935" s="504" t="e">
        <f t="shared" si="689"/>
        <v>#REF!</v>
      </c>
      <c r="R935" s="504" t="e">
        <f t="shared" si="681"/>
        <v>#REF!</v>
      </c>
      <c r="S935" s="504" t="e">
        <f t="shared" si="681"/>
        <v>#REF!</v>
      </c>
      <c r="T935" s="504" t="e">
        <f t="shared" si="681"/>
        <v>#REF!</v>
      </c>
      <c r="U935" s="504" t="e">
        <f t="shared" si="681"/>
        <v>#REF!</v>
      </c>
      <c r="V935" s="504" t="e">
        <f t="shared" si="681"/>
        <v>#REF!</v>
      </c>
      <c r="W935" s="504" t="e">
        <f t="shared" si="680"/>
        <v>#REF!</v>
      </c>
      <c r="X935" s="504" t="e">
        <f t="shared" si="680"/>
        <v>#REF!</v>
      </c>
    </row>
    <row r="936" spans="1:24" ht="38.25" hidden="1" customHeight="1" x14ac:dyDescent="0.2">
      <c r="A936" s="505" t="s">
        <v>331</v>
      </c>
      <c r="B936" s="526">
        <v>813</v>
      </c>
      <c r="C936" s="506" t="s">
        <v>196</v>
      </c>
      <c r="D936" s="506" t="s">
        <v>205</v>
      </c>
      <c r="E936" s="506" t="s">
        <v>332</v>
      </c>
      <c r="F936" s="493"/>
      <c r="G936" s="504"/>
      <c r="H936" s="504"/>
      <c r="I936" s="504" t="e">
        <f>#REF!+G936</f>
        <v>#REF!</v>
      </c>
      <c r="J936" s="504" t="e">
        <f t="shared" si="682"/>
        <v>#REF!</v>
      </c>
      <c r="K936" s="504" t="e">
        <f t="shared" si="690"/>
        <v>#REF!</v>
      </c>
      <c r="L936" s="504" t="e">
        <f t="shared" si="690"/>
        <v>#REF!</v>
      </c>
      <c r="M936" s="504" t="e">
        <f t="shared" si="690"/>
        <v>#REF!</v>
      </c>
      <c r="N936" s="504" t="e">
        <f t="shared" si="690"/>
        <v>#REF!</v>
      </c>
      <c r="O936" s="504" t="e">
        <f t="shared" si="687"/>
        <v>#REF!</v>
      </c>
      <c r="P936" s="504" t="e">
        <f t="shared" si="688"/>
        <v>#REF!</v>
      </c>
      <c r="Q936" s="504" t="e">
        <f t="shared" si="689"/>
        <v>#REF!</v>
      </c>
      <c r="R936" s="504" t="e">
        <f t="shared" si="681"/>
        <v>#REF!</v>
      </c>
      <c r="S936" s="504" t="e">
        <f t="shared" si="681"/>
        <v>#REF!</v>
      </c>
      <c r="T936" s="504" t="e">
        <f t="shared" si="681"/>
        <v>#REF!</v>
      </c>
      <c r="U936" s="504" t="e">
        <f t="shared" si="681"/>
        <v>#REF!</v>
      </c>
      <c r="V936" s="504" t="e">
        <f t="shared" si="681"/>
        <v>#REF!</v>
      </c>
      <c r="W936" s="504" t="e">
        <f t="shared" si="680"/>
        <v>#REF!</v>
      </c>
      <c r="X936" s="504" t="e">
        <f t="shared" si="680"/>
        <v>#REF!</v>
      </c>
    </row>
    <row r="937" spans="1:24" ht="12.75" hidden="1" customHeight="1" x14ac:dyDescent="0.2">
      <c r="A937" s="505" t="s">
        <v>333</v>
      </c>
      <c r="B937" s="526">
        <v>813</v>
      </c>
      <c r="C937" s="506" t="s">
        <v>196</v>
      </c>
      <c r="D937" s="506" t="s">
        <v>205</v>
      </c>
      <c r="E937" s="506" t="s">
        <v>334</v>
      </c>
      <c r="F937" s="493"/>
      <c r="G937" s="504"/>
      <c r="H937" s="504"/>
      <c r="I937" s="504" t="e">
        <f>#REF!+G937</f>
        <v>#REF!</v>
      </c>
      <c r="J937" s="504" t="e">
        <f t="shared" si="682"/>
        <v>#REF!</v>
      </c>
      <c r="K937" s="504" t="e">
        <f t="shared" si="690"/>
        <v>#REF!</v>
      </c>
      <c r="L937" s="504" t="e">
        <f t="shared" si="690"/>
        <v>#REF!</v>
      </c>
      <c r="M937" s="504" t="e">
        <f t="shared" si="690"/>
        <v>#REF!</v>
      </c>
      <c r="N937" s="504" t="e">
        <f t="shared" si="690"/>
        <v>#REF!</v>
      </c>
      <c r="O937" s="504" t="e">
        <f t="shared" si="687"/>
        <v>#REF!</v>
      </c>
      <c r="P937" s="504" t="e">
        <f t="shared" si="688"/>
        <v>#REF!</v>
      </c>
      <c r="Q937" s="504" t="e">
        <f t="shared" si="689"/>
        <v>#REF!</v>
      </c>
      <c r="R937" s="504" t="e">
        <f t="shared" si="681"/>
        <v>#REF!</v>
      </c>
      <c r="S937" s="504" t="e">
        <f t="shared" si="681"/>
        <v>#REF!</v>
      </c>
      <c r="T937" s="504" t="e">
        <f t="shared" si="681"/>
        <v>#REF!</v>
      </c>
      <c r="U937" s="504" t="e">
        <f t="shared" si="681"/>
        <v>#REF!</v>
      </c>
      <c r="V937" s="504" t="e">
        <f t="shared" si="681"/>
        <v>#REF!</v>
      </c>
      <c r="W937" s="504" t="e">
        <f t="shared" si="680"/>
        <v>#REF!</v>
      </c>
      <c r="X937" s="504" t="e">
        <f t="shared" si="680"/>
        <v>#REF!</v>
      </c>
    </row>
    <row r="938" spans="1:24" ht="12.75" hidden="1" customHeight="1" x14ac:dyDescent="0.2">
      <c r="A938" s="505" t="s">
        <v>320</v>
      </c>
      <c r="B938" s="526">
        <v>813</v>
      </c>
      <c r="C938" s="506" t="s">
        <v>196</v>
      </c>
      <c r="D938" s="506" t="s">
        <v>205</v>
      </c>
      <c r="E938" s="506" t="s">
        <v>334</v>
      </c>
      <c r="F938" s="493" t="s">
        <v>321</v>
      </c>
      <c r="G938" s="504"/>
      <c r="H938" s="504"/>
      <c r="I938" s="504" t="e">
        <f>#REF!+G938</f>
        <v>#REF!</v>
      </c>
      <c r="J938" s="504" t="e">
        <f t="shared" si="682"/>
        <v>#REF!</v>
      </c>
      <c r="K938" s="504" t="e">
        <f t="shared" si="690"/>
        <v>#REF!</v>
      </c>
      <c r="L938" s="504" t="e">
        <f t="shared" si="690"/>
        <v>#REF!</v>
      </c>
      <c r="M938" s="504" t="e">
        <f t="shared" si="690"/>
        <v>#REF!</v>
      </c>
      <c r="N938" s="504" t="e">
        <f t="shared" si="690"/>
        <v>#REF!</v>
      </c>
      <c r="O938" s="504" t="e">
        <f t="shared" si="687"/>
        <v>#REF!</v>
      </c>
      <c r="P938" s="504" t="e">
        <f t="shared" si="688"/>
        <v>#REF!</v>
      </c>
      <c r="Q938" s="504" t="e">
        <f t="shared" si="689"/>
        <v>#REF!</v>
      </c>
      <c r="R938" s="504" t="e">
        <f t="shared" si="681"/>
        <v>#REF!</v>
      </c>
      <c r="S938" s="504" t="e">
        <f t="shared" si="681"/>
        <v>#REF!</v>
      </c>
      <c r="T938" s="504" t="e">
        <f t="shared" si="681"/>
        <v>#REF!</v>
      </c>
      <c r="U938" s="504" t="e">
        <f t="shared" si="681"/>
        <v>#REF!</v>
      </c>
      <c r="V938" s="504" t="e">
        <f t="shared" si="681"/>
        <v>#REF!</v>
      </c>
      <c r="W938" s="504" t="e">
        <f t="shared" si="680"/>
        <v>#REF!</v>
      </c>
      <c r="X938" s="504" t="e">
        <f t="shared" si="680"/>
        <v>#REF!</v>
      </c>
    </row>
    <row r="939" spans="1:24" ht="12.75" hidden="1" customHeight="1" x14ac:dyDescent="0.2">
      <c r="A939" s="505" t="s">
        <v>302</v>
      </c>
      <c r="B939" s="526">
        <v>813</v>
      </c>
      <c r="C939" s="506" t="s">
        <v>196</v>
      </c>
      <c r="D939" s="506" t="s">
        <v>205</v>
      </c>
      <c r="E939" s="506" t="s">
        <v>334</v>
      </c>
      <c r="F939" s="493" t="s">
        <v>303</v>
      </c>
      <c r="G939" s="504"/>
      <c r="H939" s="504"/>
      <c r="I939" s="504" t="e">
        <f>#REF!+G939</f>
        <v>#REF!</v>
      </c>
      <c r="J939" s="504" t="e">
        <f t="shared" si="682"/>
        <v>#REF!</v>
      </c>
      <c r="K939" s="504" t="e">
        <f t="shared" si="690"/>
        <v>#REF!</v>
      </c>
      <c r="L939" s="504" t="e">
        <f t="shared" si="690"/>
        <v>#REF!</v>
      </c>
      <c r="M939" s="504" t="e">
        <f t="shared" si="690"/>
        <v>#REF!</v>
      </c>
      <c r="N939" s="504" t="e">
        <f t="shared" si="690"/>
        <v>#REF!</v>
      </c>
      <c r="O939" s="504" t="e">
        <f t="shared" si="687"/>
        <v>#REF!</v>
      </c>
      <c r="P939" s="504" t="e">
        <f t="shared" si="688"/>
        <v>#REF!</v>
      </c>
      <c r="Q939" s="504" t="e">
        <f t="shared" si="689"/>
        <v>#REF!</v>
      </c>
      <c r="R939" s="504" t="e">
        <f t="shared" si="681"/>
        <v>#REF!</v>
      </c>
      <c r="S939" s="504" t="e">
        <f t="shared" si="681"/>
        <v>#REF!</v>
      </c>
      <c r="T939" s="504" t="e">
        <f t="shared" si="681"/>
        <v>#REF!</v>
      </c>
      <c r="U939" s="504" t="e">
        <f t="shared" si="681"/>
        <v>#REF!</v>
      </c>
      <c r="V939" s="504" t="e">
        <f t="shared" si="681"/>
        <v>#REF!</v>
      </c>
      <c r="W939" s="504" t="e">
        <f t="shared" si="680"/>
        <v>#REF!</v>
      </c>
      <c r="X939" s="504" t="e">
        <f t="shared" si="680"/>
        <v>#REF!</v>
      </c>
    </row>
    <row r="940" spans="1:24" ht="12.75" hidden="1" customHeight="1" x14ac:dyDescent="0.2">
      <c r="A940" s="505" t="s">
        <v>324</v>
      </c>
      <c r="B940" s="526">
        <v>813</v>
      </c>
      <c r="C940" s="506" t="s">
        <v>196</v>
      </c>
      <c r="D940" s="506" t="s">
        <v>205</v>
      </c>
      <c r="E940" s="506" t="s">
        <v>325</v>
      </c>
      <c r="F940" s="506"/>
      <c r="G940" s="504"/>
      <c r="H940" s="504"/>
      <c r="I940" s="504" t="e">
        <f>#REF!+G940</f>
        <v>#REF!</v>
      </c>
      <c r="J940" s="504" t="e">
        <f t="shared" si="682"/>
        <v>#REF!</v>
      </c>
      <c r="K940" s="504" t="e">
        <f t="shared" si="690"/>
        <v>#REF!</v>
      </c>
      <c r="L940" s="504" t="e">
        <f t="shared" si="690"/>
        <v>#REF!</v>
      </c>
      <c r="M940" s="504" t="e">
        <f t="shared" si="690"/>
        <v>#REF!</v>
      </c>
      <c r="N940" s="504" t="e">
        <f t="shared" si="690"/>
        <v>#REF!</v>
      </c>
      <c r="O940" s="504" t="e">
        <f t="shared" si="687"/>
        <v>#REF!</v>
      </c>
      <c r="P940" s="504" t="e">
        <f t="shared" si="688"/>
        <v>#REF!</v>
      </c>
      <c r="Q940" s="504" t="e">
        <f t="shared" si="689"/>
        <v>#REF!</v>
      </c>
      <c r="R940" s="504" t="e">
        <f t="shared" si="681"/>
        <v>#REF!</v>
      </c>
      <c r="S940" s="504" t="e">
        <f t="shared" si="681"/>
        <v>#REF!</v>
      </c>
      <c r="T940" s="504" t="e">
        <f t="shared" si="681"/>
        <v>#REF!</v>
      </c>
      <c r="U940" s="504" t="e">
        <f t="shared" si="681"/>
        <v>#REF!</v>
      </c>
      <c r="V940" s="504" t="e">
        <f t="shared" si="681"/>
        <v>#REF!</v>
      </c>
      <c r="W940" s="504" t="e">
        <f t="shared" si="680"/>
        <v>#REF!</v>
      </c>
      <c r="X940" s="504" t="e">
        <f t="shared" si="680"/>
        <v>#REF!</v>
      </c>
    </row>
    <row r="941" spans="1:24" ht="12.75" hidden="1" customHeight="1" x14ac:dyDescent="0.2">
      <c r="A941" s="503" t="s">
        <v>362</v>
      </c>
      <c r="B941" s="490">
        <v>813</v>
      </c>
      <c r="C941" s="491" t="s">
        <v>212</v>
      </c>
      <c r="D941" s="491"/>
      <c r="E941" s="491"/>
      <c r="F941" s="491"/>
      <c r="G941" s="504"/>
      <c r="H941" s="504"/>
      <c r="I941" s="504" t="e">
        <f>#REF!+G941</f>
        <v>#REF!</v>
      </c>
      <c r="J941" s="504" t="e">
        <f t="shared" si="682"/>
        <v>#REF!</v>
      </c>
      <c r="K941" s="504" t="e">
        <f t="shared" si="690"/>
        <v>#REF!</v>
      </c>
      <c r="L941" s="504" t="e">
        <f t="shared" si="690"/>
        <v>#REF!</v>
      </c>
      <c r="M941" s="504" t="e">
        <f t="shared" si="690"/>
        <v>#REF!</v>
      </c>
      <c r="N941" s="504" t="e">
        <f t="shared" si="690"/>
        <v>#REF!</v>
      </c>
      <c r="O941" s="504" t="e">
        <f t="shared" si="687"/>
        <v>#REF!</v>
      </c>
      <c r="P941" s="504" t="e">
        <f t="shared" si="688"/>
        <v>#REF!</v>
      </c>
      <c r="Q941" s="504" t="e">
        <f t="shared" si="689"/>
        <v>#REF!</v>
      </c>
      <c r="R941" s="504" t="e">
        <f t="shared" si="681"/>
        <v>#REF!</v>
      </c>
      <c r="S941" s="504" t="e">
        <f t="shared" si="681"/>
        <v>#REF!</v>
      </c>
      <c r="T941" s="504" t="e">
        <f t="shared" si="681"/>
        <v>#REF!</v>
      </c>
      <c r="U941" s="504" t="e">
        <f t="shared" si="681"/>
        <v>#REF!</v>
      </c>
      <c r="V941" s="504" t="e">
        <f t="shared" si="681"/>
        <v>#REF!</v>
      </c>
      <c r="W941" s="504" t="e">
        <f t="shared" si="680"/>
        <v>#REF!</v>
      </c>
      <c r="X941" s="504" t="e">
        <f t="shared" si="680"/>
        <v>#REF!</v>
      </c>
    </row>
    <row r="942" spans="1:24" ht="25.5" hidden="1" customHeight="1" x14ac:dyDescent="0.2">
      <c r="A942" s="503" t="s">
        <v>273</v>
      </c>
      <c r="B942" s="490">
        <v>813</v>
      </c>
      <c r="C942" s="491" t="s">
        <v>212</v>
      </c>
      <c r="D942" s="491">
        <v>10</v>
      </c>
      <c r="E942" s="491"/>
      <c r="F942" s="491"/>
      <c r="G942" s="504"/>
      <c r="H942" s="504"/>
      <c r="I942" s="504" t="e">
        <f>#REF!+G942</f>
        <v>#REF!</v>
      </c>
      <c r="J942" s="504" t="e">
        <f t="shared" si="682"/>
        <v>#REF!</v>
      </c>
      <c r="K942" s="504" t="e">
        <f t="shared" si="690"/>
        <v>#REF!</v>
      </c>
      <c r="L942" s="504" t="e">
        <f t="shared" si="690"/>
        <v>#REF!</v>
      </c>
      <c r="M942" s="504" t="e">
        <f t="shared" si="690"/>
        <v>#REF!</v>
      </c>
      <c r="N942" s="504" t="e">
        <f t="shared" si="690"/>
        <v>#REF!</v>
      </c>
      <c r="O942" s="504" t="e">
        <f t="shared" si="687"/>
        <v>#REF!</v>
      </c>
      <c r="P942" s="504" t="e">
        <f t="shared" si="688"/>
        <v>#REF!</v>
      </c>
      <c r="Q942" s="504" t="e">
        <f t="shared" si="689"/>
        <v>#REF!</v>
      </c>
      <c r="R942" s="504" t="e">
        <f t="shared" si="681"/>
        <v>#REF!</v>
      </c>
      <c r="S942" s="504" t="e">
        <f t="shared" si="681"/>
        <v>#REF!</v>
      </c>
      <c r="T942" s="504" t="e">
        <f t="shared" si="681"/>
        <v>#REF!</v>
      </c>
      <c r="U942" s="504" t="e">
        <f t="shared" si="681"/>
        <v>#REF!</v>
      </c>
      <c r="V942" s="504" t="e">
        <f t="shared" si="681"/>
        <v>#REF!</v>
      </c>
      <c r="W942" s="504" t="e">
        <f t="shared" si="680"/>
        <v>#REF!</v>
      </c>
      <c r="X942" s="504" t="e">
        <f t="shared" si="680"/>
        <v>#REF!</v>
      </c>
    </row>
    <row r="943" spans="1:24" ht="38.25" hidden="1" customHeight="1" x14ac:dyDescent="0.2">
      <c r="A943" s="505" t="s">
        <v>331</v>
      </c>
      <c r="B943" s="526">
        <v>813</v>
      </c>
      <c r="C943" s="493" t="s">
        <v>212</v>
      </c>
      <c r="D943" s="493">
        <v>10</v>
      </c>
      <c r="E943" s="506" t="s">
        <v>332</v>
      </c>
      <c r="F943" s="493"/>
      <c r="G943" s="504"/>
      <c r="H943" s="504"/>
      <c r="I943" s="504" t="e">
        <f>#REF!+G943</f>
        <v>#REF!</v>
      </c>
      <c r="J943" s="504" t="e">
        <f t="shared" si="682"/>
        <v>#REF!</v>
      </c>
      <c r="K943" s="504" t="e">
        <f t="shared" si="690"/>
        <v>#REF!</v>
      </c>
      <c r="L943" s="504" t="e">
        <f t="shared" si="690"/>
        <v>#REF!</v>
      </c>
      <c r="M943" s="504" t="e">
        <f t="shared" si="690"/>
        <v>#REF!</v>
      </c>
      <c r="N943" s="504" t="e">
        <f t="shared" si="690"/>
        <v>#REF!</v>
      </c>
      <c r="O943" s="504" t="e">
        <f t="shared" si="687"/>
        <v>#REF!</v>
      </c>
      <c r="P943" s="504" t="e">
        <f t="shared" si="688"/>
        <v>#REF!</v>
      </c>
      <c r="Q943" s="504" t="e">
        <f t="shared" si="689"/>
        <v>#REF!</v>
      </c>
      <c r="R943" s="504" t="e">
        <f t="shared" si="681"/>
        <v>#REF!</v>
      </c>
      <c r="S943" s="504" t="e">
        <f t="shared" si="681"/>
        <v>#REF!</v>
      </c>
      <c r="T943" s="504" t="e">
        <f t="shared" si="681"/>
        <v>#REF!</v>
      </c>
      <c r="U943" s="504" t="e">
        <f t="shared" si="681"/>
        <v>#REF!</v>
      </c>
      <c r="V943" s="504" t="e">
        <f t="shared" si="681"/>
        <v>#REF!</v>
      </c>
      <c r="W943" s="504" t="e">
        <f t="shared" si="680"/>
        <v>#REF!</v>
      </c>
      <c r="X943" s="504" t="e">
        <f t="shared" ref="X943:X989" si="691">V943+W943</f>
        <v>#REF!</v>
      </c>
    </row>
    <row r="944" spans="1:24" ht="12.75" hidden="1" customHeight="1" x14ac:dyDescent="0.2">
      <c r="A944" s="505" t="s">
        <v>333</v>
      </c>
      <c r="B944" s="526">
        <v>813</v>
      </c>
      <c r="C944" s="493" t="s">
        <v>212</v>
      </c>
      <c r="D944" s="493">
        <v>10</v>
      </c>
      <c r="E944" s="506" t="s">
        <v>334</v>
      </c>
      <c r="F944" s="493"/>
      <c r="G944" s="504"/>
      <c r="H944" s="504"/>
      <c r="I944" s="504" t="e">
        <f>#REF!+G944</f>
        <v>#REF!</v>
      </c>
      <c r="J944" s="504" t="e">
        <f t="shared" si="682"/>
        <v>#REF!</v>
      </c>
      <c r="K944" s="504" t="e">
        <f t="shared" si="690"/>
        <v>#REF!</v>
      </c>
      <c r="L944" s="504" t="e">
        <f t="shared" si="690"/>
        <v>#REF!</v>
      </c>
      <c r="M944" s="504" t="e">
        <f t="shared" si="690"/>
        <v>#REF!</v>
      </c>
      <c r="N944" s="504" t="e">
        <f t="shared" si="690"/>
        <v>#REF!</v>
      </c>
      <c r="O944" s="504" t="e">
        <f t="shared" si="687"/>
        <v>#REF!</v>
      </c>
      <c r="P944" s="504" t="e">
        <f t="shared" si="688"/>
        <v>#REF!</v>
      </c>
      <c r="Q944" s="504" t="e">
        <f t="shared" si="689"/>
        <v>#REF!</v>
      </c>
      <c r="R944" s="504" t="e">
        <f t="shared" si="681"/>
        <v>#REF!</v>
      </c>
      <c r="S944" s="504" t="e">
        <f t="shared" si="681"/>
        <v>#REF!</v>
      </c>
      <c r="T944" s="504" t="e">
        <f t="shared" si="681"/>
        <v>#REF!</v>
      </c>
      <c r="U944" s="504" t="e">
        <f t="shared" si="681"/>
        <v>#REF!</v>
      </c>
      <c r="V944" s="504" t="e">
        <f t="shared" si="681"/>
        <v>#REF!</v>
      </c>
      <c r="W944" s="504" t="e">
        <f t="shared" si="681"/>
        <v>#REF!</v>
      </c>
      <c r="X944" s="504" t="e">
        <f t="shared" si="691"/>
        <v>#REF!</v>
      </c>
    </row>
    <row r="945" spans="1:24" ht="12.75" hidden="1" customHeight="1" x14ac:dyDescent="0.2">
      <c r="A945" s="505" t="s">
        <v>320</v>
      </c>
      <c r="B945" s="526">
        <v>813</v>
      </c>
      <c r="C945" s="493" t="s">
        <v>212</v>
      </c>
      <c r="D945" s="493">
        <v>10</v>
      </c>
      <c r="E945" s="506" t="s">
        <v>334</v>
      </c>
      <c r="F945" s="493" t="s">
        <v>321</v>
      </c>
      <c r="G945" s="504"/>
      <c r="H945" s="504"/>
      <c r="I945" s="504" t="e">
        <f>#REF!+G945</f>
        <v>#REF!</v>
      </c>
      <c r="J945" s="504" t="e">
        <f t="shared" si="682"/>
        <v>#REF!</v>
      </c>
      <c r="K945" s="504" t="e">
        <f t="shared" si="690"/>
        <v>#REF!</v>
      </c>
      <c r="L945" s="504" t="e">
        <f t="shared" si="690"/>
        <v>#REF!</v>
      </c>
      <c r="M945" s="504" t="e">
        <f t="shared" si="690"/>
        <v>#REF!</v>
      </c>
      <c r="N945" s="504" t="e">
        <f t="shared" si="690"/>
        <v>#REF!</v>
      </c>
      <c r="O945" s="504" t="e">
        <f t="shared" si="687"/>
        <v>#REF!</v>
      </c>
      <c r="P945" s="504" t="e">
        <f t="shared" si="688"/>
        <v>#REF!</v>
      </c>
      <c r="Q945" s="504" t="e">
        <f t="shared" si="689"/>
        <v>#REF!</v>
      </c>
      <c r="R945" s="504" t="e">
        <f t="shared" ref="R945:W989" si="692">P945+Q945</f>
        <v>#REF!</v>
      </c>
      <c r="S945" s="504" t="e">
        <f t="shared" si="692"/>
        <v>#REF!</v>
      </c>
      <c r="T945" s="504" t="e">
        <f t="shared" si="692"/>
        <v>#REF!</v>
      </c>
      <c r="U945" s="504" t="e">
        <f t="shared" si="692"/>
        <v>#REF!</v>
      </c>
      <c r="V945" s="504" t="e">
        <f t="shared" si="692"/>
        <v>#REF!</v>
      </c>
      <c r="W945" s="504" t="e">
        <f t="shared" si="692"/>
        <v>#REF!</v>
      </c>
      <c r="X945" s="504" t="e">
        <f t="shared" si="691"/>
        <v>#REF!</v>
      </c>
    </row>
    <row r="946" spans="1:24" ht="12.75" hidden="1" customHeight="1" x14ac:dyDescent="0.2">
      <c r="A946" s="505" t="s">
        <v>302</v>
      </c>
      <c r="B946" s="526">
        <v>813</v>
      </c>
      <c r="C946" s="493" t="s">
        <v>212</v>
      </c>
      <c r="D946" s="493">
        <v>10</v>
      </c>
      <c r="E946" s="506" t="s">
        <v>334</v>
      </c>
      <c r="F946" s="493" t="s">
        <v>303</v>
      </c>
      <c r="G946" s="504"/>
      <c r="H946" s="504"/>
      <c r="I946" s="504" t="e">
        <f>#REF!+G946</f>
        <v>#REF!</v>
      </c>
      <c r="J946" s="504" t="e">
        <f t="shared" si="682"/>
        <v>#REF!</v>
      </c>
      <c r="K946" s="504" t="e">
        <f t="shared" si="690"/>
        <v>#REF!</v>
      </c>
      <c r="L946" s="504" t="e">
        <f t="shared" si="690"/>
        <v>#REF!</v>
      </c>
      <c r="M946" s="504" t="e">
        <f t="shared" si="690"/>
        <v>#REF!</v>
      </c>
      <c r="N946" s="504" t="e">
        <f t="shared" si="690"/>
        <v>#REF!</v>
      </c>
      <c r="O946" s="504" t="e">
        <f t="shared" si="687"/>
        <v>#REF!</v>
      </c>
      <c r="P946" s="504" t="e">
        <f t="shared" si="688"/>
        <v>#REF!</v>
      </c>
      <c r="Q946" s="504" t="e">
        <f t="shared" si="689"/>
        <v>#REF!</v>
      </c>
      <c r="R946" s="504" t="e">
        <f t="shared" si="692"/>
        <v>#REF!</v>
      </c>
      <c r="S946" s="504" t="e">
        <f t="shared" si="692"/>
        <v>#REF!</v>
      </c>
      <c r="T946" s="504" t="e">
        <f t="shared" si="692"/>
        <v>#REF!</v>
      </c>
      <c r="U946" s="504" t="e">
        <f t="shared" si="692"/>
        <v>#REF!</v>
      </c>
      <c r="V946" s="504" t="e">
        <f t="shared" si="692"/>
        <v>#REF!</v>
      </c>
      <c r="W946" s="504" t="e">
        <f t="shared" si="692"/>
        <v>#REF!</v>
      </c>
      <c r="X946" s="504" t="e">
        <f t="shared" si="691"/>
        <v>#REF!</v>
      </c>
    </row>
    <row r="947" spans="1:24" ht="12.75" hidden="1" customHeight="1" x14ac:dyDescent="0.2">
      <c r="A947" s="675" t="s">
        <v>56</v>
      </c>
      <c r="B947" s="676"/>
      <c r="C947" s="676"/>
      <c r="D947" s="676"/>
      <c r="E947" s="676"/>
      <c r="F947" s="676"/>
      <c r="G947" s="504"/>
      <c r="H947" s="504"/>
      <c r="I947" s="504" t="e">
        <f>#REF!+G947</f>
        <v>#REF!</v>
      </c>
      <c r="J947" s="504" t="e">
        <f t="shared" si="682"/>
        <v>#REF!</v>
      </c>
      <c r="K947" s="504" t="e">
        <f t="shared" si="690"/>
        <v>#REF!</v>
      </c>
      <c r="L947" s="504" t="e">
        <f t="shared" si="690"/>
        <v>#REF!</v>
      </c>
      <c r="M947" s="504" t="e">
        <f t="shared" si="690"/>
        <v>#REF!</v>
      </c>
      <c r="N947" s="504" t="e">
        <f t="shared" si="690"/>
        <v>#REF!</v>
      </c>
      <c r="O947" s="504" t="e">
        <f t="shared" si="687"/>
        <v>#REF!</v>
      </c>
      <c r="P947" s="504" t="e">
        <f t="shared" si="688"/>
        <v>#REF!</v>
      </c>
      <c r="Q947" s="504" t="e">
        <f t="shared" si="689"/>
        <v>#REF!</v>
      </c>
      <c r="R947" s="504" t="e">
        <f t="shared" si="692"/>
        <v>#REF!</v>
      </c>
      <c r="S947" s="504" t="e">
        <f t="shared" si="692"/>
        <v>#REF!</v>
      </c>
      <c r="T947" s="504" t="e">
        <f t="shared" si="692"/>
        <v>#REF!</v>
      </c>
      <c r="U947" s="504" t="e">
        <f t="shared" si="692"/>
        <v>#REF!</v>
      </c>
      <c r="V947" s="504" t="e">
        <f t="shared" si="692"/>
        <v>#REF!</v>
      </c>
      <c r="W947" s="504" t="e">
        <f t="shared" si="692"/>
        <v>#REF!</v>
      </c>
      <c r="X947" s="504" t="e">
        <f t="shared" si="691"/>
        <v>#REF!</v>
      </c>
    </row>
    <row r="948" spans="1:24" ht="12.75" hidden="1" customHeight="1" x14ac:dyDescent="0.2">
      <c r="A948" s="503" t="s">
        <v>72</v>
      </c>
      <c r="B948" s="491" t="s">
        <v>57</v>
      </c>
      <c r="C948" s="491" t="s">
        <v>190</v>
      </c>
      <c r="D948" s="491"/>
      <c r="E948" s="491"/>
      <c r="F948" s="491"/>
      <c r="G948" s="504"/>
      <c r="H948" s="504"/>
      <c r="I948" s="504" t="e">
        <f>#REF!+G948</f>
        <v>#REF!</v>
      </c>
      <c r="J948" s="504" t="e">
        <f t="shared" si="682"/>
        <v>#REF!</v>
      </c>
      <c r="K948" s="504" t="e">
        <f t="shared" si="690"/>
        <v>#REF!</v>
      </c>
      <c r="L948" s="504" t="e">
        <f t="shared" si="690"/>
        <v>#REF!</v>
      </c>
      <c r="M948" s="504" t="e">
        <f t="shared" si="690"/>
        <v>#REF!</v>
      </c>
      <c r="N948" s="504" t="e">
        <f t="shared" si="690"/>
        <v>#REF!</v>
      </c>
      <c r="O948" s="504" t="e">
        <f t="shared" si="687"/>
        <v>#REF!</v>
      </c>
      <c r="P948" s="504" t="e">
        <f t="shared" si="688"/>
        <v>#REF!</v>
      </c>
      <c r="Q948" s="504" t="e">
        <f t="shared" si="689"/>
        <v>#REF!</v>
      </c>
      <c r="R948" s="504" t="e">
        <f t="shared" si="692"/>
        <v>#REF!</v>
      </c>
      <c r="S948" s="504" t="e">
        <f t="shared" si="692"/>
        <v>#REF!</v>
      </c>
      <c r="T948" s="504" t="e">
        <f t="shared" si="692"/>
        <v>#REF!</v>
      </c>
      <c r="U948" s="504" t="e">
        <f t="shared" si="692"/>
        <v>#REF!</v>
      </c>
      <c r="V948" s="504" t="e">
        <f t="shared" si="692"/>
        <v>#REF!</v>
      </c>
      <c r="W948" s="504" t="e">
        <f t="shared" si="692"/>
        <v>#REF!</v>
      </c>
      <c r="X948" s="504" t="e">
        <f t="shared" si="691"/>
        <v>#REF!</v>
      </c>
    </row>
    <row r="949" spans="1:24" ht="12.75" hidden="1" customHeight="1" x14ac:dyDescent="0.2">
      <c r="A949" s="503" t="s">
        <v>206</v>
      </c>
      <c r="B949" s="491" t="s">
        <v>57</v>
      </c>
      <c r="C949" s="491" t="s">
        <v>190</v>
      </c>
      <c r="D949" s="491" t="s">
        <v>207</v>
      </c>
      <c r="E949" s="491"/>
      <c r="F949" s="491"/>
      <c r="G949" s="504"/>
      <c r="H949" s="504"/>
      <c r="I949" s="504" t="e">
        <f>#REF!+G949</f>
        <v>#REF!</v>
      </c>
      <c r="J949" s="504" t="e">
        <f t="shared" si="682"/>
        <v>#REF!</v>
      </c>
      <c r="K949" s="504" t="e">
        <f t="shared" si="690"/>
        <v>#REF!</v>
      </c>
      <c r="L949" s="504" t="e">
        <f t="shared" si="690"/>
        <v>#REF!</v>
      </c>
      <c r="M949" s="504" t="e">
        <f t="shared" si="690"/>
        <v>#REF!</v>
      </c>
      <c r="N949" s="504" t="e">
        <f t="shared" si="690"/>
        <v>#REF!</v>
      </c>
      <c r="O949" s="504" t="e">
        <f t="shared" si="687"/>
        <v>#REF!</v>
      </c>
      <c r="P949" s="504" t="e">
        <f t="shared" si="688"/>
        <v>#REF!</v>
      </c>
      <c r="Q949" s="504" t="e">
        <f t="shared" si="689"/>
        <v>#REF!</v>
      </c>
      <c r="R949" s="504" t="e">
        <f t="shared" si="692"/>
        <v>#REF!</v>
      </c>
      <c r="S949" s="504" t="e">
        <f t="shared" si="692"/>
        <v>#REF!</v>
      </c>
      <c r="T949" s="504" t="e">
        <f t="shared" si="692"/>
        <v>#REF!</v>
      </c>
      <c r="U949" s="504" t="e">
        <f t="shared" si="692"/>
        <v>#REF!</v>
      </c>
      <c r="V949" s="504" t="e">
        <f t="shared" si="692"/>
        <v>#REF!</v>
      </c>
      <c r="W949" s="504" t="e">
        <f t="shared" si="692"/>
        <v>#REF!</v>
      </c>
      <c r="X949" s="504" t="e">
        <f t="shared" si="691"/>
        <v>#REF!</v>
      </c>
    </row>
    <row r="950" spans="1:24" ht="38.25" hidden="1" customHeight="1" x14ac:dyDescent="0.2">
      <c r="A950" s="505" t="s">
        <v>123</v>
      </c>
      <c r="B950" s="493" t="s">
        <v>57</v>
      </c>
      <c r="C950" s="493" t="s">
        <v>190</v>
      </c>
      <c r="D950" s="493" t="s">
        <v>207</v>
      </c>
      <c r="E950" s="506" t="s">
        <v>332</v>
      </c>
      <c r="F950" s="493"/>
      <c r="G950" s="504"/>
      <c r="H950" s="504"/>
      <c r="I950" s="504" t="e">
        <f>#REF!+G950</f>
        <v>#REF!</v>
      </c>
      <c r="J950" s="504" t="e">
        <f t="shared" si="682"/>
        <v>#REF!</v>
      </c>
      <c r="K950" s="504" t="e">
        <f t="shared" si="690"/>
        <v>#REF!</v>
      </c>
      <c r="L950" s="504" t="e">
        <f t="shared" si="690"/>
        <v>#REF!</v>
      </c>
      <c r="M950" s="504" t="e">
        <f t="shared" si="690"/>
        <v>#REF!</v>
      </c>
      <c r="N950" s="504" t="e">
        <f t="shared" si="690"/>
        <v>#REF!</v>
      </c>
      <c r="O950" s="504" t="e">
        <f t="shared" si="687"/>
        <v>#REF!</v>
      </c>
      <c r="P950" s="504" t="e">
        <f t="shared" si="688"/>
        <v>#REF!</v>
      </c>
      <c r="Q950" s="504" t="e">
        <f t="shared" si="689"/>
        <v>#REF!</v>
      </c>
      <c r="R950" s="504" t="e">
        <f t="shared" si="692"/>
        <v>#REF!</v>
      </c>
      <c r="S950" s="504" t="e">
        <f t="shared" si="692"/>
        <v>#REF!</v>
      </c>
      <c r="T950" s="504" t="e">
        <f t="shared" si="692"/>
        <v>#REF!</v>
      </c>
      <c r="U950" s="504" t="e">
        <f t="shared" si="692"/>
        <v>#REF!</v>
      </c>
      <c r="V950" s="504" t="e">
        <f t="shared" si="692"/>
        <v>#REF!</v>
      </c>
      <c r="W950" s="504" t="e">
        <f t="shared" si="692"/>
        <v>#REF!</v>
      </c>
      <c r="X950" s="504" t="e">
        <f t="shared" si="691"/>
        <v>#REF!</v>
      </c>
    </row>
    <row r="951" spans="1:24" ht="12.75" hidden="1" customHeight="1" x14ac:dyDescent="0.2">
      <c r="A951" s="505" t="s">
        <v>333</v>
      </c>
      <c r="B951" s="493" t="s">
        <v>57</v>
      </c>
      <c r="C951" s="493" t="s">
        <v>190</v>
      </c>
      <c r="D951" s="493" t="s">
        <v>207</v>
      </c>
      <c r="E951" s="506" t="s">
        <v>334</v>
      </c>
      <c r="F951" s="493"/>
      <c r="G951" s="504"/>
      <c r="H951" s="504"/>
      <c r="I951" s="504" t="e">
        <f>#REF!+G951</f>
        <v>#REF!</v>
      </c>
      <c r="J951" s="504" t="e">
        <f t="shared" ref="J951:J985" si="693">H951+I951</f>
        <v>#REF!</v>
      </c>
      <c r="K951" s="504" t="e">
        <f t="shared" si="690"/>
        <v>#REF!</v>
      </c>
      <c r="L951" s="504" t="e">
        <f t="shared" si="690"/>
        <v>#REF!</v>
      </c>
      <c r="M951" s="504" t="e">
        <f t="shared" si="690"/>
        <v>#REF!</v>
      </c>
      <c r="N951" s="504" t="e">
        <f t="shared" si="690"/>
        <v>#REF!</v>
      </c>
      <c r="O951" s="504" t="e">
        <f t="shared" ref="O951:O984" si="694">L951+M951</f>
        <v>#REF!</v>
      </c>
      <c r="P951" s="504" t="e">
        <f t="shared" ref="P951:P984" si="695">M951+N951</f>
        <v>#REF!</v>
      </c>
      <c r="Q951" s="504" t="e">
        <f t="shared" ref="Q951:Q984" si="696">N951+O951</f>
        <v>#REF!</v>
      </c>
      <c r="R951" s="504" t="e">
        <f t="shared" si="692"/>
        <v>#REF!</v>
      </c>
      <c r="S951" s="504" t="e">
        <f t="shared" si="692"/>
        <v>#REF!</v>
      </c>
      <c r="T951" s="504" t="e">
        <f t="shared" si="692"/>
        <v>#REF!</v>
      </c>
      <c r="U951" s="504" t="e">
        <f t="shared" si="692"/>
        <v>#REF!</v>
      </c>
      <c r="V951" s="504" t="e">
        <f t="shared" si="692"/>
        <v>#REF!</v>
      </c>
      <c r="W951" s="504" t="e">
        <f t="shared" si="692"/>
        <v>#REF!</v>
      </c>
      <c r="X951" s="504" t="e">
        <f t="shared" si="691"/>
        <v>#REF!</v>
      </c>
    </row>
    <row r="952" spans="1:24" ht="12.75" hidden="1" customHeight="1" x14ac:dyDescent="0.2">
      <c r="A952" s="505" t="s">
        <v>320</v>
      </c>
      <c r="B952" s="493" t="s">
        <v>57</v>
      </c>
      <c r="C952" s="493" t="s">
        <v>190</v>
      </c>
      <c r="D952" s="493" t="s">
        <v>207</v>
      </c>
      <c r="E952" s="506" t="s">
        <v>334</v>
      </c>
      <c r="F952" s="493" t="s">
        <v>321</v>
      </c>
      <c r="G952" s="504"/>
      <c r="H952" s="504"/>
      <c r="I952" s="504" t="e">
        <f>#REF!+G952</f>
        <v>#REF!</v>
      </c>
      <c r="J952" s="504" t="e">
        <f t="shared" si="693"/>
        <v>#REF!</v>
      </c>
      <c r="K952" s="504" t="e">
        <f t="shared" si="690"/>
        <v>#REF!</v>
      </c>
      <c r="L952" s="504" t="e">
        <f t="shared" si="690"/>
        <v>#REF!</v>
      </c>
      <c r="M952" s="504" t="e">
        <f t="shared" si="690"/>
        <v>#REF!</v>
      </c>
      <c r="N952" s="504" t="e">
        <f t="shared" si="690"/>
        <v>#REF!</v>
      </c>
      <c r="O952" s="504" t="e">
        <f t="shared" si="694"/>
        <v>#REF!</v>
      </c>
      <c r="P952" s="504" t="e">
        <f t="shared" si="695"/>
        <v>#REF!</v>
      </c>
      <c r="Q952" s="504" t="e">
        <f t="shared" si="696"/>
        <v>#REF!</v>
      </c>
      <c r="R952" s="504" t="e">
        <f t="shared" si="692"/>
        <v>#REF!</v>
      </c>
      <c r="S952" s="504" t="e">
        <f t="shared" si="692"/>
        <v>#REF!</v>
      </c>
      <c r="T952" s="504" t="e">
        <f t="shared" si="692"/>
        <v>#REF!</v>
      </c>
      <c r="U952" s="504" t="e">
        <f t="shared" si="692"/>
        <v>#REF!</v>
      </c>
      <c r="V952" s="504" t="e">
        <f t="shared" si="692"/>
        <v>#REF!</v>
      </c>
      <c r="W952" s="504" t="e">
        <f t="shared" si="692"/>
        <v>#REF!</v>
      </c>
      <c r="X952" s="504" t="e">
        <f t="shared" si="691"/>
        <v>#REF!</v>
      </c>
    </row>
    <row r="953" spans="1:24" ht="12.75" hidden="1" customHeight="1" x14ac:dyDescent="0.2">
      <c r="A953" s="505" t="s">
        <v>302</v>
      </c>
      <c r="B953" s="493" t="s">
        <v>57</v>
      </c>
      <c r="C953" s="493" t="s">
        <v>190</v>
      </c>
      <c r="D953" s="493" t="s">
        <v>207</v>
      </c>
      <c r="E953" s="506" t="s">
        <v>334</v>
      </c>
      <c r="F953" s="493" t="s">
        <v>303</v>
      </c>
      <c r="G953" s="504"/>
      <c r="H953" s="504"/>
      <c r="I953" s="504" t="e">
        <f>#REF!+G953</f>
        <v>#REF!</v>
      </c>
      <c r="J953" s="504" t="e">
        <f t="shared" si="693"/>
        <v>#REF!</v>
      </c>
      <c r="K953" s="504" t="e">
        <f t="shared" si="690"/>
        <v>#REF!</v>
      </c>
      <c r="L953" s="504" t="e">
        <f t="shared" si="690"/>
        <v>#REF!</v>
      </c>
      <c r="M953" s="504" t="e">
        <f t="shared" si="690"/>
        <v>#REF!</v>
      </c>
      <c r="N953" s="504" t="e">
        <f t="shared" si="690"/>
        <v>#REF!</v>
      </c>
      <c r="O953" s="504" t="e">
        <f t="shared" si="694"/>
        <v>#REF!</v>
      </c>
      <c r="P953" s="504" t="e">
        <f t="shared" si="695"/>
        <v>#REF!</v>
      </c>
      <c r="Q953" s="504" t="e">
        <f t="shared" si="696"/>
        <v>#REF!</v>
      </c>
      <c r="R953" s="504" t="e">
        <f t="shared" si="692"/>
        <v>#REF!</v>
      </c>
      <c r="S953" s="504" t="e">
        <f t="shared" si="692"/>
        <v>#REF!</v>
      </c>
      <c r="T953" s="504" t="e">
        <f t="shared" si="692"/>
        <v>#REF!</v>
      </c>
      <c r="U953" s="504" t="e">
        <f t="shared" si="692"/>
        <v>#REF!</v>
      </c>
      <c r="V953" s="504" t="e">
        <f t="shared" si="692"/>
        <v>#REF!</v>
      </c>
      <c r="W953" s="504" t="e">
        <f t="shared" si="692"/>
        <v>#REF!</v>
      </c>
      <c r="X953" s="504" t="e">
        <f t="shared" si="691"/>
        <v>#REF!</v>
      </c>
    </row>
    <row r="954" spans="1:24" ht="34.5" hidden="1" customHeight="1" x14ac:dyDescent="0.2">
      <c r="A954" s="675" t="s">
        <v>58</v>
      </c>
      <c r="B954" s="676"/>
      <c r="C954" s="676"/>
      <c r="D954" s="676"/>
      <c r="E954" s="676"/>
      <c r="F954" s="493"/>
      <c r="G954" s="504"/>
      <c r="H954" s="504"/>
      <c r="I954" s="504" t="e">
        <f>#REF!+G954</f>
        <v>#REF!</v>
      </c>
      <c r="J954" s="504" t="e">
        <f t="shared" si="693"/>
        <v>#REF!</v>
      </c>
      <c r="K954" s="504" t="e">
        <f t="shared" si="690"/>
        <v>#REF!</v>
      </c>
      <c r="L954" s="504" t="e">
        <f t="shared" si="690"/>
        <v>#REF!</v>
      </c>
      <c r="M954" s="504" t="e">
        <f t="shared" si="690"/>
        <v>#REF!</v>
      </c>
      <c r="N954" s="504" t="e">
        <f t="shared" si="690"/>
        <v>#REF!</v>
      </c>
      <c r="O954" s="504" t="e">
        <f t="shared" si="694"/>
        <v>#REF!</v>
      </c>
      <c r="P954" s="504" t="e">
        <f t="shared" si="695"/>
        <v>#REF!</v>
      </c>
      <c r="Q954" s="504" t="e">
        <f t="shared" si="696"/>
        <v>#REF!</v>
      </c>
      <c r="R954" s="504" t="e">
        <f t="shared" si="692"/>
        <v>#REF!</v>
      </c>
      <c r="S954" s="504" t="e">
        <f t="shared" si="692"/>
        <v>#REF!</v>
      </c>
      <c r="T954" s="504" t="e">
        <f t="shared" si="692"/>
        <v>#REF!</v>
      </c>
      <c r="U954" s="504" t="e">
        <f t="shared" si="692"/>
        <v>#REF!</v>
      </c>
      <c r="V954" s="504" t="e">
        <f t="shared" si="692"/>
        <v>#REF!</v>
      </c>
      <c r="W954" s="504" t="e">
        <f t="shared" si="692"/>
        <v>#REF!</v>
      </c>
      <c r="X954" s="504" t="e">
        <f t="shared" si="691"/>
        <v>#REF!</v>
      </c>
    </row>
    <row r="955" spans="1:24" ht="12.75" hidden="1" customHeight="1" x14ac:dyDescent="0.2">
      <c r="A955" s="503" t="s">
        <v>306</v>
      </c>
      <c r="B955" s="490">
        <v>815</v>
      </c>
      <c r="C955" s="491" t="s">
        <v>196</v>
      </c>
      <c r="D955" s="491"/>
      <c r="E955" s="491"/>
      <c r="F955" s="491"/>
      <c r="G955" s="504"/>
      <c r="H955" s="504"/>
      <c r="I955" s="504" t="e">
        <f>#REF!+G955</f>
        <v>#REF!</v>
      </c>
      <c r="J955" s="504" t="e">
        <f t="shared" si="693"/>
        <v>#REF!</v>
      </c>
      <c r="K955" s="504" t="e">
        <f t="shared" si="690"/>
        <v>#REF!</v>
      </c>
      <c r="L955" s="504" t="e">
        <f t="shared" si="690"/>
        <v>#REF!</v>
      </c>
      <c r="M955" s="504" t="e">
        <f t="shared" si="690"/>
        <v>#REF!</v>
      </c>
      <c r="N955" s="504" t="e">
        <f t="shared" si="690"/>
        <v>#REF!</v>
      </c>
      <c r="O955" s="504" t="e">
        <f t="shared" si="694"/>
        <v>#REF!</v>
      </c>
      <c r="P955" s="504" t="e">
        <f t="shared" si="695"/>
        <v>#REF!</v>
      </c>
      <c r="Q955" s="504" t="e">
        <f t="shared" si="696"/>
        <v>#REF!</v>
      </c>
      <c r="R955" s="504" t="e">
        <f t="shared" si="692"/>
        <v>#REF!</v>
      </c>
      <c r="S955" s="504" t="e">
        <f t="shared" si="692"/>
        <v>#REF!</v>
      </c>
      <c r="T955" s="504" t="e">
        <f t="shared" si="692"/>
        <v>#REF!</v>
      </c>
      <c r="U955" s="504" t="e">
        <f t="shared" si="692"/>
        <v>#REF!</v>
      </c>
      <c r="V955" s="504" t="e">
        <f t="shared" si="692"/>
        <v>#REF!</v>
      </c>
      <c r="W955" s="504" t="e">
        <f t="shared" si="692"/>
        <v>#REF!</v>
      </c>
      <c r="X955" s="504" t="e">
        <f t="shared" si="691"/>
        <v>#REF!</v>
      </c>
    </row>
    <row r="956" spans="1:24" ht="12.75" hidden="1" customHeight="1" x14ac:dyDescent="0.2">
      <c r="A956" s="503" t="s">
        <v>217</v>
      </c>
      <c r="B956" s="490">
        <v>815</v>
      </c>
      <c r="C956" s="491" t="s">
        <v>196</v>
      </c>
      <c r="D956" s="491" t="s">
        <v>198</v>
      </c>
      <c r="E956" s="491"/>
      <c r="F956" s="491"/>
      <c r="G956" s="504"/>
      <c r="H956" s="504"/>
      <c r="I956" s="504" t="e">
        <f>#REF!+G956</f>
        <v>#REF!</v>
      </c>
      <c r="J956" s="504" t="e">
        <f t="shared" si="693"/>
        <v>#REF!</v>
      </c>
      <c r="K956" s="504" t="e">
        <f t="shared" si="690"/>
        <v>#REF!</v>
      </c>
      <c r="L956" s="504" t="e">
        <f t="shared" si="690"/>
        <v>#REF!</v>
      </c>
      <c r="M956" s="504" t="e">
        <f t="shared" si="690"/>
        <v>#REF!</v>
      </c>
      <c r="N956" s="504" t="e">
        <f t="shared" si="690"/>
        <v>#REF!</v>
      </c>
      <c r="O956" s="504" t="e">
        <f t="shared" si="694"/>
        <v>#REF!</v>
      </c>
      <c r="P956" s="504" t="e">
        <f t="shared" si="695"/>
        <v>#REF!</v>
      </c>
      <c r="Q956" s="504" t="e">
        <f t="shared" si="696"/>
        <v>#REF!</v>
      </c>
      <c r="R956" s="504" t="e">
        <f t="shared" si="692"/>
        <v>#REF!</v>
      </c>
      <c r="S956" s="504" t="e">
        <f t="shared" si="692"/>
        <v>#REF!</v>
      </c>
      <c r="T956" s="504" t="e">
        <f t="shared" si="692"/>
        <v>#REF!</v>
      </c>
      <c r="U956" s="504" t="e">
        <f t="shared" si="692"/>
        <v>#REF!</v>
      </c>
      <c r="V956" s="504" t="e">
        <f t="shared" si="692"/>
        <v>#REF!</v>
      </c>
      <c r="W956" s="504" t="e">
        <f t="shared" si="692"/>
        <v>#REF!</v>
      </c>
      <c r="X956" s="504" t="e">
        <f t="shared" si="691"/>
        <v>#REF!</v>
      </c>
    </row>
    <row r="957" spans="1:24" ht="38.25" hidden="1" customHeight="1" x14ac:dyDescent="0.2">
      <c r="A957" s="505" t="s">
        <v>123</v>
      </c>
      <c r="B957" s="526">
        <v>815</v>
      </c>
      <c r="C957" s="493" t="s">
        <v>196</v>
      </c>
      <c r="D957" s="493" t="s">
        <v>198</v>
      </c>
      <c r="E957" s="493" t="s">
        <v>332</v>
      </c>
      <c r="F957" s="491"/>
      <c r="G957" s="504"/>
      <c r="H957" s="504"/>
      <c r="I957" s="504" t="e">
        <f>#REF!+G957</f>
        <v>#REF!</v>
      </c>
      <c r="J957" s="504" t="e">
        <f t="shared" si="693"/>
        <v>#REF!</v>
      </c>
      <c r="K957" s="504" t="e">
        <f t="shared" si="690"/>
        <v>#REF!</v>
      </c>
      <c r="L957" s="504" t="e">
        <f t="shared" si="690"/>
        <v>#REF!</v>
      </c>
      <c r="M957" s="504" t="e">
        <f t="shared" si="690"/>
        <v>#REF!</v>
      </c>
      <c r="N957" s="504" t="e">
        <f t="shared" si="690"/>
        <v>#REF!</v>
      </c>
      <c r="O957" s="504" t="e">
        <f t="shared" si="694"/>
        <v>#REF!</v>
      </c>
      <c r="P957" s="504" t="e">
        <f t="shared" si="695"/>
        <v>#REF!</v>
      </c>
      <c r="Q957" s="504" t="e">
        <f t="shared" si="696"/>
        <v>#REF!</v>
      </c>
      <c r="R957" s="504" t="e">
        <f t="shared" si="692"/>
        <v>#REF!</v>
      </c>
      <c r="S957" s="504" t="e">
        <f t="shared" si="692"/>
        <v>#REF!</v>
      </c>
      <c r="T957" s="504" t="e">
        <f t="shared" si="692"/>
        <v>#REF!</v>
      </c>
      <c r="U957" s="504" t="e">
        <f t="shared" si="692"/>
        <v>#REF!</v>
      </c>
      <c r="V957" s="504" t="e">
        <f t="shared" si="692"/>
        <v>#REF!</v>
      </c>
      <c r="W957" s="504" t="e">
        <f t="shared" si="692"/>
        <v>#REF!</v>
      </c>
      <c r="X957" s="504" t="e">
        <f t="shared" si="691"/>
        <v>#REF!</v>
      </c>
    </row>
    <row r="958" spans="1:24" ht="12.75" hidden="1" customHeight="1" x14ac:dyDescent="0.2">
      <c r="A958" s="505" t="s">
        <v>333</v>
      </c>
      <c r="B958" s="526">
        <v>815</v>
      </c>
      <c r="C958" s="493" t="s">
        <v>196</v>
      </c>
      <c r="D958" s="493" t="s">
        <v>198</v>
      </c>
      <c r="E958" s="493" t="s">
        <v>334</v>
      </c>
      <c r="F958" s="493"/>
      <c r="G958" s="504"/>
      <c r="H958" s="504"/>
      <c r="I958" s="504" t="e">
        <f>#REF!+G958</f>
        <v>#REF!</v>
      </c>
      <c r="J958" s="504" t="e">
        <f t="shared" si="693"/>
        <v>#REF!</v>
      </c>
      <c r="K958" s="504" t="e">
        <f t="shared" si="690"/>
        <v>#REF!</v>
      </c>
      <c r="L958" s="504" t="e">
        <f t="shared" si="690"/>
        <v>#REF!</v>
      </c>
      <c r="M958" s="504" t="e">
        <f t="shared" si="690"/>
        <v>#REF!</v>
      </c>
      <c r="N958" s="504" t="e">
        <f t="shared" si="690"/>
        <v>#REF!</v>
      </c>
      <c r="O958" s="504" t="e">
        <f t="shared" si="694"/>
        <v>#REF!</v>
      </c>
      <c r="P958" s="504" t="e">
        <f t="shared" si="695"/>
        <v>#REF!</v>
      </c>
      <c r="Q958" s="504" t="e">
        <f t="shared" si="696"/>
        <v>#REF!</v>
      </c>
      <c r="R958" s="504" t="e">
        <f t="shared" si="692"/>
        <v>#REF!</v>
      </c>
      <c r="S958" s="504" t="e">
        <f t="shared" si="692"/>
        <v>#REF!</v>
      </c>
      <c r="T958" s="504" t="e">
        <f t="shared" si="692"/>
        <v>#REF!</v>
      </c>
      <c r="U958" s="504" t="e">
        <f t="shared" si="692"/>
        <v>#REF!</v>
      </c>
      <c r="V958" s="504" t="e">
        <f t="shared" si="692"/>
        <v>#REF!</v>
      </c>
      <c r="W958" s="504" t="e">
        <f t="shared" si="692"/>
        <v>#REF!</v>
      </c>
      <c r="X958" s="504" t="e">
        <f t="shared" si="691"/>
        <v>#REF!</v>
      </c>
    </row>
    <row r="959" spans="1:24" ht="12.75" hidden="1" customHeight="1" x14ac:dyDescent="0.2">
      <c r="A959" s="505" t="s">
        <v>320</v>
      </c>
      <c r="B959" s="526">
        <v>815</v>
      </c>
      <c r="C959" s="493" t="s">
        <v>196</v>
      </c>
      <c r="D959" s="493" t="s">
        <v>198</v>
      </c>
      <c r="E959" s="493" t="s">
        <v>334</v>
      </c>
      <c r="F959" s="493" t="s">
        <v>321</v>
      </c>
      <c r="G959" s="504"/>
      <c r="H959" s="504"/>
      <c r="I959" s="504" t="e">
        <f>#REF!+G959</f>
        <v>#REF!</v>
      </c>
      <c r="J959" s="504" t="e">
        <f t="shared" si="693"/>
        <v>#REF!</v>
      </c>
      <c r="K959" s="504" t="e">
        <f t="shared" si="690"/>
        <v>#REF!</v>
      </c>
      <c r="L959" s="504" t="e">
        <f t="shared" si="690"/>
        <v>#REF!</v>
      </c>
      <c r="M959" s="504" t="e">
        <f t="shared" si="690"/>
        <v>#REF!</v>
      </c>
      <c r="N959" s="504" t="e">
        <f t="shared" si="690"/>
        <v>#REF!</v>
      </c>
      <c r="O959" s="504" t="e">
        <f t="shared" si="694"/>
        <v>#REF!</v>
      </c>
      <c r="P959" s="504" t="e">
        <f t="shared" si="695"/>
        <v>#REF!</v>
      </c>
      <c r="Q959" s="504" t="e">
        <f t="shared" si="696"/>
        <v>#REF!</v>
      </c>
      <c r="R959" s="504" t="e">
        <f t="shared" si="692"/>
        <v>#REF!</v>
      </c>
      <c r="S959" s="504" t="e">
        <f t="shared" si="692"/>
        <v>#REF!</v>
      </c>
      <c r="T959" s="504" t="e">
        <f t="shared" si="692"/>
        <v>#REF!</v>
      </c>
      <c r="U959" s="504" t="e">
        <f t="shared" si="692"/>
        <v>#REF!</v>
      </c>
      <c r="V959" s="504" t="e">
        <f t="shared" si="692"/>
        <v>#REF!</v>
      </c>
      <c r="W959" s="504" t="e">
        <f t="shared" si="692"/>
        <v>#REF!</v>
      </c>
      <c r="X959" s="504" t="e">
        <f t="shared" si="691"/>
        <v>#REF!</v>
      </c>
    </row>
    <row r="960" spans="1:24" ht="25.5" hidden="1" customHeight="1" x14ac:dyDescent="0.2">
      <c r="A960" s="505" t="s">
        <v>59</v>
      </c>
      <c r="B960" s="526">
        <v>815</v>
      </c>
      <c r="C960" s="493" t="s">
        <v>196</v>
      </c>
      <c r="D960" s="493" t="s">
        <v>198</v>
      </c>
      <c r="E960" s="493" t="s">
        <v>60</v>
      </c>
      <c r="F960" s="493"/>
      <c r="G960" s="504"/>
      <c r="H960" s="504"/>
      <c r="I960" s="504" t="e">
        <f>#REF!+G960</f>
        <v>#REF!</v>
      </c>
      <c r="J960" s="504" t="e">
        <f t="shared" si="693"/>
        <v>#REF!</v>
      </c>
      <c r="K960" s="504" t="e">
        <f t="shared" si="690"/>
        <v>#REF!</v>
      </c>
      <c r="L960" s="504" t="e">
        <f t="shared" si="690"/>
        <v>#REF!</v>
      </c>
      <c r="M960" s="504" t="e">
        <f t="shared" si="690"/>
        <v>#REF!</v>
      </c>
      <c r="N960" s="504" t="e">
        <f t="shared" si="690"/>
        <v>#REF!</v>
      </c>
      <c r="O960" s="504" t="e">
        <f t="shared" si="694"/>
        <v>#REF!</v>
      </c>
      <c r="P960" s="504" t="e">
        <f t="shared" si="695"/>
        <v>#REF!</v>
      </c>
      <c r="Q960" s="504" t="e">
        <f t="shared" si="696"/>
        <v>#REF!</v>
      </c>
      <c r="R960" s="504" t="e">
        <f t="shared" si="692"/>
        <v>#REF!</v>
      </c>
      <c r="S960" s="504" t="e">
        <f t="shared" si="692"/>
        <v>#REF!</v>
      </c>
      <c r="T960" s="504" t="e">
        <f t="shared" si="692"/>
        <v>#REF!</v>
      </c>
      <c r="U960" s="504" t="e">
        <f t="shared" si="692"/>
        <v>#REF!</v>
      </c>
      <c r="V960" s="504" t="e">
        <f t="shared" si="692"/>
        <v>#REF!</v>
      </c>
      <c r="W960" s="504" t="e">
        <f t="shared" si="692"/>
        <v>#REF!</v>
      </c>
      <c r="X960" s="504" t="e">
        <f t="shared" si="691"/>
        <v>#REF!</v>
      </c>
    </row>
    <row r="961" spans="1:24" ht="12.75" hidden="1" customHeight="1" x14ac:dyDescent="0.2">
      <c r="A961" s="505" t="s">
        <v>320</v>
      </c>
      <c r="B961" s="526">
        <v>815</v>
      </c>
      <c r="C961" s="493" t="s">
        <v>196</v>
      </c>
      <c r="D961" s="493" t="s">
        <v>198</v>
      </c>
      <c r="E961" s="493" t="s">
        <v>60</v>
      </c>
      <c r="F961" s="493" t="s">
        <v>321</v>
      </c>
      <c r="G961" s="504"/>
      <c r="H961" s="504"/>
      <c r="I961" s="504" t="e">
        <f>#REF!+G961</f>
        <v>#REF!</v>
      </c>
      <c r="J961" s="504" t="e">
        <f t="shared" si="693"/>
        <v>#REF!</v>
      </c>
      <c r="K961" s="504" t="e">
        <f t="shared" si="690"/>
        <v>#REF!</v>
      </c>
      <c r="L961" s="504" t="e">
        <f t="shared" si="690"/>
        <v>#REF!</v>
      </c>
      <c r="M961" s="504" t="e">
        <f t="shared" si="690"/>
        <v>#REF!</v>
      </c>
      <c r="N961" s="504" t="e">
        <f t="shared" si="690"/>
        <v>#REF!</v>
      </c>
      <c r="O961" s="504" t="e">
        <f t="shared" si="694"/>
        <v>#REF!</v>
      </c>
      <c r="P961" s="504" t="e">
        <f t="shared" si="695"/>
        <v>#REF!</v>
      </c>
      <c r="Q961" s="504" t="e">
        <f t="shared" si="696"/>
        <v>#REF!</v>
      </c>
      <c r="R961" s="504" t="e">
        <f t="shared" si="692"/>
        <v>#REF!</v>
      </c>
      <c r="S961" s="504" t="e">
        <f t="shared" si="692"/>
        <v>#REF!</v>
      </c>
      <c r="T961" s="504" t="e">
        <f t="shared" si="692"/>
        <v>#REF!</v>
      </c>
      <c r="U961" s="504" t="e">
        <f t="shared" si="692"/>
        <v>#REF!</v>
      </c>
      <c r="V961" s="504" t="e">
        <f t="shared" si="692"/>
        <v>#REF!</v>
      </c>
      <c r="W961" s="504" t="e">
        <f t="shared" si="692"/>
        <v>#REF!</v>
      </c>
      <c r="X961" s="504" t="e">
        <f t="shared" si="691"/>
        <v>#REF!</v>
      </c>
    </row>
    <row r="962" spans="1:24" ht="12.75" hidden="1" customHeight="1" x14ac:dyDescent="0.2">
      <c r="A962" s="503" t="s">
        <v>25</v>
      </c>
      <c r="B962" s="490">
        <v>815</v>
      </c>
      <c r="C962" s="491" t="s">
        <v>200</v>
      </c>
      <c r="D962" s="491"/>
      <c r="E962" s="493"/>
      <c r="F962" s="493"/>
      <c r="G962" s="504"/>
      <c r="H962" s="504"/>
      <c r="I962" s="504" t="e">
        <f>#REF!+G962</f>
        <v>#REF!</v>
      </c>
      <c r="J962" s="504" t="e">
        <f t="shared" si="693"/>
        <v>#REF!</v>
      </c>
      <c r="K962" s="504" t="e">
        <f t="shared" si="690"/>
        <v>#REF!</v>
      </c>
      <c r="L962" s="504" t="e">
        <f t="shared" si="690"/>
        <v>#REF!</v>
      </c>
      <c r="M962" s="504" t="e">
        <f t="shared" si="690"/>
        <v>#REF!</v>
      </c>
      <c r="N962" s="504" t="e">
        <f t="shared" si="690"/>
        <v>#REF!</v>
      </c>
      <c r="O962" s="504" t="e">
        <f t="shared" si="694"/>
        <v>#REF!</v>
      </c>
      <c r="P962" s="504" t="e">
        <f t="shared" si="695"/>
        <v>#REF!</v>
      </c>
      <c r="Q962" s="504" t="e">
        <f t="shared" si="696"/>
        <v>#REF!</v>
      </c>
      <c r="R962" s="504" t="e">
        <f t="shared" si="692"/>
        <v>#REF!</v>
      </c>
      <c r="S962" s="504" t="e">
        <f t="shared" si="692"/>
        <v>#REF!</v>
      </c>
      <c r="T962" s="504" t="e">
        <f t="shared" si="692"/>
        <v>#REF!</v>
      </c>
      <c r="U962" s="504" t="e">
        <f t="shared" si="692"/>
        <v>#REF!</v>
      </c>
      <c r="V962" s="504" t="e">
        <f t="shared" si="692"/>
        <v>#REF!</v>
      </c>
      <c r="W962" s="504" t="e">
        <f t="shared" si="692"/>
        <v>#REF!</v>
      </c>
      <c r="X962" s="504" t="e">
        <f t="shared" si="691"/>
        <v>#REF!</v>
      </c>
    </row>
    <row r="963" spans="1:24" ht="25.5" hidden="1" customHeight="1" x14ac:dyDescent="0.2">
      <c r="A963" s="503" t="s">
        <v>26</v>
      </c>
      <c r="B963" s="490">
        <v>815</v>
      </c>
      <c r="C963" s="491" t="s">
        <v>200</v>
      </c>
      <c r="D963" s="491" t="s">
        <v>194</v>
      </c>
      <c r="E963" s="493"/>
      <c r="F963" s="493"/>
      <c r="G963" s="504"/>
      <c r="H963" s="504"/>
      <c r="I963" s="504" t="e">
        <f>#REF!+G963</f>
        <v>#REF!</v>
      </c>
      <c r="J963" s="504" t="e">
        <f t="shared" si="693"/>
        <v>#REF!</v>
      </c>
      <c r="K963" s="504" t="e">
        <f t="shared" si="690"/>
        <v>#REF!</v>
      </c>
      <c r="L963" s="504" t="e">
        <f t="shared" si="690"/>
        <v>#REF!</v>
      </c>
      <c r="M963" s="504" t="e">
        <f t="shared" si="690"/>
        <v>#REF!</v>
      </c>
      <c r="N963" s="504" t="e">
        <f t="shared" si="690"/>
        <v>#REF!</v>
      </c>
      <c r="O963" s="504" t="e">
        <f t="shared" si="694"/>
        <v>#REF!</v>
      </c>
      <c r="P963" s="504" t="e">
        <f t="shared" si="695"/>
        <v>#REF!</v>
      </c>
      <c r="Q963" s="504" t="e">
        <f t="shared" si="696"/>
        <v>#REF!</v>
      </c>
      <c r="R963" s="504" t="e">
        <f t="shared" si="692"/>
        <v>#REF!</v>
      </c>
      <c r="S963" s="504" t="e">
        <f t="shared" si="692"/>
        <v>#REF!</v>
      </c>
      <c r="T963" s="504" t="e">
        <f t="shared" si="692"/>
        <v>#REF!</v>
      </c>
      <c r="U963" s="504" t="e">
        <f t="shared" si="692"/>
        <v>#REF!</v>
      </c>
      <c r="V963" s="504" t="e">
        <f t="shared" si="692"/>
        <v>#REF!</v>
      </c>
      <c r="W963" s="504" t="e">
        <f t="shared" si="692"/>
        <v>#REF!</v>
      </c>
      <c r="X963" s="504" t="e">
        <f t="shared" si="691"/>
        <v>#REF!</v>
      </c>
    </row>
    <row r="964" spans="1:24" ht="12.75" hidden="1" customHeight="1" x14ac:dyDescent="0.2">
      <c r="A964" s="503" t="s">
        <v>142</v>
      </c>
      <c r="B964" s="490">
        <v>815</v>
      </c>
      <c r="C964" s="491" t="s">
        <v>200</v>
      </c>
      <c r="D964" s="491" t="s">
        <v>194</v>
      </c>
      <c r="E964" s="493" t="s">
        <v>330</v>
      </c>
      <c r="F964" s="493"/>
      <c r="G964" s="504"/>
      <c r="H964" s="504"/>
      <c r="I964" s="504" t="e">
        <f>#REF!+G964</f>
        <v>#REF!</v>
      </c>
      <c r="J964" s="504" t="e">
        <f t="shared" si="693"/>
        <v>#REF!</v>
      </c>
      <c r="K964" s="504" t="e">
        <f t="shared" si="690"/>
        <v>#REF!</v>
      </c>
      <c r="L964" s="504" t="e">
        <f t="shared" si="690"/>
        <v>#REF!</v>
      </c>
      <c r="M964" s="504" t="e">
        <f t="shared" si="690"/>
        <v>#REF!</v>
      </c>
      <c r="N964" s="504" t="e">
        <f t="shared" si="690"/>
        <v>#REF!</v>
      </c>
      <c r="O964" s="504" t="e">
        <f t="shared" si="694"/>
        <v>#REF!</v>
      </c>
      <c r="P964" s="504" t="e">
        <f t="shared" si="695"/>
        <v>#REF!</v>
      </c>
      <c r="Q964" s="504" t="e">
        <f t="shared" si="696"/>
        <v>#REF!</v>
      </c>
      <c r="R964" s="504" t="e">
        <f t="shared" si="692"/>
        <v>#REF!</v>
      </c>
      <c r="S964" s="504" t="e">
        <f t="shared" si="692"/>
        <v>#REF!</v>
      </c>
      <c r="T964" s="504" t="e">
        <f t="shared" si="692"/>
        <v>#REF!</v>
      </c>
      <c r="U964" s="504" t="e">
        <f t="shared" si="692"/>
        <v>#REF!</v>
      </c>
      <c r="V964" s="504" t="e">
        <f t="shared" si="692"/>
        <v>#REF!</v>
      </c>
      <c r="W964" s="504" t="e">
        <f t="shared" si="692"/>
        <v>#REF!</v>
      </c>
      <c r="X964" s="504" t="e">
        <f t="shared" si="691"/>
        <v>#REF!</v>
      </c>
    </row>
    <row r="965" spans="1:24" ht="51" hidden="1" customHeight="1" x14ac:dyDescent="0.2">
      <c r="A965" s="505" t="s">
        <v>260</v>
      </c>
      <c r="B965" s="526">
        <v>815</v>
      </c>
      <c r="C965" s="493" t="s">
        <v>200</v>
      </c>
      <c r="D965" s="493" t="s">
        <v>194</v>
      </c>
      <c r="E965" s="493" t="s">
        <v>261</v>
      </c>
      <c r="F965" s="491"/>
      <c r="G965" s="504"/>
      <c r="H965" s="504"/>
      <c r="I965" s="504" t="e">
        <f>#REF!+G965</f>
        <v>#REF!</v>
      </c>
      <c r="J965" s="504" t="e">
        <f t="shared" si="693"/>
        <v>#REF!</v>
      </c>
      <c r="K965" s="504" t="e">
        <f t="shared" si="690"/>
        <v>#REF!</v>
      </c>
      <c r="L965" s="504" t="e">
        <f t="shared" si="690"/>
        <v>#REF!</v>
      </c>
      <c r="M965" s="504" t="e">
        <f t="shared" si="690"/>
        <v>#REF!</v>
      </c>
      <c r="N965" s="504" t="e">
        <f t="shared" si="690"/>
        <v>#REF!</v>
      </c>
      <c r="O965" s="504" t="e">
        <f t="shared" si="694"/>
        <v>#REF!</v>
      </c>
      <c r="P965" s="504" t="e">
        <f t="shared" si="695"/>
        <v>#REF!</v>
      </c>
      <c r="Q965" s="504" t="e">
        <f t="shared" si="696"/>
        <v>#REF!</v>
      </c>
      <c r="R965" s="504" t="e">
        <f t="shared" si="692"/>
        <v>#REF!</v>
      </c>
      <c r="S965" s="504" t="e">
        <f t="shared" si="692"/>
        <v>#REF!</v>
      </c>
      <c r="T965" s="504" t="e">
        <f t="shared" si="692"/>
        <v>#REF!</v>
      </c>
      <c r="U965" s="504" t="e">
        <f t="shared" si="692"/>
        <v>#REF!</v>
      </c>
      <c r="V965" s="504" t="e">
        <f t="shared" si="692"/>
        <v>#REF!</v>
      </c>
      <c r="W965" s="504" t="e">
        <f t="shared" si="692"/>
        <v>#REF!</v>
      </c>
      <c r="X965" s="504" t="e">
        <f t="shared" si="691"/>
        <v>#REF!</v>
      </c>
    </row>
    <row r="966" spans="1:24" ht="12.75" hidden="1" customHeight="1" x14ac:dyDescent="0.2">
      <c r="A966" s="505" t="s">
        <v>320</v>
      </c>
      <c r="B966" s="526">
        <v>815</v>
      </c>
      <c r="C966" s="493" t="s">
        <v>200</v>
      </c>
      <c r="D966" s="493" t="s">
        <v>194</v>
      </c>
      <c r="E966" s="493" t="s">
        <v>261</v>
      </c>
      <c r="F966" s="493" t="s">
        <v>321</v>
      </c>
      <c r="G966" s="504"/>
      <c r="H966" s="504"/>
      <c r="I966" s="504" t="e">
        <f>#REF!+G966</f>
        <v>#REF!</v>
      </c>
      <c r="J966" s="504" t="e">
        <f t="shared" si="693"/>
        <v>#REF!</v>
      </c>
      <c r="K966" s="504" t="e">
        <f t="shared" ref="K966:M984" si="697">H966+I966</f>
        <v>#REF!</v>
      </c>
      <c r="L966" s="504" t="e">
        <f t="shared" si="697"/>
        <v>#REF!</v>
      </c>
      <c r="M966" s="504" t="e">
        <f t="shared" si="697"/>
        <v>#REF!</v>
      </c>
      <c r="N966" s="504" t="e">
        <f t="shared" ref="N966:N984" si="698">K966+L966</f>
        <v>#REF!</v>
      </c>
      <c r="O966" s="504" t="e">
        <f t="shared" si="694"/>
        <v>#REF!</v>
      </c>
      <c r="P966" s="504" t="e">
        <f t="shared" si="695"/>
        <v>#REF!</v>
      </c>
      <c r="Q966" s="504" t="e">
        <f t="shared" si="696"/>
        <v>#REF!</v>
      </c>
      <c r="R966" s="504" t="e">
        <f t="shared" si="692"/>
        <v>#REF!</v>
      </c>
      <c r="S966" s="504" t="e">
        <f t="shared" si="692"/>
        <v>#REF!</v>
      </c>
      <c r="T966" s="504" t="e">
        <f t="shared" si="692"/>
        <v>#REF!</v>
      </c>
      <c r="U966" s="504" t="e">
        <f t="shared" si="692"/>
        <v>#REF!</v>
      </c>
      <c r="V966" s="504" t="e">
        <f t="shared" si="692"/>
        <v>#REF!</v>
      </c>
      <c r="W966" s="504" t="e">
        <f t="shared" si="692"/>
        <v>#REF!</v>
      </c>
      <c r="X966" s="504" t="e">
        <f t="shared" si="691"/>
        <v>#REF!</v>
      </c>
    </row>
    <row r="967" spans="1:24" ht="25.5" hidden="1" customHeight="1" x14ac:dyDescent="0.2">
      <c r="A967" s="505" t="s">
        <v>262</v>
      </c>
      <c r="B967" s="526">
        <v>815</v>
      </c>
      <c r="C967" s="493" t="s">
        <v>200</v>
      </c>
      <c r="D967" s="493" t="s">
        <v>194</v>
      </c>
      <c r="E967" s="493" t="s">
        <v>263</v>
      </c>
      <c r="F967" s="491"/>
      <c r="G967" s="504"/>
      <c r="H967" s="504"/>
      <c r="I967" s="504" t="e">
        <f>#REF!+G967</f>
        <v>#REF!</v>
      </c>
      <c r="J967" s="504" t="e">
        <f t="shared" si="693"/>
        <v>#REF!</v>
      </c>
      <c r="K967" s="504" t="e">
        <f t="shared" si="697"/>
        <v>#REF!</v>
      </c>
      <c r="L967" s="504" t="e">
        <f t="shared" si="697"/>
        <v>#REF!</v>
      </c>
      <c r="M967" s="504" t="e">
        <f t="shared" si="697"/>
        <v>#REF!</v>
      </c>
      <c r="N967" s="504" t="e">
        <f t="shared" si="698"/>
        <v>#REF!</v>
      </c>
      <c r="O967" s="504" t="e">
        <f t="shared" si="694"/>
        <v>#REF!</v>
      </c>
      <c r="P967" s="504" t="e">
        <f t="shared" si="695"/>
        <v>#REF!</v>
      </c>
      <c r="Q967" s="504" t="e">
        <f t="shared" si="696"/>
        <v>#REF!</v>
      </c>
      <c r="R967" s="504" t="e">
        <f t="shared" si="692"/>
        <v>#REF!</v>
      </c>
      <c r="S967" s="504" t="e">
        <f t="shared" si="692"/>
        <v>#REF!</v>
      </c>
      <c r="T967" s="504" t="e">
        <f t="shared" si="692"/>
        <v>#REF!</v>
      </c>
      <c r="U967" s="504" t="e">
        <f t="shared" si="692"/>
        <v>#REF!</v>
      </c>
      <c r="V967" s="504" t="e">
        <f t="shared" si="692"/>
        <v>#REF!</v>
      </c>
      <c r="W967" s="504" t="e">
        <f t="shared" si="692"/>
        <v>#REF!</v>
      </c>
      <c r="X967" s="504" t="e">
        <f t="shared" si="691"/>
        <v>#REF!</v>
      </c>
    </row>
    <row r="968" spans="1:24" ht="12.75" hidden="1" customHeight="1" x14ac:dyDescent="0.2">
      <c r="A968" s="505" t="s">
        <v>320</v>
      </c>
      <c r="B968" s="526">
        <v>815</v>
      </c>
      <c r="C968" s="493" t="s">
        <v>200</v>
      </c>
      <c r="D968" s="493" t="s">
        <v>194</v>
      </c>
      <c r="E968" s="493" t="s">
        <v>263</v>
      </c>
      <c r="F968" s="493" t="s">
        <v>321</v>
      </c>
      <c r="G968" s="504"/>
      <c r="H968" s="504"/>
      <c r="I968" s="504" t="e">
        <f>#REF!+G968</f>
        <v>#REF!</v>
      </c>
      <c r="J968" s="504" t="e">
        <f t="shared" si="693"/>
        <v>#REF!</v>
      </c>
      <c r="K968" s="504" t="e">
        <f t="shared" si="697"/>
        <v>#REF!</v>
      </c>
      <c r="L968" s="504" t="e">
        <f t="shared" si="697"/>
        <v>#REF!</v>
      </c>
      <c r="M968" s="504" t="e">
        <f t="shared" si="697"/>
        <v>#REF!</v>
      </c>
      <c r="N968" s="504" t="e">
        <f t="shared" si="698"/>
        <v>#REF!</v>
      </c>
      <c r="O968" s="504" t="e">
        <f t="shared" si="694"/>
        <v>#REF!</v>
      </c>
      <c r="P968" s="504" t="e">
        <f t="shared" si="695"/>
        <v>#REF!</v>
      </c>
      <c r="Q968" s="504" t="e">
        <f t="shared" si="696"/>
        <v>#REF!</v>
      </c>
      <c r="R968" s="504" t="e">
        <f t="shared" si="692"/>
        <v>#REF!</v>
      </c>
      <c r="S968" s="504" t="e">
        <f t="shared" si="692"/>
        <v>#REF!</v>
      </c>
      <c r="T968" s="504" t="e">
        <f t="shared" si="692"/>
        <v>#REF!</v>
      </c>
      <c r="U968" s="504" t="e">
        <f t="shared" si="692"/>
        <v>#REF!</v>
      </c>
      <c r="V968" s="504" t="e">
        <f t="shared" si="692"/>
        <v>#REF!</v>
      </c>
      <c r="W968" s="504" t="e">
        <f t="shared" si="692"/>
        <v>#REF!</v>
      </c>
      <c r="X968" s="504" t="e">
        <f t="shared" si="691"/>
        <v>#REF!</v>
      </c>
    </row>
    <row r="969" spans="1:24" ht="38.25" hidden="1" customHeight="1" x14ac:dyDescent="0.2">
      <c r="A969" s="505" t="s">
        <v>264</v>
      </c>
      <c r="B969" s="526">
        <v>815</v>
      </c>
      <c r="C969" s="493" t="s">
        <v>200</v>
      </c>
      <c r="D969" s="493" t="s">
        <v>194</v>
      </c>
      <c r="E969" s="493" t="s">
        <v>265</v>
      </c>
      <c r="F969" s="493"/>
      <c r="G969" s="504"/>
      <c r="H969" s="504"/>
      <c r="I969" s="504" t="e">
        <f>#REF!+G969</f>
        <v>#REF!</v>
      </c>
      <c r="J969" s="504" t="e">
        <f t="shared" si="693"/>
        <v>#REF!</v>
      </c>
      <c r="K969" s="504" t="e">
        <f t="shared" si="697"/>
        <v>#REF!</v>
      </c>
      <c r="L969" s="504" t="e">
        <f t="shared" si="697"/>
        <v>#REF!</v>
      </c>
      <c r="M969" s="504" t="e">
        <f t="shared" si="697"/>
        <v>#REF!</v>
      </c>
      <c r="N969" s="504" t="e">
        <f t="shared" si="698"/>
        <v>#REF!</v>
      </c>
      <c r="O969" s="504" t="e">
        <f t="shared" si="694"/>
        <v>#REF!</v>
      </c>
      <c r="P969" s="504" t="e">
        <f t="shared" si="695"/>
        <v>#REF!</v>
      </c>
      <c r="Q969" s="504" t="e">
        <f t="shared" si="696"/>
        <v>#REF!</v>
      </c>
      <c r="R969" s="504" t="e">
        <f t="shared" si="692"/>
        <v>#REF!</v>
      </c>
      <c r="S969" s="504" t="e">
        <f t="shared" si="692"/>
        <v>#REF!</v>
      </c>
      <c r="T969" s="504" t="e">
        <f t="shared" si="692"/>
        <v>#REF!</v>
      </c>
      <c r="U969" s="504" t="e">
        <f t="shared" si="692"/>
        <v>#REF!</v>
      </c>
      <c r="V969" s="504" t="e">
        <f t="shared" si="692"/>
        <v>#REF!</v>
      </c>
      <c r="W969" s="504" t="e">
        <f t="shared" si="692"/>
        <v>#REF!</v>
      </c>
      <c r="X969" s="504" t="e">
        <f t="shared" si="691"/>
        <v>#REF!</v>
      </c>
    </row>
    <row r="970" spans="1:24" ht="12.75" hidden="1" customHeight="1" x14ac:dyDescent="0.2">
      <c r="A970" s="505" t="s">
        <v>320</v>
      </c>
      <c r="B970" s="526">
        <v>815</v>
      </c>
      <c r="C970" s="493" t="s">
        <v>200</v>
      </c>
      <c r="D970" s="493" t="s">
        <v>194</v>
      </c>
      <c r="E970" s="493" t="s">
        <v>265</v>
      </c>
      <c r="F970" s="493" t="s">
        <v>321</v>
      </c>
      <c r="G970" s="504"/>
      <c r="H970" s="504"/>
      <c r="I970" s="504" t="e">
        <f>#REF!+G970</f>
        <v>#REF!</v>
      </c>
      <c r="J970" s="504" t="e">
        <f t="shared" si="693"/>
        <v>#REF!</v>
      </c>
      <c r="K970" s="504" t="e">
        <f t="shared" si="697"/>
        <v>#REF!</v>
      </c>
      <c r="L970" s="504" t="e">
        <f t="shared" si="697"/>
        <v>#REF!</v>
      </c>
      <c r="M970" s="504" t="e">
        <f t="shared" si="697"/>
        <v>#REF!</v>
      </c>
      <c r="N970" s="504" t="e">
        <f t="shared" si="698"/>
        <v>#REF!</v>
      </c>
      <c r="O970" s="504" t="e">
        <f t="shared" si="694"/>
        <v>#REF!</v>
      </c>
      <c r="P970" s="504" t="e">
        <f t="shared" si="695"/>
        <v>#REF!</v>
      </c>
      <c r="Q970" s="504" t="e">
        <f t="shared" si="696"/>
        <v>#REF!</v>
      </c>
      <c r="R970" s="504" t="e">
        <f t="shared" si="692"/>
        <v>#REF!</v>
      </c>
      <c r="S970" s="504" t="e">
        <f t="shared" si="692"/>
        <v>#REF!</v>
      </c>
      <c r="T970" s="504" t="e">
        <f t="shared" si="692"/>
        <v>#REF!</v>
      </c>
      <c r="U970" s="504" t="e">
        <f t="shared" si="692"/>
        <v>#REF!</v>
      </c>
      <c r="V970" s="504" t="e">
        <f t="shared" si="692"/>
        <v>#REF!</v>
      </c>
      <c r="W970" s="504" t="e">
        <f t="shared" si="692"/>
        <v>#REF!</v>
      </c>
      <c r="X970" s="504" t="e">
        <f t="shared" si="691"/>
        <v>#REF!</v>
      </c>
    </row>
    <row r="971" spans="1:24" ht="12.75" hidden="1" customHeight="1" x14ac:dyDescent="0.2">
      <c r="A971" s="505" t="s">
        <v>95</v>
      </c>
      <c r="B971" s="526">
        <v>801</v>
      </c>
      <c r="C971" s="493" t="s">
        <v>205</v>
      </c>
      <c r="D971" s="493" t="s">
        <v>192</v>
      </c>
      <c r="E971" s="493" t="s">
        <v>5</v>
      </c>
      <c r="F971" s="493" t="s">
        <v>96</v>
      </c>
      <c r="G971" s="504"/>
      <c r="H971" s="504"/>
      <c r="I971" s="504" t="e">
        <f>#REF!+G971</f>
        <v>#REF!</v>
      </c>
      <c r="J971" s="504" t="e">
        <f t="shared" si="693"/>
        <v>#REF!</v>
      </c>
      <c r="K971" s="504" t="e">
        <f t="shared" si="697"/>
        <v>#REF!</v>
      </c>
      <c r="L971" s="504" t="e">
        <f t="shared" si="697"/>
        <v>#REF!</v>
      </c>
      <c r="M971" s="504" t="e">
        <f t="shared" si="697"/>
        <v>#REF!</v>
      </c>
      <c r="N971" s="504" t="e">
        <f t="shared" si="698"/>
        <v>#REF!</v>
      </c>
      <c r="O971" s="504" t="e">
        <f t="shared" si="694"/>
        <v>#REF!</v>
      </c>
      <c r="P971" s="504" t="e">
        <f t="shared" si="695"/>
        <v>#REF!</v>
      </c>
      <c r="Q971" s="504" t="e">
        <f t="shared" si="696"/>
        <v>#REF!</v>
      </c>
      <c r="R971" s="504" t="e">
        <f t="shared" si="692"/>
        <v>#REF!</v>
      </c>
      <c r="S971" s="504" t="e">
        <f t="shared" si="692"/>
        <v>#REF!</v>
      </c>
      <c r="T971" s="504" t="e">
        <f t="shared" si="692"/>
        <v>#REF!</v>
      </c>
      <c r="U971" s="504" t="e">
        <f t="shared" si="692"/>
        <v>#REF!</v>
      </c>
      <c r="V971" s="504" t="e">
        <f t="shared" si="692"/>
        <v>#REF!</v>
      </c>
      <c r="W971" s="504" t="e">
        <f t="shared" si="692"/>
        <v>#REF!</v>
      </c>
      <c r="X971" s="504" t="e">
        <f t="shared" si="691"/>
        <v>#REF!</v>
      </c>
    </row>
    <row r="972" spans="1:24" ht="12.75" hidden="1" customHeight="1" x14ac:dyDescent="0.2">
      <c r="A972" s="505" t="s">
        <v>97</v>
      </c>
      <c r="B972" s="526">
        <v>801</v>
      </c>
      <c r="C972" s="493" t="s">
        <v>205</v>
      </c>
      <c r="D972" s="493" t="s">
        <v>192</v>
      </c>
      <c r="E972" s="493" t="s">
        <v>5</v>
      </c>
      <c r="F972" s="493" t="s">
        <v>98</v>
      </c>
      <c r="G972" s="504"/>
      <c r="H972" s="504"/>
      <c r="I972" s="504" t="e">
        <f>#REF!+G972</f>
        <v>#REF!</v>
      </c>
      <c r="J972" s="504" t="e">
        <f t="shared" si="693"/>
        <v>#REF!</v>
      </c>
      <c r="K972" s="504" t="e">
        <f t="shared" si="697"/>
        <v>#REF!</v>
      </c>
      <c r="L972" s="504" t="e">
        <f t="shared" si="697"/>
        <v>#REF!</v>
      </c>
      <c r="M972" s="504" t="e">
        <f t="shared" si="697"/>
        <v>#REF!</v>
      </c>
      <c r="N972" s="504" t="e">
        <f t="shared" si="698"/>
        <v>#REF!</v>
      </c>
      <c r="O972" s="504" t="e">
        <f t="shared" si="694"/>
        <v>#REF!</v>
      </c>
      <c r="P972" s="504" t="e">
        <f t="shared" si="695"/>
        <v>#REF!</v>
      </c>
      <c r="Q972" s="504" t="e">
        <f t="shared" si="696"/>
        <v>#REF!</v>
      </c>
      <c r="R972" s="504" t="e">
        <f t="shared" si="692"/>
        <v>#REF!</v>
      </c>
      <c r="S972" s="504" t="e">
        <f t="shared" si="692"/>
        <v>#REF!</v>
      </c>
      <c r="T972" s="504" t="e">
        <f t="shared" si="692"/>
        <v>#REF!</v>
      </c>
      <c r="U972" s="504" t="e">
        <f t="shared" si="692"/>
        <v>#REF!</v>
      </c>
      <c r="V972" s="504" t="e">
        <f t="shared" si="692"/>
        <v>#REF!</v>
      </c>
      <c r="W972" s="504" t="e">
        <f t="shared" si="692"/>
        <v>#REF!</v>
      </c>
      <c r="X972" s="504" t="e">
        <f t="shared" si="691"/>
        <v>#REF!</v>
      </c>
    </row>
    <row r="973" spans="1:24" ht="25.5" hidden="1" customHeight="1" x14ac:dyDescent="0.2">
      <c r="A973" s="505" t="s">
        <v>99</v>
      </c>
      <c r="B973" s="526">
        <v>801</v>
      </c>
      <c r="C973" s="493" t="s">
        <v>205</v>
      </c>
      <c r="D973" s="493" t="s">
        <v>192</v>
      </c>
      <c r="E973" s="493" t="s">
        <v>5</v>
      </c>
      <c r="F973" s="493" t="s">
        <v>100</v>
      </c>
      <c r="G973" s="504"/>
      <c r="H973" s="504"/>
      <c r="I973" s="504" t="e">
        <f>#REF!+G973</f>
        <v>#REF!</v>
      </c>
      <c r="J973" s="504" t="e">
        <f t="shared" si="693"/>
        <v>#REF!</v>
      </c>
      <c r="K973" s="504" t="e">
        <f t="shared" si="697"/>
        <v>#REF!</v>
      </c>
      <c r="L973" s="504" t="e">
        <f t="shared" si="697"/>
        <v>#REF!</v>
      </c>
      <c r="M973" s="504" t="e">
        <f t="shared" si="697"/>
        <v>#REF!</v>
      </c>
      <c r="N973" s="504" t="e">
        <f t="shared" si="698"/>
        <v>#REF!</v>
      </c>
      <c r="O973" s="504" t="e">
        <f t="shared" si="694"/>
        <v>#REF!</v>
      </c>
      <c r="P973" s="504" t="e">
        <f t="shared" si="695"/>
        <v>#REF!</v>
      </c>
      <c r="Q973" s="504" t="e">
        <f t="shared" si="696"/>
        <v>#REF!</v>
      </c>
      <c r="R973" s="504" t="e">
        <f t="shared" si="692"/>
        <v>#REF!</v>
      </c>
      <c r="S973" s="504" t="e">
        <f t="shared" si="692"/>
        <v>#REF!</v>
      </c>
      <c r="T973" s="504" t="e">
        <f t="shared" si="692"/>
        <v>#REF!</v>
      </c>
      <c r="U973" s="504" t="e">
        <f t="shared" si="692"/>
        <v>#REF!</v>
      </c>
      <c r="V973" s="504" t="e">
        <f t="shared" si="692"/>
        <v>#REF!</v>
      </c>
      <c r="W973" s="504" t="e">
        <f t="shared" si="692"/>
        <v>#REF!</v>
      </c>
      <c r="X973" s="504" t="e">
        <f t="shared" si="691"/>
        <v>#REF!</v>
      </c>
    </row>
    <row r="974" spans="1:24" ht="25.5" hidden="1" customHeight="1" x14ac:dyDescent="0.2">
      <c r="A974" s="505" t="s">
        <v>101</v>
      </c>
      <c r="B974" s="526">
        <v>801</v>
      </c>
      <c r="C974" s="493" t="s">
        <v>205</v>
      </c>
      <c r="D974" s="493" t="s">
        <v>192</v>
      </c>
      <c r="E974" s="493" t="s">
        <v>5</v>
      </c>
      <c r="F974" s="493" t="s">
        <v>102</v>
      </c>
      <c r="G974" s="504"/>
      <c r="H974" s="504"/>
      <c r="I974" s="504" t="e">
        <f>#REF!+G974</f>
        <v>#REF!</v>
      </c>
      <c r="J974" s="504" t="e">
        <f t="shared" si="693"/>
        <v>#REF!</v>
      </c>
      <c r="K974" s="504" t="e">
        <f t="shared" si="697"/>
        <v>#REF!</v>
      </c>
      <c r="L974" s="504" t="e">
        <f t="shared" si="697"/>
        <v>#REF!</v>
      </c>
      <c r="M974" s="504" t="e">
        <f t="shared" si="697"/>
        <v>#REF!</v>
      </c>
      <c r="N974" s="504" t="e">
        <f t="shared" si="698"/>
        <v>#REF!</v>
      </c>
      <c r="O974" s="504" t="e">
        <f t="shared" si="694"/>
        <v>#REF!</v>
      </c>
      <c r="P974" s="504" t="e">
        <f t="shared" si="695"/>
        <v>#REF!</v>
      </c>
      <c r="Q974" s="504" t="e">
        <f t="shared" si="696"/>
        <v>#REF!</v>
      </c>
      <c r="R974" s="504" t="e">
        <f t="shared" si="692"/>
        <v>#REF!</v>
      </c>
      <c r="S974" s="504" t="e">
        <f t="shared" si="692"/>
        <v>#REF!</v>
      </c>
      <c r="T974" s="504" t="e">
        <f t="shared" si="692"/>
        <v>#REF!</v>
      </c>
      <c r="U974" s="504" t="e">
        <f t="shared" si="692"/>
        <v>#REF!</v>
      </c>
      <c r="V974" s="504" t="e">
        <f t="shared" si="692"/>
        <v>#REF!</v>
      </c>
      <c r="W974" s="504" t="e">
        <f t="shared" si="692"/>
        <v>#REF!</v>
      </c>
      <c r="X974" s="504" t="e">
        <f t="shared" si="691"/>
        <v>#REF!</v>
      </c>
    </row>
    <row r="975" spans="1:24" ht="25.5" hidden="1" customHeight="1" x14ac:dyDescent="0.2">
      <c r="A975" s="505" t="s">
        <v>93</v>
      </c>
      <c r="B975" s="526">
        <v>801</v>
      </c>
      <c r="C975" s="493" t="s">
        <v>205</v>
      </c>
      <c r="D975" s="493" t="s">
        <v>192</v>
      </c>
      <c r="E975" s="493" t="s">
        <v>5</v>
      </c>
      <c r="F975" s="493" t="s">
        <v>94</v>
      </c>
      <c r="G975" s="504"/>
      <c r="H975" s="504"/>
      <c r="I975" s="504" t="e">
        <f>#REF!+G975</f>
        <v>#REF!</v>
      </c>
      <c r="J975" s="504" t="e">
        <f t="shared" si="693"/>
        <v>#REF!</v>
      </c>
      <c r="K975" s="504" t="e">
        <f t="shared" si="697"/>
        <v>#REF!</v>
      </c>
      <c r="L975" s="504" t="e">
        <f t="shared" si="697"/>
        <v>#REF!</v>
      </c>
      <c r="M975" s="504" t="e">
        <f t="shared" si="697"/>
        <v>#REF!</v>
      </c>
      <c r="N975" s="504" t="e">
        <f t="shared" si="698"/>
        <v>#REF!</v>
      </c>
      <c r="O975" s="504" t="e">
        <f t="shared" si="694"/>
        <v>#REF!</v>
      </c>
      <c r="P975" s="504" t="e">
        <f t="shared" si="695"/>
        <v>#REF!</v>
      </c>
      <c r="Q975" s="504" t="e">
        <f t="shared" si="696"/>
        <v>#REF!</v>
      </c>
      <c r="R975" s="504" t="e">
        <f t="shared" si="692"/>
        <v>#REF!</v>
      </c>
      <c r="S975" s="504" t="e">
        <f t="shared" si="692"/>
        <v>#REF!</v>
      </c>
      <c r="T975" s="504" t="e">
        <f t="shared" si="692"/>
        <v>#REF!</v>
      </c>
      <c r="U975" s="504" t="e">
        <f t="shared" si="692"/>
        <v>#REF!</v>
      </c>
      <c r="V975" s="504" t="e">
        <f t="shared" si="692"/>
        <v>#REF!</v>
      </c>
      <c r="W975" s="504" t="e">
        <f t="shared" si="692"/>
        <v>#REF!</v>
      </c>
      <c r="X975" s="504" t="e">
        <f t="shared" si="691"/>
        <v>#REF!</v>
      </c>
    </row>
    <row r="976" spans="1:24" ht="30" hidden="1" x14ac:dyDescent="0.2">
      <c r="A976" s="505" t="s">
        <v>76</v>
      </c>
      <c r="B976" s="526">
        <v>801</v>
      </c>
      <c r="C976" s="493" t="s">
        <v>205</v>
      </c>
      <c r="D976" s="493" t="s">
        <v>192</v>
      </c>
      <c r="E976" s="493" t="s">
        <v>5</v>
      </c>
      <c r="F976" s="493" t="s">
        <v>77</v>
      </c>
      <c r="G976" s="504"/>
      <c r="H976" s="504"/>
      <c r="I976" s="504" t="e">
        <f>#REF!+G976</f>
        <v>#REF!</v>
      </c>
      <c r="J976" s="504" t="e">
        <f t="shared" si="693"/>
        <v>#REF!</v>
      </c>
      <c r="K976" s="504" t="e">
        <f t="shared" si="697"/>
        <v>#REF!</v>
      </c>
      <c r="L976" s="504" t="e">
        <f t="shared" si="697"/>
        <v>#REF!</v>
      </c>
      <c r="M976" s="504" t="e">
        <f t="shared" si="697"/>
        <v>#REF!</v>
      </c>
      <c r="N976" s="504" t="e">
        <f t="shared" si="698"/>
        <v>#REF!</v>
      </c>
      <c r="O976" s="504" t="e">
        <f t="shared" si="694"/>
        <v>#REF!</v>
      </c>
      <c r="P976" s="504" t="e">
        <f t="shared" si="695"/>
        <v>#REF!</v>
      </c>
      <c r="Q976" s="504" t="e">
        <f t="shared" si="696"/>
        <v>#REF!</v>
      </c>
      <c r="R976" s="504" t="e">
        <f t="shared" si="692"/>
        <v>#REF!</v>
      </c>
      <c r="S976" s="504" t="e">
        <f t="shared" si="692"/>
        <v>#REF!</v>
      </c>
      <c r="T976" s="504" t="e">
        <f t="shared" si="692"/>
        <v>#REF!</v>
      </c>
      <c r="U976" s="504" t="e">
        <f t="shared" si="692"/>
        <v>#REF!</v>
      </c>
      <c r="V976" s="504" t="e">
        <f t="shared" si="692"/>
        <v>#REF!</v>
      </c>
      <c r="W976" s="504" t="e">
        <f t="shared" si="692"/>
        <v>#REF!</v>
      </c>
      <c r="X976" s="504" t="e">
        <f t="shared" si="691"/>
        <v>#REF!</v>
      </c>
    </row>
    <row r="977" spans="1:54" ht="12.75" hidden="1" customHeight="1" x14ac:dyDescent="0.2">
      <c r="A977" s="505" t="s">
        <v>78</v>
      </c>
      <c r="B977" s="526">
        <v>801</v>
      </c>
      <c r="C977" s="493" t="s">
        <v>205</v>
      </c>
      <c r="D977" s="493" t="s">
        <v>192</v>
      </c>
      <c r="E977" s="493" t="s">
        <v>5</v>
      </c>
      <c r="F977" s="493" t="s">
        <v>79</v>
      </c>
      <c r="G977" s="504"/>
      <c r="H977" s="504"/>
      <c r="I977" s="504" t="e">
        <f>#REF!+G977</f>
        <v>#REF!</v>
      </c>
      <c r="J977" s="504" t="e">
        <f t="shared" si="693"/>
        <v>#REF!</v>
      </c>
      <c r="K977" s="504" t="e">
        <f>#REF!+I977</f>
        <v>#REF!</v>
      </c>
      <c r="L977" s="504" t="e">
        <f t="shared" si="697"/>
        <v>#REF!</v>
      </c>
      <c r="M977" s="504" t="e">
        <f t="shared" si="697"/>
        <v>#REF!</v>
      </c>
      <c r="N977" s="504" t="e">
        <f t="shared" si="698"/>
        <v>#REF!</v>
      </c>
      <c r="O977" s="504" t="e">
        <f t="shared" si="694"/>
        <v>#REF!</v>
      </c>
      <c r="P977" s="504" t="e">
        <f t="shared" si="695"/>
        <v>#REF!</v>
      </c>
      <c r="Q977" s="504" t="e">
        <f t="shared" si="696"/>
        <v>#REF!</v>
      </c>
      <c r="R977" s="504" t="e">
        <f t="shared" si="692"/>
        <v>#REF!</v>
      </c>
      <c r="S977" s="504" t="e">
        <f t="shared" si="692"/>
        <v>#REF!</v>
      </c>
      <c r="T977" s="504" t="e">
        <f t="shared" si="692"/>
        <v>#REF!</v>
      </c>
      <c r="U977" s="504" t="e">
        <f t="shared" si="692"/>
        <v>#REF!</v>
      </c>
      <c r="V977" s="504" t="e">
        <f t="shared" si="692"/>
        <v>#REF!</v>
      </c>
      <c r="W977" s="504" t="e">
        <f t="shared" si="692"/>
        <v>#REF!</v>
      </c>
      <c r="X977" s="504" t="e">
        <f t="shared" si="691"/>
        <v>#REF!</v>
      </c>
    </row>
    <row r="978" spans="1:54" ht="12.75" hidden="1" customHeight="1" x14ac:dyDescent="0.2">
      <c r="A978" s="505" t="s">
        <v>103</v>
      </c>
      <c r="B978" s="526">
        <v>801</v>
      </c>
      <c r="C978" s="493" t="s">
        <v>205</v>
      </c>
      <c r="D978" s="493" t="s">
        <v>192</v>
      </c>
      <c r="E978" s="493" t="s">
        <v>5</v>
      </c>
      <c r="F978" s="493" t="s">
        <v>104</v>
      </c>
      <c r="G978" s="504"/>
      <c r="H978" s="504"/>
      <c r="I978" s="504" t="e">
        <f>#REF!+G978</f>
        <v>#REF!</v>
      </c>
      <c r="J978" s="504" t="e">
        <f t="shared" si="693"/>
        <v>#REF!</v>
      </c>
      <c r="K978" s="504" t="e">
        <f>#REF!+I978</f>
        <v>#REF!</v>
      </c>
      <c r="L978" s="504" t="e">
        <f t="shared" si="697"/>
        <v>#REF!</v>
      </c>
      <c r="M978" s="504" t="e">
        <f t="shared" si="697"/>
        <v>#REF!</v>
      </c>
      <c r="N978" s="504" t="e">
        <f t="shared" si="698"/>
        <v>#REF!</v>
      </c>
      <c r="O978" s="504" t="e">
        <f t="shared" si="694"/>
        <v>#REF!</v>
      </c>
      <c r="P978" s="504" t="e">
        <f t="shared" si="695"/>
        <v>#REF!</v>
      </c>
      <c r="Q978" s="504" t="e">
        <f t="shared" si="696"/>
        <v>#REF!</v>
      </c>
      <c r="R978" s="504" t="e">
        <f t="shared" si="692"/>
        <v>#REF!</v>
      </c>
      <c r="S978" s="504" t="e">
        <f t="shared" si="692"/>
        <v>#REF!</v>
      </c>
      <c r="T978" s="504" t="e">
        <f t="shared" si="692"/>
        <v>#REF!</v>
      </c>
      <c r="U978" s="504" t="e">
        <f t="shared" si="692"/>
        <v>#REF!</v>
      </c>
      <c r="V978" s="504" t="e">
        <f t="shared" si="692"/>
        <v>#REF!</v>
      </c>
      <c r="W978" s="504" t="e">
        <f t="shared" si="692"/>
        <v>#REF!</v>
      </c>
      <c r="X978" s="504" t="e">
        <f t="shared" si="691"/>
        <v>#REF!</v>
      </c>
    </row>
    <row r="979" spans="1:54" ht="12.75" hidden="1" customHeight="1" x14ac:dyDescent="0.2">
      <c r="A979" s="505" t="s">
        <v>105</v>
      </c>
      <c r="B979" s="526">
        <v>801</v>
      </c>
      <c r="C979" s="493" t="s">
        <v>205</v>
      </c>
      <c r="D979" s="493" t="s">
        <v>192</v>
      </c>
      <c r="E979" s="493" t="s">
        <v>5</v>
      </c>
      <c r="F979" s="493" t="s">
        <v>106</v>
      </c>
      <c r="G979" s="504"/>
      <c r="H979" s="504"/>
      <c r="I979" s="504" t="e">
        <f>#REF!+G979</f>
        <v>#REF!</v>
      </c>
      <c r="J979" s="504" t="e">
        <f t="shared" si="693"/>
        <v>#REF!</v>
      </c>
      <c r="K979" s="504" t="e">
        <f>#REF!+I979</f>
        <v>#REF!</v>
      </c>
      <c r="L979" s="504" t="e">
        <f t="shared" si="697"/>
        <v>#REF!</v>
      </c>
      <c r="M979" s="504" t="e">
        <f t="shared" si="697"/>
        <v>#REF!</v>
      </c>
      <c r="N979" s="504" t="e">
        <f t="shared" si="698"/>
        <v>#REF!</v>
      </c>
      <c r="O979" s="504" t="e">
        <f t="shared" si="694"/>
        <v>#REF!</v>
      </c>
      <c r="P979" s="504" t="e">
        <f t="shared" si="695"/>
        <v>#REF!</v>
      </c>
      <c r="Q979" s="504" t="e">
        <f t="shared" si="696"/>
        <v>#REF!</v>
      </c>
      <c r="R979" s="504" t="e">
        <f t="shared" si="692"/>
        <v>#REF!</v>
      </c>
      <c r="S979" s="504" t="e">
        <f t="shared" si="692"/>
        <v>#REF!</v>
      </c>
      <c r="T979" s="504" t="e">
        <f t="shared" si="692"/>
        <v>#REF!</v>
      </c>
      <c r="U979" s="504" t="e">
        <f t="shared" si="692"/>
        <v>#REF!</v>
      </c>
      <c r="V979" s="504" t="e">
        <f t="shared" si="692"/>
        <v>#REF!</v>
      </c>
      <c r="W979" s="504" t="e">
        <f t="shared" si="692"/>
        <v>#REF!</v>
      </c>
      <c r="X979" s="504" t="e">
        <f t="shared" si="691"/>
        <v>#REF!</v>
      </c>
    </row>
    <row r="980" spans="1:54" ht="12.75" hidden="1" customHeight="1" x14ac:dyDescent="0.2">
      <c r="A980" s="677" t="s">
        <v>149</v>
      </c>
      <c r="B980" s="676"/>
      <c r="C980" s="676"/>
      <c r="D980" s="676"/>
      <c r="E980" s="676"/>
      <c r="F980" s="676"/>
      <c r="G980" s="504"/>
      <c r="H980" s="504"/>
      <c r="I980" s="504" t="e">
        <f>#REF!+G980</f>
        <v>#REF!</v>
      </c>
      <c r="J980" s="504" t="e">
        <f t="shared" si="693"/>
        <v>#REF!</v>
      </c>
      <c r="K980" s="504" t="e">
        <f>#REF!+I980</f>
        <v>#REF!</v>
      </c>
      <c r="L980" s="504" t="e">
        <f t="shared" si="697"/>
        <v>#REF!</v>
      </c>
      <c r="M980" s="504" t="e">
        <f t="shared" si="697"/>
        <v>#REF!</v>
      </c>
      <c r="N980" s="504" t="e">
        <f t="shared" si="698"/>
        <v>#REF!</v>
      </c>
      <c r="O980" s="504" t="e">
        <f t="shared" si="694"/>
        <v>#REF!</v>
      </c>
      <c r="P980" s="504" t="e">
        <f t="shared" si="695"/>
        <v>#REF!</v>
      </c>
      <c r="Q980" s="504" t="e">
        <f t="shared" si="696"/>
        <v>#REF!</v>
      </c>
      <c r="R980" s="504" t="e">
        <f t="shared" si="692"/>
        <v>#REF!</v>
      </c>
      <c r="S980" s="504" t="e">
        <f t="shared" si="692"/>
        <v>#REF!</v>
      </c>
      <c r="T980" s="504" t="e">
        <f t="shared" si="692"/>
        <v>#REF!</v>
      </c>
      <c r="U980" s="504" t="e">
        <f t="shared" si="692"/>
        <v>#REF!</v>
      </c>
      <c r="V980" s="504" t="e">
        <f t="shared" si="692"/>
        <v>#REF!</v>
      </c>
      <c r="W980" s="504" t="e">
        <f t="shared" si="692"/>
        <v>#REF!</v>
      </c>
      <c r="X980" s="504" t="e">
        <f t="shared" si="691"/>
        <v>#REF!</v>
      </c>
    </row>
    <row r="981" spans="1:54" hidden="1" x14ac:dyDescent="0.2">
      <c r="A981" s="505" t="s">
        <v>404</v>
      </c>
      <c r="B981" s="526">
        <v>801</v>
      </c>
      <c r="C981" s="493" t="s">
        <v>205</v>
      </c>
      <c r="D981" s="493" t="s">
        <v>192</v>
      </c>
      <c r="E981" s="493" t="s">
        <v>62</v>
      </c>
      <c r="F981" s="493"/>
      <c r="G981" s="504"/>
      <c r="H981" s="504"/>
      <c r="I981" s="504" t="e">
        <f>I984</f>
        <v>#REF!</v>
      </c>
      <c r="J981" s="504" t="e">
        <f t="shared" si="693"/>
        <v>#REF!</v>
      </c>
      <c r="K981" s="504" t="e">
        <f>K984</f>
        <v>#REF!</v>
      </c>
      <c r="L981" s="504" t="e">
        <f t="shared" si="697"/>
        <v>#REF!</v>
      </c>
      <c r="M981" s="504" t="e">
        <f t="shared" si="697"/>
        <v>#REF!</v>
      </c>
      <c r="N981" s="504" t="e">
        <f t="shared" si="698"/>
        <v>#REF!</v>
      </c>
      <c r="O981" s="504" t="e">
        <f t="shared" si="694"/>
        <v>#REF!</v>
      </c>
      <c r="P981" s="504" t="e">
        <f t="shared" si="695"/>
        <v>#REF!</v>
      </c>
      <c r="Q981" s="504" t="e">
        <f t="shared" si="696"/>
        <v>#REF!</v>
      </c>
      <c r="R981" s="504" t="e">
        <f t="shared" si="692"/>
        <v>#REF!</v>
      </c>
      <c r="S981" s="504" t="e">
        <f t="shared" si="692"/>
        <v>#REF!</v>
      </c>
      <c r="T981" s="504" t="e">
        <f t="shared" si="692"/>
        <v>#REF!</v>
      </c>
      <c r="U981" s="504" t="e">
        <f t="shared" si="692"/>
        <v>#REF!</v>
      </c>
      <c r="V981" s="504" t="e">
        <f t="shared" si="692"/>
        <v>#REF!</v>
      </c>
      <c r="W981" s="504" t="e">
        <f t="shared" si="692"/>
        <v>#REF!</v>
      </c>
      <c r="X981" s="504" t="e">
        <f t="shared" si="691"/>
        <v>#REF!</v>
      </c>
    </row>
    <row r="982" spans="1:54" hidden="1" x14ac:dyDescent="0.2">
      <c r="A982" s="505" t="s">
        <v>547</v>
      </c>
      <c r="B982" s="526">
        <v>801</v>
      </c>
      <c r="C982" s="493" t="s">
        <v>205</v>
      </c>
      <c r="D982" s="493" t="s">
        <v>192</v>
      </c>
      <c r="E982" s="493" t="s">
        <v>173</v>
      </c>
      <c r="F982" s="493"/>
      <c r="G982" s="504"/>
      <c r="H982" s="504"/>
      <c r="I982" s="504" t="e">
        <f>I983</f>
        <v>#REF!</v>
      </c>
      <c r="J982" s="504" t="e">
        <f t="shared" si="693"/>
        <v>#REF!</v>
      </c>
      <c r="K982" s="504" t="e">
        <f>K983</f>
        <v>#REF!</v>
      </c>
      <c r="L982" s="504" t="e">
        <f t="shared" si="697"/>
        <v>#REF!</v>
      </c>
      <c r="M982" s="504" t="e">
        <f t="shared" si="697"/>
        <v>#REF!</v>
      </c>
      <c r="N982" s="504" t="e">
        <f t="shared" si="698"/>
        <v>#REF!</v>
      </c>
      <c r="O982" s="504" t="e">
        <f t="shared" si="694"/>
        <v>#REF!</v>
      </c>
      <c r="P982" s="504" t="e">
        <f t="shared" si="695"/>
        <v>#REF!</v>
      </c>
      <c r="Q982" s="504" t="e">
        <f t="shared" si="696"/>
        <v>#REF!</v>
      </c>
      <c r="R982" s="504" t="e">
        <f t="shared" si="692"/>
        <v>#REF!</v>
      </c>
      <c r="S982" s="504" t="e">
        <f t="shared" si="692"/>
        <v>#REF!</v>
      </c>
      <c r="T982" s="504" t="e">
        <f t="shared" si="692"/>
        <v>#REF!</v>
      </c>
      <c r="U982" s="504" t="e">
        <f t="shared" si="692"/>
        <v>#REF!</v>
      </c>
      <c r="V982" s="504" t="e">
        <f t="shared" si="692"/>
        <v>#REF!</v>
      </c>
      <c r="W982" s="504" t="e">
        <f t="shared" si="692"/>
        <v>#REF!</v>
      </c>
      <c r="X982" s="504" t="e">
        <f t="shared" si="691"/>
        <v>#REF!</v>
      </c>
    </row>
    <row r="983" spans="1:54" hidden="1" x14ac:dyDescent="0.2">
      <c r="A983" s="505" t="s">
        <v>93</v>
      </c>
      <c r="B983" s="526">
        <v>801</v>
      </c>
      <c r="C983" s="493" t="s">
        <v>205</v>
      </c>
      <c r="D983" s="493" t="s">
        <v>192</v>
      </c>
      <c r="E983" s="493" t="s">
        <v>173</v>
      </c>
      <c r="F983" s="493" t="s">
        <v>94</v>
      </c>
      <c r="G983" s="504"/>
      <c r="H983" s="504"/>
      <c r="I983" s="504" t="e">
        <f>#REF!+G983</f>
        <v>#REF!</v>
      </c>
      <c r="J983" s="504" t="e">
        <f t="shared" si="693"/>
        <v>#REF!</v>
      </c>
      <c r="K983" s="504" t="e">
        <f>H983+I983</f>
        <v>#REF!</v>
      </c>
      <c r="L983" s="504" t="e">
        <f t="shared" si="697"/>
        <v>#REF!</v>
      </c>
      <c r="M983" s="504" t="e">
        <f t="shared" si="697"/>
        <v>#REF!</v>
      </c>
      <c r="N983" s="504" t="e">
        <f t="shared" si="698"/>
        <v>#REF!</v>
      </c>
      <c r="O983" s="504" t="e">
        <f t="shared" si="694"/>
        <v>#REF!</v>
      </c>
      <c r="P983" s="504" t="e">
        <f t="shared" si="695"/>
        <v>#REF!</v>
      </c>
      <c r="Q983" s="504" t="e">
        <f t="shared" si="696"/>
        <v>#REF!</v>
      </c>
      <c r="R983" s="504" t="e">
        <f t="shared" si="692"/>
        <v>#REF!</v>
      </c>
      <c r="S983" s="504" t="e">
        <f t="shared" si="692"/>
        <v>#REF!</v>
      </c>
      <c r="T983" s="504" t="e">
        <f t="shared" si="692"/>
        <v>#REF!</v>
      </c>
      <c r="U983" s="504" t="e">
        <f t="shared" si="692"/>
        <v>#REF!</v>
      </c>
      <c r="V983" s="504" t="e">
        <f t="shared" si="692"/>
        <v>#REF!</v>
      </c>
      <c r="W983" s="504" t="e">
        <f t="shared" si="692"/>
        <v>#REF!</v>
      </c>
      <c r="X983" s="504" t="e">
        <f t="shared" si="691"/>
        <v>#REF!</v>
      </c>
    </row>
    <row r="984" spans="1:54" ht="21" hidden="1" customHeight="1" x14ac:dyDescent="0.2">
      <c r="A984" s="505" t="s">
        <v>421</v>
      </c>
      <c r="B984" s="526">
        <v>801</v>
      </c>
      <c r="C984" s="493" t="s">
        <v>205</v>
      </c>
      <c r="D984" s="493" t="s">
        <v>192</v>
      </c>
      <c r="E984" s="493" t="s">
        <v>429</v>
      </c>
      <c r="F984" s="493"/>
      <c r="G984" s="504"/>
      <c r="H984" s="504"/>
      <c r="I984" s="504" t="e">
        <f>#REF!</f>
        <v>#REF!</v>
      </c>
      <c r="J984" s="504" t="e">
        <f t="shared" si="693"/>
        <v>#REF!</v>
      </c>
      <c r="K984" s="504" t="e">
        <f>#REF!</f>
        <v>#REF!</v>
      </c>
      <c r="L984" s="504" t="e">
        <f t="shared" si="697"/>
        <v>#REF!</v>
      </c>
      <c r="M984" s="504" t="e">
        <f t="shared" si="697"/>
        <v>#REF!</v>
      </c>
      <c r="N984" s="504" t="e">
        <f t="shared" si="698"/>
        <v>#REF!</v>
      </c>
      <c r="O984" s="504" t="e">
        <f t="shared" si="694"/>
        <v>#REF!</v>
      </c>
      <c r="P984" s="504" t="e">
        <f t="shared" si="695"/>
        <v>#REF!</v>
      </c>
      <c r="Q984" s="504" t="e">
        <f t="shared" si="696"/>
        <v>#REF!</v>
      </c>
      <c r="R984" s="504" t="e">
        <f t="shared" si="692"/>
        <v>#REF!</v>
      </c>
      <c r="S984" s="504" t="e">
        <f t="shared" si="692"/>
        <v>#REF!</v>
      </c>
      <c r="T984" s="504" t="e">
        <f t="shared" si="692"/>
        <v>#REF!</v>
      </c>
      <c r="U984" s="504" t="e">
        <f t="shared" si="692"/>
        <v>#REF!</v>
      </c>
      <c r="V984" s="504" t="e">
        <f t="shared" si="692"/>
        <v>#REF!</v>
      </c>
      <c r="W984" s="504" t="e">
        <f t="shared" si="692"/>
        <v>#REF!</v>
      </c>
      <c r="X984" s="504" t="e">
        <f t="shared" si="691"/>
        <v>#REF!</v>
      </c>
    </row>
    <row r="985" spans="1:54" ht="30" customHeight="1" x14ac:dyDescent="0.2">
      <c r="A985" s="505" t="s">
        <v>76</v>
      </c>
      <c r="B985" s="526">
        <v>801</v>
      </c>
      <c r="C985" s="493" t="s">
        <v>205</v>
      </c>
      <c r="D985" s="493" t="s">
        <v>192</v>
      </c>
      <c r="E985" s="493" t="s">
        <v>788</v>
      </c>
      <c r="F985" s="493" t="s">
        <v>77</v>
      </c>
      <c r="G985" s="504"/>
      <c r="H985" s="504">
        <v>2384</v>
      </c>
      <c r="I985" s="504">
        <v>232.27</v>
      </c>
      <c r="J985" s="504">
        <f t="shared" si="693"/>
        <v>2616.27</v>
      </c>
      <c r="K985" s="504">
        <v>0</v>
      </c>
      <c r="L985" s="504">
        <v>3390</v>
      </c>
      <c r="M985" s="504">
        <v>3390</v>
      </c>
      <c r="N985" s="504">
        <v>506</v>
      </c>
      <c r="O985" s="504">
        <f>M985+N985</f>
        <v>3896</v>
      </c>
      <c r="P985" s="504">
        <v>3896</v>
      </c>
      <c r="Q985" s="504">
        <v>0</v>
      </c>
      <c r="R985" s="504">
        <f t="shared" si="692"/>
        <v>3896</v>
      </c>
      <c r="S985" s="504">
        <f>-1388</f>
        <v>-1388</v>
      </c>
      <c r="T985" s="504">
        <v>2508</v>
      </c>
      <c r="U985" s="504">
        <v>376</v>
      </c>
      <c r="V985" s="504">
        <f>T985+U985</f>
        <v>2884</v>
      </c>
      <c r="W985" s="504">
        <v>0</v>
      </c>
      <c r="X985" s="504">
        <f t="shared" si="691"/>
        <v>2884</v>
      </c>
    </row>
    <row r="986" spans="1:54" ht="30" customHeight="1" x14ac:dyDescent="0.2">
      <c r="A986" s="505" t="s">
        <v>76</v>
      </c>
      <c r="B986" s="526">
        <v>801</v>
      </c>
      <c r="C986" s="493" t="s">
        <v>205</v>
      </c>
      <c r="D986" s="493" t="s">
        <v>192</v>
      </c>
      <c r="E986" s="493" t="s">
        <v>1129</v>
      </c>
      <c r="F986" s="493" t="s">
        <v>77</v>
      </c>
      <c r="G986" s="504"/>
      <c r="H986" s="504"/>
      <c r="I986" s="504"/>
      <c r="J986" s="504"/>
      <c r="K986" s="504"/>
      <c r="L986" s="504"/>
      <c r="M986" s="504"/>
      <c r="N986" s="504"/>
      <c r="O986" s="504"/>
      <c r="P986" s="504"/>
      <c r="Q986" s="504"/>
      <c r="R986" s="504">
        <v>0</v>
      </c>
      <c r="S986" s="504">
        <f>580</f>
        <v>580</v>
      </c>
      <c r="T986" s="504">
        <v>580</v>
      </c>
      <c r="U986" s="504">
        <v>0</v>
      </c>
      <c r="V986" s="504">
        <f>T986+U986</f>
        <v>580</v>
      </c>
      <c r="W986" s="504">
        <v>0</v>
      </c>
      <c r="X986" s="504">
        <f t="shared" si="691"/>
        <v>580</v>
      </c>
    </row>
    <row r="987" spans="1:54" ht="34.5" customHeight="1" x14ac:dyDescent="0.2">
      <c r="A987" s="505" t="s">
        <v>76</v>
      </c>
      <c r="B987" s="526">
        <v>801</v>
      </c>
      <c r="C987" s="493" t="s">
        <v>205</v>
      </c>
      <c r="D987" s="493" t="s">
        <v>192</v>
      </c>
      <c r="E987" s="493" t="s">
        <v>1130</v>
      </c>
      <c r="F987" s="493" t="s">
        <v>77</v>
      </c>
      <c r="G987" s="504"/>
      <c r="H987" s="504">
        <v>0</v>
      </c>
      <c r="I987" s="504">
        <v>120</v>
      </c>
      <c r="J987" s="504">
        <f>H987+I987</f>
        <v>120</v>
      </c>
      <c r="K987" s="504">
        <v>220</v>
      </c>
      <c r="L987" s="504">
        <v>0</v>
      </c>
      <c r="M987" s="504">
        <v>0</v>
      </c>
      <c r="N987" s="504">
        <v>0</v>
      </c>
      <c r="O987" s="504">
        <f>M987+N987</f>
        <v>0</v>
      </c>
      <c r="P987" s="504">
        <v>0</v>
      </c>
      <c r="Q987" s="504">
        <v>0</v>
      </c>
      <c r="R987" s="504">
        <f t="shared" si="692"/>
        <v>0</v>
      </c>
      <c r="S987" s="504">
        <v>955</v>
      </c>
      <c r="T987" s="504">
        <f>955+955</f>
        <v>1910</v>
      </c>
      <c r="U987" s="504">
        <v>-927</v>
      </c>
      <c r="V987" s="504">
        <f>T987+U987</f>
        <v>983</v>
      </c>
      <c r="W987" s="504">
        <v>320</v>
      </c>
      <c r="X987" s="504">
        <f t="shared" si="691"/>
        <v>1303</v>
      </c>
    </row>
    <row r="988" spans="1:54" ht="16.5" customHeight="1" x14ac:dyDescent="0.2">
      <c r="A988" s="505" t="s">
        <v>352</v>
      </c>
      <c r="B988" s="526">
        <v>801</v>
      </c>
      <c r="C988" s="493" t="s">
        <v>205</v>
      </c>
      <c r="D988" s="493" t="s">
        <v>192</v>
      </c>
      <c r="E988" s="493" t="s">
        <v>877</v>
      </c>
      <c r="F988" s="493" t="s">
        <v>94</v>
      </c>
      <c r="G988" s="504"/>
      <c r="H988" s="504">
        <v>904</v>
      </c>
      <c r="I988" s="504">
        <v>0</v>
      </c>
      <c r="J988" s="504">
        <v>0</v>
      </c>
      <c r="K988" s="504">
        <v>180</v>
      </c>
      <c r="L988" s="504">
        <v>180</v>
      </c>
      <c r="M988" s="504">
        <v>180</v>
      </c>
      <c r="N988" s="504">
        <v>0</v>
      </c>
      <c r="O988" s="504">
        <f>M988+N988</f>
        <v>180</v>
      </c>
      <c r="P988" s="504">
        <v>180</v>
      </c>
      <c r="Q988" s="504">
        <v>0</v>
      </c>
      <c r="R988" s="504">
        <v>0</v>
      </c>
      <c r="S988" s="504">
        <v>10</v>
      </c>
      <c r="T988" s="504"/>
      <c r="U988" s="504">
        <f>15.69+2</f>
        <v>17.689999999999998</v>
      </c>
      <c r="V988" s="504">
        <v>0</v>
      </c>
      <c r="W988" s="504">
        <v>42</v>
      </c>
      <c r="X988" s="504">
        <f t="shared" si="691"/>
        <v>42</v>
      </c>
    </row>
    <row r="989" spans="1:54" hidden="1" x14ac:dyDescent="0.2">
      <c r="A989" s="505" t="s">
        <v>290</v>
      </c>
      <c r="B989" s="493"/>
      <c r="C989" s="493" t="s">
        <v>291</v>
      </c>
      <c r="D989" s="493" t="s">
        <v>291</v>
      </c>
      <c r="E989" s="493" t="s">
        <v>974</v>
      </c>
      <c r="F989" s="493" t="s">
        <v>266</v>
      </c>
      <c r="G989" s="504"/>
      <c r="H989" s="504">
        <v>0</v>
      </c>
      <c r="I989" s="504">
        <v>0</v>
      </c>
      <c r="J989" s="504">
        <v>0</v>
      </c>
      <c r="K989" s="504">
        <v>0</v>
      </c>
      <c r="L989" s="504">
        <v>5652</v>
      </c>
      <c r="M989" s="504">
        <v>11379.8</v>
      </c>
      <c r="N989" s="504">
        <f>-5621.8+305</f>
        <v>-5316.8</v>
      </c>
      <c r="O989" s="504">
        <f>M989+N989</f>
        <v>6062.9999999999991</v>
      </c>
      <c r="P989" s="504">
        <v>12235.7</v>
      </c>
      <c r="Q989" s="504">
        <v>-5611</v>
      </c>
      <c r="R989" s="504">
        <f t="shared" si="692"/>
        <v>6624.7000000000007</v>
      </c>
      <c r="S989" s="504">
        <v>-6624.7</v>
      </c>
      <c r="T989" s="504">
        <v>6891.37</v>
      </c>
      <c r="U989" s="504">
        <v>-6891.37</v>
      </c>
      <c r="V989" s="504">
        <f>T989+U989</f>
        <v>0</v>
      </c>
      <c r="W989" s="504">
        <v>0</v>
      </c>
      <c r="X989" s="504">
        <f t="shared" si="691"/>
        <v>0</v>
      </c>
    </row>
    <row r="990" spans="1:54" s="547" customFormat="1" ht="15.75" x14ac:dyDescent="0.2">
      <c r="A990" s="543" t="s">
        <v>267</v>
      </c>
      <c r="B990" s="544"/>
      <c r="C990" s="545"/>
      <c r="D990" s="545"/>
      <c r="E990" s="545"/>
      <c r="F990" s="545"/>
      <c r="G990" s="499"/>
      <c r="H990" s="499" t="e">
        <f>H10+H113+H276+H413+H465</f>
        <v>#REF!</v>
      </c>
      <c r="I990" s="499" t="e">
        <f>I10+I113+I276+I413+I465</f>
        <v>#REF!</v>
      </c>
      <c r="J990" s="499" t="e">
        <f>J10+J113+J276+J413+J465</f>
        <v>#REF!</v>
      </c>
      <c r="K990" s="499" t="e">
        <f>K10+K113+K276+K413+K465</f>
        <v>#REF!</v>
      </c>
      <c r="L990" s="499" t="e">
        <f t="shared" ref="L990:X990" si="699">L10+L113+L276+L413+L465+L989</f>
        <v>#REF!</v>
      </c>
      <c r="M990" s="499" t="e">
        <f t="shared" si="699"/>
        <v>#REF!</v>
      </c>
      <c r="N990" s="499" t="e">
        <f t="shared" si="699"/>
        <v>#REF!</v>
      </c>
      <c r="O990" s="499" t="e">
        <f t="shared" si="699"/>
        <v>#REF!</v>
      </c>
      <c r="P990" s="499" t="e">
        <f t="shared" si="699"/>
        <v>#REF!</v>
      </c>
      <c r="Q990" s="499" t="e">
        <f t="shared" si="699"/>
        <v>#REF!</v>
      </c>
      <c r="R990" s="499" t="e">
        <f t="shared" si="699"/>
        <v>#REF!</v>
      </c>
      <c r="S990" s="499" t="e">
        <f t="shared" si="699"/>
        <v>#REF!</v>
      </c>
      <c r="T990" s="499">
        <f t="shared" si="699"/>
        <v>648300.63</v>
      </c>
      <c r="U990" s="499">
        <f t="shared" si="699"/>
        <v>147275.45718699999</v>
      </c>
      <c r="V990" s="499">
        <f t="shared" si="699"/>
        <v>795575.68718699994</v>
      </c>
      <c r="W990" s="499">
        <f t="shared" si="699"/>
        <v>83907.855100000001</v>
      </c>
      <c r="X990" s="568">
        <f t="shared" si="699"/>
        <v>879483.54228699999</v>
      </c>
      <c r="Y990" s="569"/>
      <c r="Z990" s="570"/>
      <c r="AA990" s="571"/>
      <c r="AB990" s="572"/>
      <c r="AC990" s="546"/>
      <c r="AD990" s="546"/>
      <c r="AE990" s="546"/>
      <c r="AF990" s="546"/>
      <c r="AG990" s="546"/>
      <c r="AH990" s="546"/>
      <c r="AI990" s="546"/>
      <c r="AJ990" s="546"/>
      <c r="AK990" s="546"/>
      <c r="AL990" s="546"/>
      <c r="AM990" s="546"/>
      <c r="AN990" s="546"/>
      <c r="AO990" s="546"/>
      <c r="AP990" s="546"/>
      <c r="AQ990" s="546"/>
      <c r="AR990" s="546"/>
      <c r="AS990" s="546"/>
      <c r="AT990" s="546"/>
      <c r="AU990" s="546"/>
      <c r="AV990" s="546"/>
      <c r="AW990" s="546"/>
      <c r="AX990" s="546"/>
      <c r="AY990" s="546"/>
      <c r="AZ990" s="546"/>
      <c r="BA990" s="546"/>
      <c r="BB990" s="546"/>
    </row>
    <row r="991" spans="1:54" ht="12.75" hidden="1" customHeight="1" x14ac:dyDescent="0.2">
      <c r="Y991" s="573"/>
      <c r="Z991" s="573"/>
      <c r="AA991" s="573"/>
      <c r="AB991" s="574"/>
    </row>
    <row r="992" spans="1:54" s="550" customFormat="1" ht="12.75" hidden="1" customHeight="1" x14ac:dyDescent="0.2">
      <c r="A992" s="548"/>
      <c r="B992" s="549"/>
      <c r="C992" s="549"/>
      <c r="D992" s="549"/>
      <c r="E992" s="549"/>
      <c r="F992" s="549"/>
      <c r="G992" s="549"/>
      <c r="H992" s="549"/>
      <c r="I992" s="549"/>
      <c r="J992" s="549"/>
      <c r="N992" s="551"/>
      <c r="O992" s="551"/>
      <c r="P992" s="551"/>
      <c r="Q992" s="551"/>
      <c r="R992" s="551"/>
      <c r="S992" s="551"/>
      <c r="T992" s="551"/>
      <c r="U992" s="551"/>
      <c r="V992" s="551"/>
      <c r="W992" s="551"/>
      <c r="X992" s="551"/>
      <c r="Y992" s="575"/>
      <c r="Z992" s="575"/>
      <c r="AA992" s="575"/>
      <c r="AB992" s="576"/>
      <c r="AC992" s="508"/>
      <c r="AD992" s="508"/>
      <c r="AE992" s="508"/>
      <c r="AF992" s="508"/>
      <c r="AG992" s="508"/>
      <c r="AH992" s="508"/>
      <c r="AI992" s="508"/>
      <c r="AJ992" s="508"/>
      <c r="AK992" s="508"/>
      <c r="AL992" s="508"/>
      <c r="AM992" s="508"/>
      <c r="AN992" s="508"/>
      <c r="AO992" s="508"/>
      <c r="AP992" s="508"/>
      <c r="AQ992" s="508"/>
      <c r="AR992" s="508"/>
      <c r="AS992" s="508"/>
      <c r="AT992" s="508"/>
      <c r="AU992" s="508"/>
      <c r="AV992" s="508"/>
      <c r="AW992" s="508"/>
      <c r="AX992" s="508"/>
      <c r="AY992" s="508"/>
      <c r="AZ992" s="508"/>
      <c r="BA992" s="508"/>
      <c r="BB992" s="508"/>
    </row>
    <row r="993" spans="1:54" s="550" customFormat="1" ht="12.75" hidden="1" customHeight="1" x14ac:dyDescent="0.2">
      <c r="A993" s="548"/>
      <c r="B993" s="549"/>
      <c r="C993" s="549"/>
      <c r="D993" s="549"/>
      <c r="E993" s="549"/>
      <c r="F993" s="549"/>
      <c r="G993" s="549"/>
      <c r="H993" s="549"/>
      <c r="I993" s="549"/>
      <c r="J993" s="549"/>
      <c r="N993" s="551"/>
      <c r="O993" s="551"/>
      <c r="P993" s="551"/>
      <c r="Q993" s="551"/>
      <c r="R993" s="551"/>
      <c r="S993" s="551"/>
      <c r="T993" s="551"/>
      <c r="U993" s="551"/>
      <c r="V993" s="551"/>
      <c r="W993" s="551"/>
      <c r="X993" s="551"/>
      <c r="Y993" s="575"/>
      <c r="Z993" s="575"/>
      <c r="AA993" s="575"/>
      <c r="AB993" s="576"/>
      <c r="AC993" s="508"/>
      <c r="AD993" s="508"/>
      <c r="AE993" s="508"/>
      <c r="AF993" s="508"/>
      <c r="AG993" s="508"/>
      <c r="AH993" s="508"/>
      <c r="AI993" s="508"/>
      <c r="AJ993" s="508"/>
      <c r="AK993" s="508"/>
      <c r="AL993" s="508"/>
      <c r="AM993" s="508"/>
      <c r="AN993" s="508"/>
      <c r="AO993" s="508"/>
      <c r="AP993" s="508"/>
      <c r="AQ993" s="508"/>
      <c r="AR993" s="508"/>
      <c r="AS993" s="508"/>
      <c r="AT993" s="508"/>
      <c r="AU993" s="508"/>
      <c r="AV993" s="508"/>
      <c r="AW993" s="508"/>
      <c r="AX993" s="508"/>
      <c r="AY993" s="508"/>
      <c r="AZ993" s="508"/>
      <c r="BA993" s="508"/>
      <c r="BB993" s="508"/>
    </row>
    <row r="994" spans="1:54" s="550" customFormat="1" ht="12.75" hidden="1" customHeight="1" x14ac:dyDescent="0.2">
      <c r="A994" s="548"/>
      <c r="B994" s="549"/>
      <c r="C994" s="549"/>
      <c r="D994" s="549"/>
      <c r="E994" s="549"/>
      <c r="F994" s="549"/>
      <c r="G994" s="549"/>
      <c r="H994" s="549"/>
      <c r="I994" s="549"/>
      <c r="J994" s="549"/>
      <c r="N994" s="551"/>
      <c r="O994" s="551"/>
      <c r="P994" s="551"/>
      <c r="Q994" s="551"/>
      <c r="R994" s="551"/>
      <c r="S994" s="551"/>
      <c r="T994" s="551"/>
      <c r="U994" s="551"/>
      <c r="V994" s="551"/>
      <c r="W994" s="551"/>
      <c r="X994" s="551"/>
      <c r="Y994" s="575"/>
      <c r="Z994" s="575"/>
      <c r="AA994" s="575"/>
      <c r="AB994" s="576"/>
      <c r="AC994" s="508"/>
      <c r="AD994" s="508"/>
      <c r="AE994" s="508"/>
      <c r="AF994" s="508"/>
      <c r="AG994" s="508"/>
      <c r="AH994" s="508"/>
      <c r="AI994" s="508"/>
      <c r="AJ994" s="508"/>
      <c r="AK994" s="508"/>
      <c r="AL994" s="508"/>
      <c r="AM994" s="508"/>
      <c r="AN994" s="508"/>
      <c r="AO994" s="508"/>
      <c r="AP994" s="508"/>
      <c r="AQ994" s="508"/>
      <c r="AR994" s="508"/>
      <c r="AS994" s="508"/>
      <c r="AT994" s="508"/>
      <c r="AU994" s="508"/>
      <c r="AV994" s="508"/>
      <c r="AW994" s="508"/>
      <c r="AX994" s="508"/>
      <c r="AY994" s="508"/>
      <c r="AZ994" s="508"/>
      <c r="BA994" s="508"/>
      <c r="BB994" s="508"/>
    </row>
    <row r="995" spans="1:54" s="554" customFormat="1" ht="12.75" hidden="1" customHeight="1" x14ac:dyDescent="0.2">
      <c r="A995" s="552"/>
      <c r="B995" s="553"/>
      <c r="C995" s="553"/>
      <c r="D995" s="553"/>
      <c r="E995" s="553"/>
      <c r="F995" s="553"/>
      <c r="G995" s="553"/>
      <c r="H995" s="553"/>
      <c r="I995" s="553"/>
      <c r="J995" s="553"/>
      <c r="N995" s="555"/>
      <c r="O995" s="555"/>
      <c r="P995" s="555"/>
      <c r="Q995" s="555"/>
      <c r="R995" s="555"/>
      <c r="S995" s="555"/>
      <c r="T995" s="555"/>
      <c r="U995" s="555"/>
      <c r="V995" s="555"/>
      <c r="W995" s="555"/>
      <c r="X995" s="555"/>
      <c r="Y995" s="573"/>
      <c r="Z995" s="573"/>
      <c r="AA995" s="573"/>
      <c r="AB995" s="574"/>
      <c r="AC995" s="487"/>
      <c r="AD995" s="487"/>
      <c r="AE995" s="487"/>
      <c r="AF995" s="487"/>
      <c r="AG995" s="487"/>
      <c r="AH995" s="487"/>
      <c r="AI995" s="487"/>
      <c r="AJ995" s="487"/>
      <c r="AK995" s="487"/>
      <c r="AL995" s="487"/>
      <c r="AM995" s="487"/>
      <c r="AN995" s="487"/>
      <c r="AO995" s="487"/>
      <c r="AP995" s="487"/>
      <c r="AQ995" s="487"/>
      <c r="AR995" s="487"/>
      <c r="AS995" s="487"/>
      <c r="AT995" s="487"/>
      <c r="AU995" s="487"/>
      <c r="AV995" s="487"/>
      <c r="AW995" s="487"/>
      <c r="AX995" s="487"/>
      <c r="AY995" s="487"/>
      <c r="AZ995" s="487"/>
      <c r="BA995" s="487"/>
      <c r="BB995" s="487"/>
    </row>
    <row r="996" spans="1:54" s="554" customFormat="1" ht="12.75" hidden="1" customHeight="1" x14ac:dyDescent="0.2">
      <c r="A996" s="552"/>
      <c r="B996" s="678"/>
      <c r="C996" s="556"/>
      <c r="D996" s="556"/>
      <c r="E996" s="556"/>
      <c r="F996" s="556"/>
      <c r="G996" s="553"/>
      <c r="H996" s="553"/>
      <c r="I996" s="553"/>
      <c r="J996" s="553"/>
      <c r="N996" s="555"/>
      <c r="O996" s="555"/>
      <c r="P996" s="555"/>
      <c r="Q996" s="555"/>
      <c r="R996" s="555"/>
      <c r="S996" s="555"/>
      <c r="T996" s="555"/>
      <c r="U996" s="555"/>
      <c r="V996" s="555"/>
      <c r="W996" s="555"/>
      <c r="X996" s="555"/>
      <c r="Y996" s="573"/>
      <c r="Z996" s="573"/>
      <c r="AA996" s="573"/>
      <c r="AB996" s="574"/>
      <c r="AC996" s="487"/>
      <c r="AD996" s="487"/>
      <c r="AE996" s="487"/>
      <c r="AF996" s="487"/>
      <c r="AG996" s="487"/>
      <c r="AH996" s="487"/>
      <c r="AI996" s="487"/>
      <c r="AJ996" s="487"/>
      <c r="AK996" s="487"/>
      <c r="AL996" s="487"/>
      <c r="AM996" s="487"/>
      <c r="AN996" s="487"/>
      <c r="AO996" s="487"/>
      <c r="AP996" s="487"/>
      <c r="AQ996" s="487"/>
      <c r="AR996" s="487"/>
      <c r="AS996" s="487"/>
      <c r="AT996" s="487"/>
      <c r="AU996" s="487"/>
      <c r="AV996" s="487"/>
      <c r="AW996" s="487"/>
      <c r="AX996" s="487"/>
      <c r="AY996" s="487"/>
      <c r="AZ996" s="487"/>
      <c r="BA996" s="487"/>
      <c r="BB996" s="487"/>
    </row>
    <row r="997" spans="1:54" s="554" customFormat="1" ht="12.75" hidden="1" customHeight="1" x14ac:dyDescent="0.2">
      <c r="A997" s="552"/>
      <c r="B997" s="678"/>
      <c r="C997" s="556"/>
      <c r="D997" s="556"/>
      <c r="E997" s="556"/>
      <c r="F997" s="556"/>
      <c r="G997" s="553"/>
      <c r="H997" s="553"/>
      <c r="I997" s="553"/>
      <c r="J997" s="553"/>
      <c r="N997" s="555"/>
      <c r="O997" s="555"/>
      <c r="P997" s="555"/>
      <c r="Q997" s="555"/>
      <c r="R997" s="555"/>
      <c r="S997" s="555"/>
      <c r="T997" s="555"/>
      <c r="U997" s="555"/>
      <c r="V997" s="555"/>
      <c r="W997" s="555"/>
      <c r="X997" s="555"/>
      <c r="Y997" s="573"/>
      <c r="Z997" s="573"/>
      <c r="AA997" s="573"/>
      <c r="AB997" s="574"/>
      <c r="AC997" s="487"/>
      <c r="AD997" s="487"/>
      <c r="AE997" s="487"/>
      <c r="AF997" s="487"/>
      <c r="AG997" s="487"/>
      <c r="AH997" s="487"/>
      <c r="AI997" s="487"/>
      <c r="AJ997" s="487"/>
      <c r="AK997" s="487"/>
      <c r="AL997" s="487"/>
      <c r="AM997" s="487"/>
      <c r="AN997" s="487"/>
      <c r="AO997" s="487"/>
      <c r="AP997" s="487"/>
      <c r="AQ997" s="487"/>
      <c r="AR997" s="487"/>
      <c r="AS997" s="487"/>
      <c r="AT997" s="487"/>
      <c r="AU997" s="487"/>
      <c r="AV997" s="487"/>
      <c r="AW997" s="487"/>
      <c r="AX997" s="487"/>
      <c r="AY997" s="487"/>
      <c r="AZ997" s="487"/>
      <c r="BA997" s="487"/>
      <c r="BB997" s="487"/>
    </row>
    <row r="998" spans="1:54" s="554" customFormat="1" ht="12.75" hidden="1" customHeight="1" x14ac:dyDescent="0.2">
      <c r="A998" s="552"/>
      <c r="B998" s="678"/>
      <c r="C998" s="556"/>
      <c r="D998" s="556"/>
      <c r="E998" s="556"/>
      <c r="F998" s="556"/>
      <c r="G998" s="556"/>
      <c r="H998" s="556"/>
      <c r="I998" s="556"/>
      <c r="J998" s="556"/>
      <c r="K998" s="557"/>
      <c r="L998" s="557"/>
      <c r="M998" s="557"/>
      <c r="N998" s="555"/>
      <c r="O998" s="555"/>
      <c r="P998" s="555"/>
      <c r="Q998" s="555"/>
      <c r="R998" s="555"/>
      <c r="S998" s="555"/>
      <c r="T998" s="555"/>
      <c r="U998" s="555"/>
      <c r="V998" s="555"/>
      <c r="W998" s="555"/>
      <c r="X998" s="555"/>
      <c r="Y998" s="573"/>
      <c r="Z998" s="573"/>
      <c r="AA998" s="573"/>
      <c r="AB998" s="574"/>
      <c r="AC998" s="487"/>
      <c r="AD998" s="487"/>
      <c r="AE998" s="487"/>
      <c r="AF998" s="487"/>
      <c r="AG998" s="487"/>
      <c r="AH998" s="487"/>
      <c r="AI998" s="487"/>
      <c r="AJ998" s="487"/>
      <c r="AK998" s="487"/>
      <c r="AL998" s="487"/>
      <c r="AM998" s="487"/>
      <c r="AN998" s="487"/>
      <c r="AO998" s="487"/>
      <c r="AP998" s="487"/>
      <c r="AQ998" s="487"/>
      <c r="AR998" s="487"/>
      <c r="AS998" s="487"/>
      <c r="AT998" s="487"/>
      <c r="AU998" s="487"/>
      <c r="AV998" s="487"/>
      <c r="AW998" s="487"/>
      <c r="AX998" s="487"/>
      <c r="AY998" s="487"/>
      <c r="AZ998" s="487"/>
      <c r="BA998" s="487"/>
      <c r="BB998" s="487"/>
    </row>
    <row r="999" spans="1:54" s="554" customFormat="1" ht="12.75" hidden="1" customHeight="1" x14ac:dyDescent="0.2">
      <c r="A999" s="552"/>
      <c r="B999" s="678"/>
      <c r="C999" s="558"/>
      <c r="D999" s="558"/>
      <c r="E999" s="556"/>
      <c r="F999" s="556"/>
      <c r="G999" s="556"/>
      <c r="H999" s="556"/>
      <c r="I999" s="556"/>
      <c r="J999" s="556"/>
      <c r="K999" s="557"/>
      <c r="L999" s="557"/>
      <c r="M999" s="557"/>
      <c r="N999" s="555"/>
      <c r="O999" s="555"/>
      <c r="P999" s="555"/>
      <c r="Q999" s="555"/>
      <c r="R999" s="555"/>
      <c r="S999" s="555"/>
      <c r="T999" s="555"/>
      <c r="U999" s="555"/>
      <c r="V999" s="555"/>
      <c r="W999" s="555"/>
      <c r="X999" s="555"/>
      <c r="Y999" s="573"/>
      <c r="Z999" s="573"/>
      <c r="AA999" s="573"/>
      <c r="AB999" s="574"/>
      <c r="AC999" s="487"/>
      <c r="AD999" s="487"/>
      <c r="AE999" s="487"/>
      <c r="AF999" s="487"/>
      <c r="AG999" s="487"/>
      <c r="AH999" s="487"/>
      <c r="AI999" s="487"/>
      <c r="AJ999" s="487"/>
      <c r="AK999" s="487"/>
      <c r="AL999" s="487"/>
      <c r="AM999" s="487"/>
      <c r="AN999" s="487"/>
      <c r="AO999" s="487"/>
      <c r="AP999" s="487"/>
      <c r="AQ999" s="487"/>
      <c r="AR999" s="487"/>
      <c r="AS999" s="487"/>
      <c r="AT999" s="487"/>
      <c r="AU999" s="487"/>
      <c r="AV999" s="487"/>
      <c r="AW999" s="487"/>
      <c r="AX999" s="487"/>
      <c r="AY999" s="487"/>
      <c r="AZ999" s="487"/>
      <c r="BA999" s="487"/>
      <c r="BB999" s="487"/>
    </row>
    <row r="1000" spans="1:54" s="554" customFormat="1" ht="12.75" hidden="1" customHeight="1" x14ac:dyDescent="0.2">
      <c r="A1000" s="552"/>
      <c r="B1000" s="678"/>
      <c r="C1000" s="558"/>
      <c r="D1000" s="558"/>
      <c r="E1000" s="556"/>
      <c r="F1000" s="556"/>
      <c r="G1000" s="556"/>
      <c r="H1000" s="556"/>
      <c r="I1000" s="556"/>
      <c r="J1000" s="556"/>
      <c r="K1000" s="557"/>
      <c r="L1000" s="557"/>
      <c r="M1000" s="557"/>
      <c r="N1000" s="555"/>
      <c r="O1000" s="555"/>
      <c r="P1000" s="555"/>
      <c r="Q1000" s="555"/>
      <c r="R1000" s="555"/>
      <c r="S1000" s="555"/>
      <c r="T1000" s="555"/>
      <c r="U1000" s="555"/>
      <c r="V1000" s="555"/>
      <c r="W1000" s="555"/>
      <c r="X1000" s="555"/>
      <c r="Y1000" s="573"/>
      <c r="Z1000" s="573"/>
      <c r="AA1000" s="573"/>
      <c r="AB1000" s="574"/>
      <c r="AC1000" s="487"/>
      <c r="AD1000" s="487"/>
      <c r="AE1000" s="487"/>
      <c r="AF1000" s="487"/>
      <c r="AG1000" s="487"/>
      <c r="AH1000" s="487"/>
      <c r="AI1000" s="487"/>
      <c r="AJ1000" s="487"/>
      <c r="AK1000" s="487"/>
      <c r="AL1000" s="487"/>
      <c r="AM1000" s="487"/>
      <c r="AN1000" s="487"/>
      <c r="AO1000" s="487"/>
      <c r="AP1000" s="487"/>
      <c r="AQ1000" s="487"/>
      <c r="AR1000" s="487"/>
      <c r="AS1000" s="487"/>
      <c r="AT1000" s="487"/>
      <c r="AU1000" s="487"/>
      <c r="AV1000" s="487"/>
      <c r="AW1000" s="487"/>
      <c r="AX1000" s="487"/>
      <c r="AY1000" s="487"/>
      <c r="AZ1000" s="487"/>
      <c r="BA1000" s="487"/>
      <c r="BB1000" s="487"/>
    </row>
    <row r="1001" spans="1:54" s="554" customFormat="1" ht="12.75" hidden="1" customHeight="1" x14ac:dyDescent="0.2">
      <c r="A1001" s="552"/>
      <c r="B1001" s="678"/>
      <c r="C1001" s="559"/>
      <c r="D1001" s="559"/>
      <c r="E1001" s="556"/>
      <c r="F1001" s="556"/>
      <c r="G1001" s="558"/>
      <c r="H1001" s="558"/>
      <c r="I1001" s="558"/>
      <c r="J1001" s="558"/>
      <c r="K1001" s="557"/>
      <c r="L1001" s="557"/>
      <c r="M1001" s="557"/>
      <c r="N1001" s="555"/>
      <c r="O1001" s="555"/>
      <c r="P1001" s="555"/>
      <c r="Q1001" s="555"/>
      <c r="R1001" s="555"/>
      <c r="S1001" s="555"/>
      <c r="T1001" s="555"/>
      <c r="U1001" s="555"/>
      <c r="V1001" s="555"/>
      <c r="W1001" s="555"/>
      <c r="X1001" s="555"/>
      <c r="Y1001" s="573"/>
      <c r="Z1001" s="573"/>
      <c r="AA1001" s="573"/>
      <c r="AB1001" s="574"/>
      <c r="AC1001" s="487"/>
      <c r="AD1001" s="487"/>
      <c r="AE1001" s="487"/>
      <c r="AF1001" s="487"/>
      <c r="AG1001" s="487"/>
      <c r="AH1001" s="487"/>
      <c r="AI1001" s="487"/>
      <c r="AJ1001" s="487"/>
      <c r="AK1001" s="487"/>
      <c r="AL1001" s="487"/>
      <c r="AM1001" s="487"/>
      <c r="AN1001" s="487"/>
      <c r="AO1001" s="487"/>
      <c r="AP1001" s="487"/>
      <c r="AQ1001" s="487"/>
      <c r="AR1001" s="487"/>
      <c r="AS1001" s="487"/>
      <c r="AT1001" s="487"/>
      <c r="AU1001" s="487"/>
      <c r="AV1001" s="487"/>
      <c r="AW1001" s="487"/>
      <c r="AX1001" s="487"/>
      <c r="AY1001" s="487"/>
      <c r="AZ1001" s="487"/>
      <c r="BA1001" s="487"/>
      <c r="BB1001" s="487"/>
    </row>
    <row r="1002" spans="1:54" s="554" customFormat="1" ht="12.75" hidden="1" customHeight="1" x14ac:dyDescent="0.2">
      <c r="A1002" s="552"/>
      <c r="B1002" s="678"/>
      <c r="C1002" s="559"/>
      <c r="D1002" s="559"/>
      <c r="E1002" s="556"/>
      <c r="F1002" s="556"/>
      <c r="G1002" s="558"/>
      <c r="H1002" s="558"/>
      <c r="I1002" s="558"/>
      <c r="J1002" s="558"/>
      <c r="K1002" s="557"/>
      <c r="L1002" s="557"/>
      <c r="M1002" s="557"/>
      <c r="N1002" s="555"/>
      <c r="O1002" s="555"/>
      <c r="P1002" s="555"/>
      <c r="Q1002" s="555"/>
      <c r="R1002" s="555"/>
      <c r="S1002" s="555"/>
      <c r="T1002" s="555"/>
      <c r="U1002" s="555"/>
      <c r="V1002" s="555"/>
      <c r="W1002" s="555"/>
      <c r="X1002" s="555"/>
      <c r="Y1002" s="573"/>
      <c r="Z1002" s="573"/>
      <c r="AA1002" s="573"/>
      <c r="AB1002" s="574"/>
      <c r="AC1002" s="487"/>
      <c r="AD1002" s="487"/>
      <c r="AE1002" s="487"/>
      <c r="AF1002" s="487"/>
      <c r="AG1002" s="487"/>
      <c r="AH1002" s="487"/>
      <c r="AI1002" s="487"/>
      <c r="AJ1002" s="487"/>
      <c r="AK1002" s="487"/>
      <c r="AL1002" s="487"/>
      <c r="AM1002" s="487"/>
      <c r="AN1002" s="487"/>
      <c r="AO1002" s="487"/>
      <c r="AP1002" s="487"/>
      <c r="AQ1002" s="487"/>
      <c r="AR1002" s="487"/>
      <c r="AS1002" s="487"/>
      <c r="AT1002" s="487"/>
      <c r="AU1002" s="487"/>
      <c r="AV1002" s="487"/>
      <c r="AW1002" s="487"/>
      <c r="AX1002" s="487"/>
      <c r="AY1002" s="487"/>
      <c r="AZ1002" s="487"/>
      <c r="BA1002" s="487"/>
      <c r="BB1002" s="487"/>
    </row>
    <row r="1003" spans="1:54" ht="12.75" hidden="1" customHeight="1" x14ac:dyDescent="0.2">
      <c r="B1003" s="559"/>
      <c r="C1003" s="421"/>
      <c r="D1003" s="421"/>
      <c r="E1003" s="559"/>
      <c r="F1003" s="559"/>
      <c r="G1003" s="559"/>
      <c r="H1003" s="559"/>
      <c r="I1003" s="559"/>
      <c r="J1003" s="559"/>
      <c r="K1003" s="557"/>
      <c r="L1003" s="557"/>
      <c r="M1003" s="557"/>
      <c r="Y1003" s="573"/>
      <c r="Z1003" s="573"/>
      <c r="AA1003" s="573"/>
      <c r="AB1003" s="574"/>
    </row>
    <row r="1004" spans="1:54" ht="12.75" hidden="1" customHeight="1" x14ac:dyDescent="0.2">
      <c r="B1004" s="678"/>
      <c r="C1004" s="556"/>
      <c r="D1004" s="556"/>
      <c r="E1004" s="559"/>
      <c r="F1004" s="559"/>
      <c r="G1004" s="559"/>
      <c r="H1004" s="559"/>
      <c r="I1004" s="559"/>
      <c r="J1004" s="559"/>
      <c r="K1004" s="557"/>
      <c r="L1004" s="557"/>
      <c r="M1004" s="557"/>
      <c r="Y1004" s="573"/>
      <c r="Z1004" s="573"/>
      <c r="AA1004" s="573"/>
      <c r="AB1004" s="574"/>
    </row>
    <row r="1005" spans="1:54" ht="12.75" hidden="1" customHeight="1" x14ac:dyDescent="0.2">
      <c r="B1005" s="678"/>
      <c r="C1005" s="556"/>
      <c r="D1005" s="556"/>
      <c r="E1005" s="559"/>
      <c r="F1005" s="559"/>
      <c r="G1005" s="421"/>
      <c r="H1005" s="421"/>
      <c r="I1005" s="421"/>
      <c r="J1005" s="421"/>
      <c r="K1005" s="318"/>
      <c r="L1005" s="318"/>
      <c r="M1005" s="318"/>
      <c r="Y1005" s="573"/>
      <c r="Z1005" s="573"/>
      <c r="AA1005" s="573"/>
      <c r="AB1005" s="574"/>
    </row>
    <row r="1006" spans="1:54" ht="12.75" hidden="1" customHeight="1" x14ac:dyDescent="0.2">
      <c r="B1006" s="678"/>
      <c r="C1006" s="556"/>
      <c r="D1006" s="556"/>
      <c r="E1006" s="559"/>
      <c r="F1006" s="559"/>
      <c r="G1006" s="556"/>
      <c r="H1006" s="556"/>
      <c r="I1006" s="556"/>
      <c r="J1006" s="556"/>
      <c r="K1006" s="318"/>
      <c r="L1006" s="318"/>
      <c r="M1006" s="318"/>
      <c r="Y1006" s="573"/>
      <c r="Z1006" s="573"/>
      <c r="AA1006" s="573"/>
      <c r="AB1006" s="574"/>
    </row>
    <row r="1007" spans="1:54" ht="12.75" hidden="1" customHeight="1" x14ac:dyDescent="0.2">
      <c r="B1007" s="678"/>
      <c r="C1007" s="556"/>
      <c r="D1007" s="559"/>
      <c r="E1007" s="559"/>
      <c r="F1007" s="559"/>
      <c r="G1007" s="556"/>
      <c r="H1007" s="556"/>
      <c r="I1007" s="556"/>
      <c r="J1007" s="556"/>
      <c r="K1007" s="318"/>
      <c r="L1007" s="318"/>
      <c r="M1007" s="318"/>
      <c r="Y1007" s="573"/>
      <c r="Z1007" s="573"/>
      <c r="AA1007" s="573"/>
      <c r="AB1007" s="574"/>
    </row>
    <row r="1008" spans="1:54" ht="12.75" hidden="1" customHeight="1" x14ac:dyDescent="0.2">
      <c r="B1008" s="678"/>
      <c r="C1008" s="558"/>
      <c r="D1008" s="556"/>
      <c r="E1008" s="559"/>
      <c r="F1008" s="559"/>
      <c r="G1008" s="556"/>
      <c r="H1008" s="556"/>
      <c r="I1008" s="556"/>
      <c r="J1008" s="556"/>
      <c r="K1008" s="318"/>
      <c r="L1008" s="318"/>
      <c r="M1008" s="318"/>
      <c r="Y1008" s="573"/>
      <c r="Z1008" s="573"/>
      <c r="AA1008" s="573"/>
      <c r="AB1008" s="574"/>
    </row>
    <row r="1009" spans="1:28" ht="12.75" hidden="1" customHeight="1" x14ac:dyDescent="0.2">
      <c r="B1009" s="678"/>
      <c r="C1009" s="559"/>
      <c r="D1009" s="558"/>
      <c r="E1009" s="559"/>
      <c r="F1009" s="559"/>
      <c r="G1009" s="559"/>
      <c r="H1009" s="559"/>
      <c r="I1009" s="559"/>
      <c r="J1009" s="559"/>
      <c r="K1009" s="318"/>
      <c r="L1009" s="318"/>
      <c r="M1009" s="318"/>
      <c r="Y1009" s="573"/>
      <c r="Z1009" s="573"/>
      <c r="AA1009" s="573"/>
      <c r="AB1009" s="574"/>
    </row>
    <row r="1010" spans="1:28" ht="12.75" hidden="1" customHeight="1" x14ac:dyDescent="0.2">
      <c r="A1010" s="486"/>
      <c r="B1010" s="678"/>
      <c r="C1010" s="558"/>
      <c r="D1010" s="559"/>
      <c r="E1010" s="559"/>
      <c r="F1010" s="559"/>
      <c r="G1010" s="556"/>
      <c r="H1010" s="556"/>
      <c r="I1010" s="556"/>
      <c r="J1010" s="556"/>
      <c r="K1010" s="318"/>
      <c r="L1010" s="318"/>
      <c r="M1010" s="318"/>
      <c r="Y1010" s="573"/>
      <c r="Z1010" s="573"/>
      <c r="AA1010" s="573"/>
      <c r="AB1010" s="574"/>
    </row>
    <row r="1011" spans="1:28" ht="12.75" hidden="1" customHeight="1" x14ac:dyDescent="0.2">
      <c r="A1011" s="486"/>
      <c r="B1011" s="678"/>
      <c r="C1011" s="559"/>
      <c r="D1011" s="421"/>
      <c r="E1011" s="559"/>
      <c r="F1011" s="559"/>
      <c r="G1011" s="558"/>
      <c r="H1011" s="558"/>
      <c r="I1011" s="558"/>
      <c r="J1011" s="558"/>
      <c r="K1011" s="318"/>
      <c r="L1011" s="318"/>
      <c r="M1011" s="318"/>
      <c r="Y1011" s="573"/>
      <c r="Z1011" s="573"/>
      <c r="AA1011" s="573"/>
      <c r="AB1011" s="574"/>
    </row>
    <row r="1012" spans="1:28" ht="12.75" hidden="1" customHeight="1" x14ac:dyDescent="0.2">
      <c r="A1012" s="486"/>
      <c r="G1012" s="559"/>
      <c r="H1012" s="559"/>
      <c r="I1012" s="559"/>
      <c r="J1012" s="559"/>
      <c r="K1012" s="560"/>
      <c r="L1012" s="560"/>
      <c r="M1012" s="560"/>
      <c r="Y1012" s="573"/>
      <c r="Z1012" s="573"/>
      <c r="AA1012" s="573"/>
      <c r="AB1012" s="574"/>
    </row>
    <row r="1013" spans="1:28" ht="12.75" hidden="1" customHeight="1" x14ac:dyDescent="0.2">
      <c r="A1013" s="486"/>
      <c r="G1013" s="421"/>
      <c r="H1013" s="421"/>
      <c r="I1013" s="421"/>
      <c r="J1013" s="421"/>
      <c r="K1013" s="560"/>
      <c r="L1013" s="560"/>
      <c r="M1013" s="560"/>
      <c r="Y1013" s="573"/>
      <c r="Z1013" s="573"/>
      <c r="AA1013" s="573"/>
      <c r="AB1013" s="574"/>
    </row>
    <row r="1014" spans="1:28" ht="12.75" hidden="1" customHeight="1" x14ac:dyDescent="0.2">
      <c r="A1014" s="486"/>
      <c r="Y1014" s="573"/>
      <c r="Z1014" s="573"/>
      <c r="AA1014" s="573"/>
      <c r="AB1014" s="574"/>
    </row>
    <row r="1015" spans="1:28" ht="12.75" hidden="1" customHeight="1" x14ac:dyDescent="0.2">
      <c r="A1015" s="486"/>
      <c r="Y1015" s="573"/>
      <c r="Z1015" s="573"/>
      <c r="AA1015" s="573"/>
      <c r="AB1015" s="574"/>
    </row>
    <row r="1016" spans="1:28" ht="12.75" hidden="1" customHeight="1" x14ac:dyDescent="0.2">
      <c r="A1016" s="486"/>
      <c r="Y1016" s="573"/>
      <c r="Z1016" s="573"/>
      <c r="AA1016" s="573"/>
      <c r="AB1016" s="574"/>
    </row>
    <row r="1017" spans="1:28" ht="12.75" hidden="1" customHeight="1" x14ac:dyDescent="0.2">
      <c r="A1017" s="486"/>
      <c r="Y1017" s="573"/>
      <c r="Z1017" s="573"/>
      <c r="AA1017" s="573"/>
      <c r="AB1017" s="574"/>
    </row>
    <row r="1018" spans="1:28" ht="12.75" hidden="1" customHeight="1" x14ac:dyDescent="0.2">
      <c r="A1018" s="486"/>
      <c r="Y1018" s="573"/>
      <c r="Z1018" s="573"/>
      <c r="AA1018" s="573"/>
      <c r="AB1018" s="574"/>
    </row>
    <row r="1019" spans="1:28" ht="12.75" hidden="1" customHeight="1" x14ac:dyDescent="0.2">
      <c r="A1019" s="486"/>
      <c r="Y1019" s="573"/>
      <c r="Z1019" s="573"/>
      <c r="AA1019" s="573"/>
      <c r="AB1019" s="574"/>
    </row>
    <row r="1020" spans="1:28" ht="12.75" hidden="1" customHeight="1" x14ac:dyDescent="0.2">
      <c r="A1020" s="486"/>
      <c r="Y1020" s="573"/>
      <c r="Z1020" s="573"/>
      <c r="AA1020" s="573"/>
      <c r="AB1020" s="574"/>
    </row>
    <row r="1021" spans="1:28" hidden="1" x14ac:dyDescent="0.2">
      <c r="Y1021" s="573"/>
      <c r="Z1021" s="573"/>
      <c r="AA1021" s="573"/>
      <c r="AB1021" s="574"/>
    </row>
    <row r="1022" spans="1:28" hidden="1" x14ac:dyDescent="0.2">
      <c r="G1022" s="561" t="e">
        <f>#REF!+#REF!+#REF!+#REF!+#REF!+#REF!+#REF!+#REF!+#REF!+#REF!+#REF!+#REF!+#REF!+#REF!+#REF!+#REF!</f>
        <v>#REF!</v>
      </c>
      <c r="H1022" s="561"/>
      <c r="I1022" s="561" t="s">
        <v>714</v>
      </c>
      <c r="J1022" s="561">
        <v>378982.07</v>
      </c>
      <c r="Y1022" s="573"/>
      <c r="Z1022" s="573"/>
      <c r="AA1022" s="573"/>
      <c r="AB1022" s="574"/>
    </row>
    <row r="1023" spans="1:28" hidden="1" x14ac:dyDescent="0.2">
      <c r="G1023" s="561" t="e">
        <f>#REF!+#REF!+#REF!+#REF!+#REF!</f>
        <v>#REF!</v>
      </c>
      <c r="H1023" s="561"/>
      <c r="I1023" s="561" t="s">
        <v>713</v>
      </c>
      <c r="J1023" s="561">
        <f>J1022*3/100</f>
        <v>11369.462099999999</v>
      </c>
      <c r="Y1023" s="573"/>
      <c r="Z1023" s="573"/>
      <c r="AA1023" s="573"/>
      <c r="AB1023" s="574"/>
    </row>
    <row r="1024" spans="1:28" hidden="1" x14ac:dyDescent="0.2">
      <c r="I1024" s="483" t="s">
        <v>715</v>
      </c>
      <c r="J1024" s="483" t="e">
        <f>J1022-J990</f>
        <v>#REF!</v>
      </c>
      <c r="Y1024" s="573"/>
      <c r="Z1024" s="573"/>
      <c r="AA1024" s="573"/>
      <c r="AB1024" s="574"/>
    </row>
    <row r="1025" spans="1:28" hidden="1" x14ac:dyDescent="0.2">
      <c r="A1025" s="486"/>
      <c r="C1025" s="483"/>
      <c r="D1025" s="483"/>
      <c r="E1025" s="483"/>
      <c r="F1025" s="483"/>
      <c r="G1025" s="561" t="e">
        <f>G1022+G1023</f>
        <v>#REF!</v>
      </c>
      <c r="H1025" s="561"/>
      <c r="I1025" s="561"/>
      <c r="J1025" s="561"/>
      <c r="Y1025" s="573"/>
      <c r="Z1025" s="573"/>
      <c r="AA1025" s="573"/>
      <c r="AB1025" s="574"/>
    </row>
    <row r="1026" spans="1:28" hidden="1" x14ac:dyDescent="0.2">
      <c r="A1026" s="486"/>
      <c r="C1026" s="483"/>
      <c r="D1026" s="483"/>
      <c r="E1026" s="483"/>
      <c r="F1026" s="483"/>
      <c r="G1026" s="561" t="e">
        <f>#REF!-G1025</f>
        <v>#REF!</v>
      </c>
      <c r="H1026" s="561"/>
      <c r="I1026" s="561"/>
      <c r="J1026" s="561"/>
      <c r="Y1026" s="573"/>
      <c r="Z1026" s="573"/>
      <c r="AA1026" s="573"/>
      <c r="AB1026" s="574"/>
    </row>
    <row r="1027" spans="1:28" hidden="1" x14ac:dyDescent="0.2">
      <c r="A1027" s="486"/>
      <c r="C1027" s="483"/>
      <c r="D1027" s="483"/>
      <c r="E1027" s="483"/>
      <c r="F1027" s="483"/>
      <c r="Y1027" s="573"/>
      <c r="Z1027" s="573"/>
      <c r="AA1027" s="573"/>
      <c r="AB1027" s="574"/>
    </row>
    <row r="1028" spans="1:28" hidden="1" x14ac:dyDescent="0.2">
      <c r="A1028" s="486"/>
      <c r="C1028" s="483"/>
      <c r="D1028" s="483"/>
      <c r="E1028" s="483"/>
      <c r="F1028" s="483"/>
      <c r="Y1028" s="573"/>
      <c r="Z1028" s="573"/>
      <c r="AA1028" s="573"/>
      <c r="AB1028" s="574"/>
    </row>
    <row r="1029" spans="1:28" hidden="1" x14ac:dyDescent="0.2">
      <c r="A1029" s="486"/>
      <c r="C1029" s="483"/>
      <c r="D1029" s="483"/>
      <c r="E1029" s="483"/>
      <c r="F1029" s="483"/>
      <c r="Y1029" s="573"/>
      <c r="Z1029" s="573"/>
      <c r="AA1029" s="573"/>
      <c r="AB1029" s="574"/>
    </row>
    <row r="1030" spans="1:28" hidden="1" x14ac:dyDescent="0.2">
      <c r="Y1030" s="573"/>
      <c r="Z1030" s="573"/>
      <c r="AA1030" s="573"/>
      <c r="AB1030" s="574"/>
    </row>
    <row r="1031" spans="1:28" hidden="1" x14ac:dyDescent="0.2">
      <c r="G1031" s="483">
        <v>178599.7</v>
      </c>
      <c r="Y1031" s="573"/>
      <c r="Z1031" s="573"/>
      <c r="AA1031" s="573"/>
      <c r="AB1031" s="574"/>
    </row>
    <row r="1032" spans="1:28" hidden="1" x14ac:dyDescent="0.2">
      <c r="G1032" s="561" t="e">
        <f>G1025-G1031</f>
        <v>#REF!</v>
      </c>
      <c r="H1032" s="561"/>
      <c r="I1032" s="561"/>
      <c r="J1032" s="561"/>
      <c r="Y1032" s="573"/>
      <c r="Z1032" s="573"/>
      <c r="AA1032" s="573"/>
      <c r="AB1032" s="574"/>
    </row>
    <row r="1033" spans="1:28" hidden="1" x14ac:dyDescent="0.2">
      <c r="Y1033" s="573"/>
      <c r="Z1033" s="573"/>
      <c r="AA1033" s="573"/>
      <c r="AB1033" s="574"/>
    </row>
    <row r="1034" spans="1:28" hidden="1" x14ac:dyDescent="0.2">
      <c r="A1034" s="486"/>
      <c r="C1034" s="483"/>
      <c r="D1034" s="483"/>
      <c r="E1034" s="483"/>
      <c r="F1034" s="483"/>
      <c r="J1034" s="483" t="e">
        <f>J1035-J990</f>
        <v>#REF!</v>
      </c>
      <c r="Y1034" s="573"/>
      <c r="Z1034" s="573"/>
      <c r="AA1034" s="573"/>
      <c r="AB1034" s="574"/>
    </row>
    <row r="1035" spans="1:28" hidden="1" x14ac:dyDescent="0.2">
      <c r="A1035" s="486"/>
      <c r="C1035" s="483"/>
      <c r="D1035" s="483"/>
      <c r="E1035" s="483"/>
      <c r="F1035" s="483"/>
      <c r="J1035" s="483">
        <v>373454.01</v>
      </c>
      <c r="Y1035" s="573"/>
      <c r="Z1035" s="573"/>
      <c r="AA1035" s="573"/>
      <c r="AB1035" s="574"/>
    </row>
    <row r="1036" spans="1:28" hidden="1" x14ac:dyDescent="0.2">
      <c r="A1036" s="486"/>
      <c r="C1036" s="483"/>
      <c r="D1036" s="483"/>
      <c r="E1036" s="483"/>
      <c r="F1036" s="483"/>
      <c r="J1036" s="483">
        <v>0.05</v>
      </c>
      <c r="Y1036" s="573"/>
      <c r="Z1036" s="573"/>
      <c r="AA1036" s="573"/>
      <c r="AB1036" s="574"/>
    </row>
    <row r="1037" spans="1:28" hidden="1" x14ac:dyDescent="0.2">
      <c r="A1037" s="486"/>
      <c r="C1037" s="483"/>
      <c r="D1037" s="483"/>
      <c r="E1037" s="483"/>
      <c r="F1037" s="483"/>
      <c r="J1037" s="483">
        <f>J1035*J1036</f>
        <v>18672.700500000003</v>
      </c>
      <c r="Y1037" s="573"/>
      <c r="Z1037" s="573"/>
      <c r="AA1037" s="573"/>
      <c r="AB1037" s="574"/>
    </row>
    <row r="1038" spans="1:28" hidden="1" x14ac:dyDescent="0.2">
      <c r="Y1038" s="573"/>
      <c r="Z1038" s="573"/>
      <c r="AA1038" s="573"/>
      <c r="AB1038" s="574"/>
    </row>
    <row r="1039" spans="1:28" hidden="1" x14ac:dyDescent="0.2">
      <c r="Y1039" s="573"/>
      <c r="Z1039" s="573"/>
      <c r="AA1039" s="573"/>
      <c r="AB1039" s="574"/>
    </row>
    <row r="1040" spans="1:28" hidden="1" x14ac:dyDescent="0.2">
      <c r="Y1040" s="573"/>
      <c r="Z1040" s="573"/>
      <c r="AA1040" s="573"/>
      <c r="AB1040" s="574"/>
    </row>
    <row r="1041" spans="1:28" hidden="1" x14ac:dyDescent="0.2">
      <c r="Y1041" s="573"/>
      <c r="Z1041" s="573"/>
      <c r="AA1041" s="573"/>
      <c r="AB1041" s="574"/>
    </row>
    <row r="1042" spans="1:28" hidden="1" x14ac:dyDescent="0.2">
      <c r="A1042" s="488"/>
      <c r="B1042" s="488"/>
      <c r="C1042" s="488"/>
      <c r="D1042" s="488"/>
      <c r="E1042" s="488"/>
      <c r="F1042" s="488"/>
      <c r="G1042" s="488"/>
      <c r="H1042" s="488"/>
      <c r="I1042" s="488"/>
      <c r="J1042" s="488"/>
      <c r="Y1042" s="573"/>
      <c r="Z1042" s="573"/>
      <c r="AA1042" s="573"/>
      <c r="AB1042" s="574"/>
    </row>
    <row r="1043" spans="1:28" hidden="1" x14ac:dyDescent="0.2">
      <c r="A1043" s="488"/>
      <c r="B1043" s="488"/>
      <c r="C1043" s="488"/>
      <c r="D1043" s="488"/>
      <c r="E1043" s="488"/>
      <c r="F1043" s="488"/>
      <c r="G1043" s="488"/>
      <c r="H1043" s="488"/>
      <c r="I1043" s="488"/>
      <c r="J1043" s="488"/>
      <c r="Y1043" s="573"/>
      <c r="Z1043" s="573"/>
      <c r="AA1043" s="573"/>
      <c r="AB1043" s="574"/>
    </row>
    <row r="1044" spans="1:28" hidden="1" x14ac:dyDescent="0.2">
      <c r="A1044" s="488"/>
      <c r="B1044" s="488"/>
      <c r="C1044" s="488"/>
      <c r="D1044" s="488"/>
      <c r="E1044" s="488"/>
      <c r="F1044" s="488"/>
      <c r="G1044" s="488"/>
      <c r="H1044" s="488"/>
      <c r="I1044" s="488"/>
      <c r="J1044" s="488"/>
      <c r="Y1044" s="573"/>
      <c r="Z1044" s="573"/>
      <c r="AA1044" s="573"/>
      <c r="AB1044" s="574"/>
    </row>
    <row r="1045" spans="1:28" hidden="1" x14ac:dyDescent="0.2">
      <c r="A1045" s="488"/>
      <c r="B1045" s="488"/>
      <c r="C1045" s="488"/>
      <c r="D1045" s="488"/>
      <c r="E1045" s="488"/>
      <c r="F1045" s="488"/>
      <c r="G1045" s="488"/>
      <c r="H1045" s="488"/>
      <c r="I1045" s="488"/>
      <c r="J1045" s="488"/>
      <c r="Y1045" s="573"/>
      <c r="Z1045" s="573"/>
      <c r="AA1045" s="573"/>
      <c r="AB1045" s="574"/>
    </row>
    <row r="1046" spans="1:28" hidden="1" x14ac:dyDescent="0.2">
      <c r="A1046" s="488"/>
      <c r="B1046" s="488"/>
      <c r="C1046" s="488"/>
      <c r="D1046" s="488"/>
      <c r="E1046" s="488"/>
      <c r="F1046" s="488"/>
      <c r="G1046" s="488"/>
      <c r="H1046" s="488"/>
      <c r="I1046" s="488"/>
      <c r="J1046" s="488"/>
      <c r="Y1046" s="573"/>
      <c r="Z1046" s="573"/>
      <c r="AA1046" s="573"/>
      <c r="AB1046" s="574"/>
    </row>
    <row r="1047" spans="1:28" hidden="1" x14ac:dyDescent="0.2">
      <c r="A1047" s="488"/>
      <c r="B1047" s="488"/>
      <c r="C1047" s="488"/>
      <c r="D1047" s="488"/>
      <c r="E1047" s="488"/>
      <c r="F1047" s="488"/>
      <c r="G1047" s="488"/>
      <c r="H1047" s="488"/>
      <c r="I1047" s="488"/>
      <c r="J1047" s="488"/>
      <c r="Y1047" s="573"/>
      <c r="Z1047" s="573"/>
      <c r="AA1047" s="573"/>
      <c r="AB1047" s="574"/>
    </row>
    <row r="1048" spans="1:28" hidden="1" x14ac:dyDescent="0.2">
      <c r="A1048" s="488"/>
      <c r="B1048" s="488"/>
      <c r="C1048" s="488"/>
      <c r="D1048" s="488"/>
      <c r="E1048" s="488"/>
      <c r="F1048" s="488"/>
      <c r="G1048" s="488"/>
      <c r="H1048" s="488"/>
      <c r="I1048" s="488"/>
      <c r="J1048" s="488"/>
      <c r="Y1048" s="573"/>
      <c r="Z1048" s="573"/>
      <c r="AA1048" s="573"/>
      <c r="AB1048" s="574"/>
    </row>
    <row r="1049" spans="1:28" hidden="1" x14ac:dyDescent="0.2">
      <c r="A1049" s="488"/>
      <c r="B1049" s="488"/>
      <c r="C1049" s="488"/>
      <c r="D1049" s="488"/>
      <c r="E1049" s="488"/>
      <c r="F1049" s="488"/>
      <c r="G1049" s="488"/>
      <c r="H1049" s="488"/>
      <c r="I1049" s="488"/>
      <c r="J1049" s="488"/>
      <c r="Y1049" s="573"/>
      <c r="Z1049" s="573"/>
      <c r="AA1049" s="573"/>
      <c r="AB1049" s="574"/>
    </row>
    <row r="1050" spans="1:28" hidden="1" x14ac:dyDescent="0.2">
      <c r="A1050" s="488"/>
      <c r="B1050" s="488"/>
      <c r="C1050" s="488"/>
      <c r="D1050" s="488"/>
      <c r="E1050" s="488"/>
      <c r="F1050" s="488"/>
      <c r="G1050" s="488"/>
      <c r="H1050" s="488"/>
      <c r="I1050" s="488"/>
      <c r="J1050" s="488"/>
      <c r="Y1050" s="573"/>
      <c r="Z1050" s="573"/>
      <c r="AA1050" s="573"/>
      <c r="AB1050" s="574"/>
    </row>
    <row r="1051" spans="1:28" hidden="1" x14ac:dyDescent="0.2">
      <c r="A1051" s="488"/>
      <c r="B1051" s="488"/>
      <c r="C1051" s="488"/>
      <c r="D1051" s="488"/>
      <c r="E1051" s="488"/>
      <c r="F1051" s="488"/>
      <c r="G1051" s="488"/>
      <c r="H1051" s="488"/>
      <c r="I1051" s="488"/>
      <c r="J1051" s="488"/>
      <c r="Y1051" s="573"/>
      <c r="Z1051" s="573"/>
      <c r="AA1051" s="573"/>
      <c r="AB1051" s="574"/>
    </row>
    <row r="1052" spans="1:28" hidden="1" x14ac:dyDescent="0.2">
      <c r="A1052" s="488"/>
      <c r="B1052" s="488"/>
      <c r="C1052" s="488"/>
      <c r="D1052" s="488"/>
      <c r="E1052" s="488"/>
      <c r="F1052" s="488"/>
      <c r="G1052" s="488"/>
      <c r="H1052" s="488"/>
      <c r="I1052" s="488"/>
      <c r="J1052" s="488"/>
      <c r="Y1052" s="573"/>
      <c r="Z1052" s="573"/>
      <c r="AA1052" s="573"/>
      <c r="AB1052" s="574"/>
    </row>
    <row r="1053" spans="1:28" hidden="1" x14ac:dyDescent="0.2">
      <c r="A1053" s="488"/>
      <c r="B1053" s="488"/>
      <c r="C1053" s="488"/>
      <c r="D1053" s="488"/>
      <c r="E1053" s="488"/>
      <c r="F1053" s="488"/>
      <c r="G1053" s="488"/>
      <c r="H1053" s="488"/>
      <c r="I1053" s="488"/>
      <c r="J1053" s="488"/>
      <c r="Y1053" s="573"/>
      <c r="Z1053" s="573"/>
      <c r="AA1053" s="573"/>
      <c r="AB1053" s="574"/>
    </row>
    <row r="1054" spans="1:28" hidden="1" x14ac:dyDescent="0.2">
      <c r="A1054" s="488"/>
      <c r="B1054" s="488"/>
      <c r="C1054" s="488"/>
      <c r="D1054" s="488"/>
      <c r="E1054" s="488"/>
      <c r="F1054" s="488"/>
      <c r="G1054" s="488"/>
      <c r="H1054" s="488"/>
      <c r="I1054" s="488"/>
      <c r="J1054" s="488"/>
      <c r="Y1054" s="573"/>
      <c r="Z1054" s="573"/>
      <c r="AA1054" s="573"/>
      <c r="AB1054" s="574"/>
    </row>
    <row r="1055" spans="1:28" x14ac:dyDescent="0.2">
      <c r="Y1055" s="577"/>
      <c r="Z1055" s="573"/>
      <c r="AA1055" s="573"/>
      <c r="AB1055" s="574"/>
    </row>
    <row r="1056" spans="1:28" x14ac:dyDescent="0.2">
      <c r="X1056" s="562"/>
      <c r="Y1056" s="573"/>
      <c r="Z1056" s="577"/>
      <c r="AA1056" s="573"/>
      <c r="AB1056" s="574"/>
    </row>
    <row r="1057" spans="5:28" x14ac:dyDescent="0.2">
      <c r="Y1057" s="573"/>
      <c r="Z1057" s="573"/>
      <c r="AA1057" s="573"/>
      <c r="AB1057" s="574"/>
    </row>
    <row r="1058" spans="5:28" x14ac:dyDescent="0.2">
      <c r="W1058" s="563"/>
      <c r="Y1058" s="573"/>
      <c r="Z1058" s="573"/>
      <c r="AA1058" s="573"/>
      <c r="AB1058" s="573"/>
    </row>
    <row r="1059" spans="5:28" x14ac:dyDescent="0.2">
      <c r="W1059" s="563"/>
    </row>
    <row r="1060" spans="5:28" x14ac:dyDescent="0.2">
      <c r="V1060" s="562"/>
      <c r="W1060" s="562"/>
      <c r="X1060" s="562"/>
    </row>
    <row r="1061" spans="5:28" x14ac:dyDescent="0.2">
      <c r="V1061" s="562"/>
      <c r="W1061" s="562"/>
      <c r="X1061" s="562"/>
    </row>
    <row r="1063" spans="5:28" x14ac:dyDescent="0.2">
      <c r="V1063" s="564"/>
      <c r="W1063" s="564"/>
      <c r="X1063" s="564"/>
    </row>
    <row r="1064" spans="5:28" x14ac:dyDescent="0.2">
      <c r="V1064" s="562"/>
      <c r="W1064" s="562"/>
      <c r="X1064" s="562"/>
      <c r="Z1064" s="524"/>
    </row>
    <row r="1065" spans="5:28" x14ac:dyDescent="0.2">
      <c r="V1065" s="562"/>
      <c r="W1065" s="562"/>
      <c r="X1065" s="564"/>
    </row>
    <row r="1066" spans="5:28" x14ac:dyDescent="0.2">
      <c r="V1066" s="562"/>
      <c r="W1066" s="562"/>
      <c r="X1066" s="562"/>
    </row>
    <row r="1067" spans="5:28" x14ac:dyDescent="0.2">
      <c r="V1067" s="562"/>
      <c r="W1067" s="562"/>
      <c r="X1067" s="562"/>
      <c r="Y1067" s="565"/>
    </row>
    <row r="1068" spans="5:28" x14ac:dyDescent="0.2">
      <c r="V1068" s="562"/>
      <c r="W1068" s="562"/>
      <c r="X1068" s="562"/>
    </row>
    <row r="1069" spans="5:28" x14ac:dyDescent="0.2">
      <c r="V1069" s="562"/>
      <c r="W1069" s="562"/>
      <c r="X1069" s="562"/>
    </row>
    <row r="1070" spans="5:28" x14ac:dyDescent="0.2">
      <c r="E1070" s="561"/>
      <c r="F1070" s="566"/>
      <c r="G1070" s="566"/>
      <c r="H1070" s="566"/>
      <c r="I1070" s="566"/>
      <c r="J1070" s="566"/>
      <c r="K1070" s="487"/>
      <c r="L1070" s="487"/>
      <c r="M1070" s="487"/>
      <c r="N1070" s="567"/>
      <c r="O1070" s="567"/>
      <c r="P1070" s="567"/>
      <c r="Q1070" s="567"/>
      <c r="R1070" s="567"/>
      <c r="S1070" s="567"/>
      <c r="T1070" s="567"/>
      <c r="U1070" s="567"/>
    </row>
    <row r="1071" spans="5:28" x14ac:dyDescent="0.2">
      <c r="E1071" s="561"/>
      <c r="F1071" s="566"/>
      <c r="G1071" s="566"/>
      <c r="H1071" s="566"/>
      <c r="I1071" s="566"/>
      <c r="J1071" s="566"/>
      <c r="K1071" s="487"/>
      <c r="L1071" s="487"/>
      <c r="M1071" s="487"/>
      <c r="N1071" s="567"/>
      <c r="O1071" s="567"/>
      <c r="P1071" s="567"/>
      <c r="Q1071" s="567"/>
      <c r="R1071" s="567"/>
      <c r="S1071" s="567"/>
      <c r="T1071" s="567"/>
      <c r="U1071" s="567"/>
      <c r="V1071" s="562"/>
      <c r="W1071" s="562"/>
      <c r="X1071" s="562"/>
    </row>
    <row r="1072" spans="5:28" x14ac:dyDescent="0.2">
      <c r="E1072" s="561"/>
      <c r="F1072" s="566"/>
      <c r="G1072" s="566"/>
      <c r="H1072" s="566"/>
      <c r="I1072" s="566"/>
      <c r="J1072" s="566"/>
      <c r="K1072" s="487"/>
      <c r="L1072" s="487"/>
      <c r="M1072" s="487"/>
      <c r="N1072" s="567"/>
      <c r="O1072" s="567"/>
      <c r="P1072" s="567"/>
      <c r="Q1072" s="567"/>
      <c r="R1072" s="567"/>
      <c r="S1072" s="567"/>
      <c r="T1072" s="567"/>
      <c r="U1072" s="567"/>
      <c r="V1072" s="562"/>
      <c r="W1072" s="562"/>
      <c r="X1072" s="562"/>
    </row>
    <row r="1073" spans="5:27" x14ac:dyDescent="0.2">
      <c r="E1073" s="561"/>
      <c r="F1073" s="566"/>
      <c r="G1073" s="566"/>
      <c r="H1073" s="566"/>
      <c r="I1073" s="566"/>
      <c r="J1073" s="566"/>
      <c r="K1073" s="487"/>
      <c r="L1073" s="487"/>
      <c r="M1073" s="487"/>
      <c r="N1073" s="567"/>
      <c r="O1073" s="567"/>
      <c r="P1073" s="567"/>
      <c r="Q1073" s="567"/>
      <c r="R1073" s="567"/>
      <c r="S1073" s="567"/>
      <c r="T1073" s="567"/>
      <c r="U1073" s="567"/>
      <c r="V1073" s="562"/>
      <c r="W1073" s="562"/>
      <c r="X1073" s="562"/>
    </row>
    <row r="1074" spans="5:27" x14ac:dyDescent="0.2">
      <c r="E1074" s="561"/>
      <c r="F1074" s="566"/>
      <c r="G1074" s="566"/>
      <c r="H1074" s="566"/>
      <c r="I1074" s="566"/>
      <c r="J1074" s="566"/>
      <c r="K1074" s="487"/>
      <c r="L1074" s="487"/>
      <c r="M1074" s="487"/>
      <c r="N1074" s="567"/>
      <c r="O1074" s="567"/>
      <c r="P1074" s="567"/>
      <c r="Q1074" s="567"/>
      <c r="R1074" s="567"/>
      <c r="S1074" s="567"/>
      <c r="T1074" s="567"/>
      <c r="U1074" s="567"/>
    </row>
    <row r="1075" spans="5:27" x14ac:dyDescent="0.2">
      <c r="E1075" s="561"/>
      <c r="F1075" s="566"/>
      <c r="G1075" s="566"/>
      <c r="H1075" s="566"/>
      <c r="I1075" s="566"/>
      <c r="J1075" s="566"/>
      <c r="K1075" s="487"/>
      <c r="L1075" s="487"/>
      <c r="M1075" s="487"/>
      <c r="N1075" s="567"/>
      <c r="O1075" s="567"/>
      <c r="P1075" s="567"/>
      <c r="Q1075" s="567"/>
      <c r="R1075" s="567"/>
      <c r="S1075" s="567"/>
      <c r="T1075" s="567"/>
      <c r="U1075" s="567"/>
      <c r="V1075" s="562"/>
      <c r="W1075" s="562"/>
      <c r="X1075" s="562"/>
    </row>
    <row r="1076" spans="5:27" x14ac:dyDescent="0.2">
      <c r="E1076" s="561"/>
      <c r="F1076" s="566"/>
      <c r="G1076" s="566"/>
      <c r="H1076" s="566"/>
      <c r="I1076" s="566"/>
      <c r="J1076" s="566"/>
      <c r="K1076" s="487"/>
      <c r="L1076" s="487"/>
      <c r="M1076" s="487"/>
      <c r="N1076" s="567"/>
      <c r="O1076" s="567"/>
      <c r="P1076" s="567"/>
      <c r="Q1076" s="567"/>
      <c r="R1076" s="567"/>
      <c r="S1076" s="567"/>
      <c r="T1076" s="567"/>
      <c r="U1076" s="567"/>
    </row>
    <row r="1077" spans="5:27" x14ac:dyDescent="0.2">
      <c r="E1077" s="566"/>
      <c r="F1077" s="566"/>
      <c r="G1077" s="566"/>
      <c r="H1077" s="566"/>
      <c r="I1077" s="566"/>
      <c r="J1077" s="566"/>
      <c r="K1077" s="487"/>
      <c r="L1077" s="487"/>
      <c r="M1077" s="487"/>
      <c r="N1077" s="567"/>
      <c r="O1077" s="567"/>
      <c r="P1077" s="567"/>
      <c r="Q1077" s="567"/>
      <c r="R1077" s="567"/>
      <c r="S1077" s="567"/>
      <c r="T1077" s="567"/>
      <c r="U1077" s="567"/>
      <c r="V1077" s="562"/>
      <c r="W1077" s="562"/>
      <c r="X1077" s="562"/>
    </row>
    <row r="1078" spans="5:27" x14ac:dyDescent="0.2">
      <c r="E1078" s="566"/>
      <c r="F1078" s="566"/>
      <c r="G1078" s="566"/>
      <c r="H1078" s="566"/>
      <c r="I1078" s="566"/>
      <c r="J1078" s="566"/>
      <c r="K1078" s="487"/>
      <c r="L1078" s="487"/>
      <c r="M1078" s="487"/>
      <c r="N1078" s="567"/>
      <c r="O1078" s="567"/>
      <c r="P1078" s="567"/>
      <c r="Q1078" s="567"/>
      <c r="R1078" s="567"/>
      <c r="S1078" s="567"/>
      <c r="T1078" s="567"/>
      <c r="U1078" s="567"/>
    </row>
    <row r="1079" spans="5:27" x14ac:dyDescent="0.2">
      <c r="E1079" s="566"/>
      <c r="F1079" s="566"/>
      <c r="G1079" s="566"/>
      <c r="H1079" s="566"/>
      <c r="I1079" s="566"/>
      <c r="J1079" s="566"/>
      <c r="K1079" s="487"/>
      <c r="L1079" s="487"/>
      <c r="M1079" s="487"/>
      <c r="N1079" s="567"/>
      <c r="O1079" s="567"/>
      <c r="P1079" s="567"/>
      <c r="Q1079" s="567"/>
      <c r="R1079" s="567"/>
      <c r="S1079" s="567"/>
      <c r="T1079" s="567"/>
      <c r="U1079" s="567"/>
      <c r="V1079" s="562"/>
      <c r="W1079" s="562"/>
      <c r="X1079" s="562"/>
    </row>
    <row r="1080" spans="5:27" x14ac:dyDescent="0.2">
      <c r="E1080" s="566"/>
      <c r="F1080" s="566"/>
      <c r="G1080" s="566"/>
      <c r="H1080" s="566"/>
      <c r="I1080" s="566"/>
      <c r="J1080" s="566"/>
      <c r="K1080" s="487"/>
      <c r="L1080" s="487"/>
      <c r="M1080" s="487"/>
      <c r="N1080" s="567"/>
      <c r="O1080" s="567"/>
      <c r="P1080" s="567"/>
      <c r="Q1080" s="567"/>
      <c r="R1080" s="567"/>
      <c r="S1080" s="567"/>
      <c r="T1080" s="567"/>
      <c r="U1080" s="567"/>
    </row>
    <row r="1081" spans="5:27" x14ac:dyDescent="0.2">
      <c r="E1081" s="566"/>
      <c r="F1081" s="566"/>
      <c r="G1081" s="566"/>
      <c r="H1081" s="566"/>
      <c r="I1081" s="566"/>
      <c r="J1081" s="566"/>
      <c r="K1081" s="487"/>
      <c r="L1081" s="487"/>
      <c r="M1081" s="487"/>
      <c r="N1081" s="567"/>
      <c r="O1081" s="567"/>
      <c r="P1081" s="567"/>
      <c r="Q1081" s="567"/>
      <c r="R1081" s="567"/>
      <c r="S1081" s="567"/>
      <c r="T1081" s="567"/>
      <c r="U1081" s="567"/>
    </row>
    <row r="1082" spans="5:27" x14ac:dyDescent="0.2">
      <c r="E1082" s="566"/>
      <c r="F1082" s="566"/>
      <c r="G1082" s="566"/>
      <c r="H1082" s="566"/>
      <c r="I1082" s="566"/>
      <c r="J1082" s="566"/>
      <c r="K1082" s="487"/>
      <c r="L1082" s="487"/>
      <c r="M1082" s="487"/>
      <c r="N1082" s="567"/>
      <c r="O1082" s="567"/>
      <c r="P1082" s="567"/>
      <c r="Q1082" s="567"/>
      <c r="R1082" s="567"/>
      <c r="S1082" s="567"/>
      <c r="T1082" s="567"/>
      <c r="U1082" s="567"/>
    </row>
    <row r="1083" spans="5:27" x14ac:dyDescent="0.2">
      <c r="E1083" s="566"/>
      <c r="F1083" s="566"/>
      <c r="G1083" s="566"/>
      <c r="H1083" s="566"/>
      <c r="I1083" s="566"/>
      <c r="J1083" s="566"/>
      <c r="K1083" s="487"/>
      <c r="L1083" s="487"/>
      <c r="M1083" s="487"/>
      <c r="N1083" s="567"/>
      <c r="O1083" s="567"/>
      <c r="P1083" s="567"/>
      <c r="Q1083" s="567"/>
      <c r="R1083" s="567"/>
      <c r="S1083" s="567"/>
      <c r="T1083" s="567"/>
      <c r="U1083" s="567"/>
    </row>
    <row r="1084" spans="5:27" x14ac:dyDescent="0.2">
      <c r="E1084" s="566"/>
      <c r="F1084" s="566"/>
      <c r="G1084" s="566"/>
      <c r="H1084" s="566"/>
      <c r="I1084" s="566"/>
      <c r="J1084" s="566"/>
      <c r="K1084" s="487"/>
      <c r="L1084" s="487"/>
      <c r="M1084" s="487"/>
      <c r="N1084" s="567"/>
      <c r="O1084" s="567"/>
      <c r="P1084" s="567"/>
      <c r="Q1084" s="567"/>
      <c r="R1084" s="567"/>
      <c r="S1084" s="567"/>
      <c r="T1084" s="567"/>
      <c r="U1084" s="567"/>
      <c r="V1084" s="567"/>
      <c r="W1084" s="567"/>
      <c r="X1084" s="567"/>
    </row>
    <row r="1085" spans="5:27" x14ac:dyDescent="0.2">
      <c r="E1085" s="578"/>
      <c r="F1085" s="578"/>
      <c r="G1085" s="578"/>
      <c r="H1085" s="578"/>
      <c r="I1085" s="578"/>
      <c r="J1085" s="578"/>
      <c r="K1085" s="573"/>
      <c r="L1085" s="573"/>
      <c r="M1085" s="573"/>
      <c r="N1085" s="579"/>
      <c r="O1085" s="579"/>
      <c r="P1085" s="579"/>
      <c r="Q1085" s="579"/>
      <c r="R1085" s="579"/>
      <c r="S1085" s="579"/>
      <c r="T1085" s="579"/>
      <c r="U1085" s="579"/>
      <c r="V1085" s="580"/>
      <c r="W1085" s="580"/>
      <c r="X1085" s="580"/>
      <c r="Y1085" s="573"/>
      <c r="Z1085" s="573"/>
      <c r="AA1085" s="573"/>
    </row>
    <row r="1086" spans="5:27" x14ac:dyDescent="0.2">
      <c r="E1086" s="578"/>
      <c r="F1086" s="578"/>
      <c r="G1086" s="578"/>
      <c r="H1086" s="578"/>
      <c r="I1086" s="578"/>
      <c r="J1086" s="578"/>
      <c r="K1086" s="573"/>
      <c r="L1086" s="573"/>
      <c r="M1086" s="573"/>
      <c r="N1086" s="579"/>
      <c r="O1086" s="579"/>
      <c r="P1086" s="579"/>
      <c r="Q1086" s="579"/>
      <c r="R1086" s="579"/>
      <c r="S1086" s="579"/>
      <c r="T1086" s="579"/>
      <c r="U1086" s="579"/>
      <c r="V1086" s="580"/>
      <c r="W1086" s="580"/>
      <c r="X1086" s="580"/>
      <c r="Y1086" s="573"/>
      <c r="Z1086" s="573"/>
      <c r="AA1086" s="573"/>
    </row>
    <row r="1087" spans="5:27" x14ac:dyDescent="0.2">
      <c r="E1087" s="578"/>
      <c r="F1087" s="578"/>
      <c r="G1087" s="578"/>
      <c r="H1087" s="578"/>
      <c r="I1087" s="578"/>
      <c r="J1087" s="578"/>
      <c r="K1087" s="573"/>
      <c r="L1087" s="573"/>
      <c r="M1087" s="573"/>
      <c r="N1087" s="579"/>
      <c r="O1087" s="579"/>
      <c r="P1087" s="579"/>
      <c r="Q1087" s="579"/>
      <c r="R1087" s="579"/>
      <c r="S1087" s="579"/>
      <c r="T1087" s="579"/>
      <c r="U1087" s="579"/>
      <c r="V1087" s="580"/>
      <c r="W1087" s="580"/>
      <c r="X1087" s="580"/>
      <c r="Y1087" s="573"/>
      <c r="Z1087" s="573"/>
      <c r="AA1087" s="573"/>
    </row>
    <row r="1088" spans="5:27" ht="14.25" x14ac:dyDescent="0.2">
      <c r="E1088" s="581"/>
      <c r="F1088" s="581"/>
      <c r="G1088" s="581"/>
      <c r="H1088" s="581"/>
      <c r="I1088" s="581"/>
      <c r="J1088" s="581"/>
      <c r="K1088" s="582"/>
      <c r="L1088" s="582"/>
      <c r="M1088" s="582"/>
      <c r="N1088" s="583"/>
      <c r="O1088" s="583"/>
      <c r="P1088" s="583"/>
      <c r="Q1088" s="583"/>
      <c r="R1088" s="583"/>
      <c r="S1088" s="583"/>
      <c r="T1088" s="583"/>
      <c r="U1088" s="583"/>
      <c r="V1088" s="584"/>
      <c r="W1088" s="584"/>
      <c r="X1088" s="584"/>
      <c r="Y1088" s="582"/>
      <c r="Z1088" s="582"/>
      <c r="AA1088" s="573"/>
    </row>
    <row r="1089" spans="5:27" x14ac:dyDescent="0.2">
      <c r="E1089" s="578"/>
      <c r="F1089" s="578"/>
      <c r="G1089" s="578"/>
      <c r="H1089" s="578"/>
      <c r="I1089" s="578"/>
      <c r="J1089" s="578"/>
      <c r="K1089" s="573"/>
      <c r="L1089" s="573"/>
      <c r="M1089" s="573"/>
      <c r="N1089" s="579"/>
      <c r="O1089" s="579"/>
      <c r="P1089" s="579"/>
      <c r="Q1089" s="579"/>
      <c r="R1089" s="579"/>
      <c r="S1089" s="579"/>
      <c r="T1089" s="585"/>
      <c r="U1089" s="585"/>
      <c r="V1089" s="585"/>
      <c r="W1089" s="585"/>
      <c r="X1089" s="585"/>
      <c r="Y1089" s="577"/>
      <c r="Z1089" s="577"/>
      <c r="AA1089" s="577"/>
    </row>
    <row r="1090" spans="5:27" x14ac:dyDescent="0.2">
      <c r="E1090" s="578"/>
      <c r="F1090" s="578"/>
      <c r="G1090" s="578"/>
      <c r="H1090" s="578"/>
      <c r="I1090" s="578"/>
      <c r="J1090" s="578"/>
      <c r="K1090" s="573"/>
      <c r="L1090" s="573"/>
      <c r="M1090" s="573"/>
      <c r="N1090" s="579"/>
      <c r="O1090" s="579"/>
      <c r="P1090" s="579"/>
      <c r="Q1090" s="579"/>
      <c r="R1090" s="579"/>
      <c r="S1090" s="579"/>
      <c r="T1090" s="585"/>
      <c r="U1090" s="585"/>
      <c r="V1090" s="585"/>
      <c r="W1090" s="585"/>
      <c r="X1090" s="585"/>
      <c r="Y1090" s="577"/>
      <c r="Z1090" s="577"/>
      <c r="AA1090" s="577"/>
    </row>
    <row r="1091" spans="5:27" x14ac:dyDescent="0.2">
      <c r="E1091" s="578"/>
      <c r="F1091" s="578"/>
      <c r="G1091" s="578"/>
      <c r="H1091" s="578"/>
      <c r="I1091" s="578"/>
      <c r="J1091" s="578"/>
      <c r="K1091" s="573"/>
      <c r="L1091" s="573"/>
      <c r="M1091" s="573"/>
      <c r="N1091" s="579"/>
      <c r="O1091" s="579"/>
      <c r="P1091" s="579"/>
      <c r="Q1091" s="579"/>
      <c r="R1091" s="579"/>
      <c r="S1091" s="579"/>
      <c r="T1091" s="585"/>
      <c r="U1091" s="585"/>
      <c r="V1091" s="585"/>
      <c r="W1091" s="585"/>
      <c r="X1091" s="585"/>
      <c r="Y1091" s="577"/>
      <c r="Z1091" s="577"/>
      <c r="AA1091" s="577"/>
    </row>
    <row r="1092" spans="5:27" x14ac:dyDescent="0.2">
      <c r="E1092" s="578"/>
      <c r="F1092" s="578"/>
      <c r="G1092" s="578"/>
      <c r="H1092" s="578"/>
      <c r="I1092" s="578"/>
      <c r="J1092" s="578"/>
      <c r="K1092" s="573"/>
      <c r="L1092" s="573"/>
      <c r="M1092" s="573"/>
      <c r="N1092" s="579"/>
      <c r="O1092" s="579"/>
      <c r="P1092" s="579"/>
      <c r="Q1092" s="579"/>
      <c r="R1092" s="579"/>
      <c r="S1092" s="579"/>
      <c r="T1092" s="585"/>
      <c r="U1092" s="585"/>
      <c r="V1092" s="585"/>
      <c r="W1092" s="585"/>
      <c r="X1092" s="585"/>
      <c r="Y1092" s="577"/>
      <c r="Z1092" s="577"/>
      <c r="AA1092" s="577"/>
    </row>
    <row r="1093" spans="5:27" x14ac:dyDescent="0.2">
      <c r="E1093" s="578"/>
      <c r="F1093" s="578"/>
      <c r="G1093" s="578"/>
      <c r="H1093" s="578"/>
      <c r="I1093" s="578"/>
      <c r="J1093" s="578"/>
      <c r="K1093" s="573"/>
      <c r="L1093" s="573"/>
      <c r="M1093" s="573"/>
      <c r="N1093" s="579"/>
      <c r="O1093" s="579"/>
      <c r="P1093" s="579"/>
      <c r="Q1093" s="579"/>
      <c r="R1093" s="579"/>
      <c r="S1093" s="579"/>
      <c r="T1093" s="585"/>
      <c r="U1093" s="585"/>
      <c r="V1093" s="585"/>
      <c r="W1093" s="585"/>
      <c r="X1093" s="585"/>
      <c r="Y1093" s="577"/>
      <c r="Z1093" s="577"/>
      <c r="AA1093" s="577"/>
    </row>
    <row r="1094" spans="5:27" x14ac:dyDescent="0.2">
      <c r="E1094" s="578"/>
      <c r="F1094" s="578"/>
      <c r="G1094" s="578"/>
      <c r="H1094" s="578"/>
      <c r="I1094" s="578"/>
      <c r="J1094" s="578"/>
      <c r="K1094" s="573"/>
      <c r="L1094" s="573"/>
      <c r="M1094" s="573"/>
      <c r="N1094" s="579"/>
      <c r="O1094" s="579"/>
      <c r="P1094" s="579"/>
      <c r="Q1094" s="579"/>
      <c r="R1094" s="579"/>
      <c r="S1094" s="579"/>
      <c r="T1094" s="585"/>
      <c r="U1094" s="585"/>
      <c r="V1094" s="585"/>
      <c r="W1094" s="585"/>
      <c r="X1094" s="585"/>
      <c r="Y1094" s="577"/>
      <c r="Z1094" s="577"/>
      <c r="AA1094" s="577"/>
    </row>
    <row r="1095" spans="5:27" x14ac:dyDescent="0.2">
      <c r="E1095" s="578"/>
      <c r="F1095" s="578"/>
      <c r="G1095" s="578"/>
      <c r="H1095" s="578"/>
      <c r="I1095" s="578"/>
      <c r="J1095" s="578"/>
      <c r="K1095" s="573"/>
      <c r="L1095" s="573"/>
      <c r="M1095" s="573"/>
      <c r="N1095" s="579"/>
      <c r="O1095" s="579"/>
      <c r="P1095" s="579"/>
      <c r="Q1095" s="579"/>
      <c r="R1095" s="579"/>
      <c r="S1095" s="579"/>
      <c r="T1095" s="585"/>
      <c r="U1095" s="585"/>
      <c r="V1095" s="585"/>
      <c r="W1095" s="585"/>
      <c r="X1095" s="585"/>
      <c r="Y1095" s="577"/>
      <c r="Z1095" s="577"/>
      <c r="AA1095" s="577"/>
    </row>
    <row r="1096" spans="5:27" ht="14.25" x14ac:dyDescent="0.2">
      <c r="E1096" s="669"/>
      <c r="F1096" s="669"/>
      <c r="G1096" s="581"/>
      <c r="H1096" s="581"/>
      <c r="I1096" s="581"/>
      <c r="J1096" s="581"/>
      <c r="K1096" s="575"/>
      <c r="L1096" s="575"/>
      <c r="M1096" s="575"/>
      <c r="N1096" s="586"/>
      <c r="O1096" s="586"/>
      <c r="P1096" s="586"/>
      <c r="Q1096" s="586"/>
      <c r="R1096" s="586"/>
      <c r="S1096" s="586"/>
      <c r="T1096" s="587"/>
      <c r="U1096" s="587"/>
      <c r="V1096" s="587"/>
      <c r="W1096" s="587"/>
      <c r="X1096" s="587"/>
      <c r="Y1096" s="587"/>
      <c r="Z1096" s="587"/>
      <c r="AA1096" s="577"/>
    </row>
    <row r="1097" spans="5:27" x14ac:dyDescent="0.2">
      <c r="E1097" s="578"/>
      <c r="F1097" s="578"/>
      <c r="G1097" s="578"/>
      <c r="H1097" s="578"/>
      <c r="I1097" s="578"/>
      <c r="J1097" s="578"/>
      <c r="K1097" s="573"/>
      <c r="L1097" s="573"/>
      <c r="M1097" s="573"/>
      <c r="N1097" s="579"/>
      <c r="O1097" s="579"/>
      <c r="P1097" s="579"/>
      <c r="Q1097" s="579"/>
      <c r="R1097" s="579"/>
      <c r="S1097" s="579"/>
      <c r="T1097" s="579"/>
      <c r="U1097" s="579"/>
      <c r="V1097" s="579"/>
      <c r="W1097" s="579"/>
      <c r="X1097" s="579"/>
      <c r="Y1097" s="577"/>
      <c r="Z1097" s="573"/>
      <c r="AA1097" s="577"/>
    </row>
    <row r="1098" spans="5:27" x14ac:dyDescent="0.2">
      <c r="E1098" s="578"/>
      <c r="F1098" s="578"/>
      <c r="G1098" s="578"/>
      <c r="H1098" s="578"/>
      <c r="I1098" s="578"/>
      <c r="J1098" s="578"/>
      <c r="K1098" s="573"/>
      <c r="L1098" s="573"/>
      <c r="M1098" s="573"/>
      <c r="N1098" s="579"/>
      <c r="O1098" s="579"/>
      <c r="P1098" s="579"/>
      <c r="Q1098" s="579"/>
      <c r="R1098" s="579"/>
      <c r="S1098" s="579"/>
      <c r="T1098" s="579"/>
      <c r="U1098" s="579"/>
      <c r="V1098" s="579"/>
      <c r="W1098" s="579"/>
      <c r="X1098" s="579"/>
      <c r="Y1098" s="577"/>
      <c r="Z1098" s="573"/>
      <c r="AA1098" s="577"/>
    </row>
    <row r="1099" spans="5:27" x14ac:dyDescent="0.2">
      <c r="E1099" s="578"/>
      <c r="F1099" s="578"/>
      <c r="G1099" s="578"/>
      <c r="H1099" s="578"/>
      <c r="I1099" s="578"/>
      <c r="J1099" s="578"/>
      <c r="K1099" s="573"/>
      <c r="L1099" s="573"/>
      <c r="M1099" s="573"/>
      <c r="N1099" s="579"/>
      <c r="O1099" s="579"/>
      <c r="P1099" s="579"/>
      <c r="Q1099" s="579"/>
      <c r="R1099" s="579"/>
      <c r="S1099" s="579"/>
      <c r="T1099" s="579"/>
      <c r="U1099" s="579"/>
      <c r="V1099" s="579"/>
      <c r="W1099" s="579"/>
      <c r="X1099" s="579"/>
      <c r="Y1099" s="577"/>
      <c r="Z1099" s="573"/>
      <c r="AA1099" s="577"/>
    </row>
    <row r="1100" spans="5:27" x14ac:dyDescent="0.2">
      <c r="E1100" s="578"/>
      <c r="F1100" s="578"/>
      <c r="G1100" s="578"/>
      <c r="H1100" s="578"/>
      <c r="I1100" s="578"/>
      <c r="J1100" s="578"/>
      <c r="K1100" s="573"/>
      <c r="L1100" s="573"/>
      <c r="M1100" s="573"/>
      <c r="N1100" s="579"/>
      <c r="O1100" s="579"/>
      <c r="P1100" s="579"/>
      <c r="Q1100" s="579"/>
      <c r="R1100" s="579"/>
      <c r="S1100" s="579"/>
      <c r="T1100" s="579"/>
      <c r="U1100" s="579"/>
      <c r="V1100" s="579"/>
      <c r="W1100" s="579"/>
      <c r="X1100" s="579"/>
      <c r="Y1100" s="577"/>
      <c r="Z1100" s="573"/>
      <c r="AA1100" s="577"/>
    </row>
    <row r="1101" spans="5:27" x14ac:dyDescent="0.2">
      <c r="E1101" s="578"/>
      <c r="F1101" s="578"/>
      <c r="G1101" s="578"/>
      <c r="H1101" s="578"/>
      <c r="I1101" s="578"/>
      <c r="J1101" s="578"/>
      <c r="K1101" s="573"/>
      <c r="L1101" s="573"/>
      <c r="M1101" s="573"/>
      <c r="N1101" s="579"/>
      <c r="O1101" s="579"/>
      <c r="P1101" s="579"/>
      <c r="Q1101" s="579"/>
      <c r="R1101" s="579"/>
      <c r="S1101" s="579"/>
      <c r="T1101" s="579"/>
      <c r="U1101" s="579"/>
      <c r="V1101" s="579"/>
      <c r="W1101" s="579"/>
      <c r="X1101" s="579"/>
      <c r="Y1101" s="577"/>
      <c r="Z1101" s="573"/>
      <c r="AA1101" s="577"/>
    </row>
    <row r="1102" spans="5:27" x14ac:dyDescent="0.2">
      <c r="E1102" s="578"/>
      <c r="F1102" s="578"/>
      <c r="G1102" s="578"/>
      <c r="H1102" s="578"/>
      <c r="I1102" s="578"/>
      <c r="J1102" s="578"/>
      <c r="K1102" s="573"/>
      <c r="L1102" s="573"/>
      <c r="M1102" s="573"/>
      <c r="N1102" s="579"/>
      <c r="O1102" s="579"/>
      <c r="P1102" s="579"/>
      <c r="Q1102" s="579"/>
      <c r="R1102" s="579"/>
      <c r="S1102" s="579"/>
      <c r="T1102" s="579"/>
      <c r="U1102" s="579"/>
      <c r="V1102" s="579"/>
      <c r="W1102" s="579"/>
      <c r="X1102" s="579"/>
      <c r="Y1102" s="577"/>
      <c r="Z1102" s="573"/>
      <c r="AA1102" s="577"/>
    </row>
    <row r="1103" spans="5:27" x14ac:dyDescent="0.2">
      <c r="E1103" s="578"/>
      <c r="F1103" s="578"/>
      <c r="G1103" s="578"/>
      <c r="H1103" s="578"/>
      <c r="I1103" s="578"/>
      <c r="J1103" s="578"/>
      <c r="K1103" s="573"/>
      <c r="L1103" s="573"/>
      <c r="M1103" s="573"/>
      <c r="N1103" s="579"/>
      <c r="O1103" s="579"/>
      <c r="P1103" s="579"/>
      <c r="Q1103" s="579"/>
      <c r="R1103" s="579"/>
      <c r="S1103" s="579"/>
      <c r="T1103" s="579"/>
      <c r="U1103" s="579"/>
      <c r="V1103" s="579"/>
      <c r="W1103" s="579"/>
      <c r="X1103" s="579"/>
      <c r="Y1103" s="577"/>
      <c r="Z1103" s="573"/>
      <c r="AA1103" s="577"/>
    </row>
    <row r="1104" spans="5:27" ht="14.25" x14ac:dyDescent="0.2">
      <c r="E1104" s="669"/>
      <c r="F1104" s="669"/>
      <c r="G1104" s="581"/>
      <c r="H1104" s="581"/>
      <c r="I1104" s="581"/>
      <c r="J1104" s="581"/>
      <c r="K1104" s="575"/>
      <c r="L1104" s="575"/>
      <c r="M1104" s="575"/>
      <c r="N1104" s="586"/>
      <c r="O1104" s="586"/>
      <c r="P1104" s="586"/>
      <c r="Q1104" s="586"/>
      <c r="R1104" s="586"/>
      <c r="S1104" s="586"/>
      <c r="T1104" s="586"/>
      <c r="U1104" s="586"/>
      <c r="V1104" s="586"/>
      <c r="W1104" s="586"/>
      <c r="X1104" s="586"/>
      <c r="Y1104" s="586"/>
      <c r="Z1104" s="586"/>
      <c r="AA1104" s="577"/>
    </row>
    <row r="1105" spans="5:27" x14ac:dyDescent="0.2">
      <c r="E1105" s="578"/>
      <c r="F1105" s="578"/>
      <c r="G1105" s="578"/>
      <c r="H1105" s="578"/>
      <c r="I1105" s="578"/>
      <c r="J1105" s="578"/>
      <c r="K1105" s="573"/>
      <c r="L1105" s="573"/>
      <c r="M1105" s="573"/>
      <c r="N1105" s="579"/>
      <c r="O1105" s="579"/>
      <c r="P1105" s="579"/>
      <c r="Q1105" s="579"/>
      <c r="R1105" s="579"/>
      <c r="S1105" s="579"/>
      <c r="T1105" s="579"/>
      <c r="U1105" s="579"/>
      <c r="V1105" s="579"/>
      <c r="W1105" s="579"/>
      <c r="X1105" s="579"/>
      <c r="Y1105" s="577"/>
      <c r="Z1105" s="577"/>
      <c r="AA1105" s="577"/>
    </row>
    <row r="1106" spans="5:27" x14ac:dyDescent="0.2">
      <c r="E1106" s="578"/>
      <c r="F1106" s="578"/>
      <c r="G1106" s="578"/>
      <c r="H1106" s="578"/>
      <c r="I1106" s="578"/>
      <c r="J1106" s="578"/>
      <c r="K1106" s="573"/>
      <c r="L1106" s="573"/>
      <c r="M1106" s="573"/>
      <c r="N1106" s="579"/>
      <c r="O1106" s="579"/>
      <c r="P1106" s="579"/>
      <c r="Q1106" s="579"/>
      <c r="R1106" s="579"/>
      <c r="S1106" s="579"/>
      <c r="T1106" s="579"/>
      <c r="U1106" s="579"/>
      <c r="V1106" s="579"/>
      <c r="W1106" s="579"/>
      <c r="X1106" s="579"/>
      <c r="Y1106" s="577"/>
      <c r="Z1106" s="577"/>
      <c r="AA1106" s="577"/>
    </row>
    <row r="1107" spans="5:27" x14ac:dyDescent="0.2">
      <c r="E1107" s="578"/>
      <c r="F1107" s="578"/>
      <c r="G1107" s="578"/>
      <c r="H1107" s="578"/>
      <c r="I1107" s="578"/>
      <c r="J1107" s="578"/>
      <c r="K1107" s="573"/>
      <c r="L1107" s="573"/>
      <c r="M1107" s="573"/>
      <c r="N1107" s="579"/>
      <c r="O1107" s="579"/>
      <c r="P1107" s="579"/>
      <c r="Q1107" s="579"/>
      <c r="R1107" s="579"/>
      <c r="S1107" s="579"/>
      <c r="T1107" s="579"/>
      <c r="U1107" s="579"/>
      <c r="V1107" s="579"/>
      <c r="W1107" s="579"/>
      <c r="X1107" s="579"/>
      <c r="Y1107" s="577"/>
      <c r="Z1107" s="577"/>
      <c r="AA1107" s="577"/>
    </row>
    <row r="1108" spans="5:27" ht="14.25" x14ac:dyDescent="0.2">
      <c r="E1108" s="669"/>
      <c r="F1108" s="669"/>
      <c r="G1108" s="581"/>
      <c r="H1108" s="581"/>
      <c r="I1108" s="581"/>
      <c r="J1108" s="581"/>
      <c r="K1108" s="575"/>
      <c r="L1108" s="575"/>
      <c r="M1108" s="575"/>
      <c r="N1108" s="586"/>
      <c r="O1108" s="586"/>
      <c r="P1108" s="586"/>
      <c r="Q1108" s="586"/>
      <c r="R1108" s="586"/>
      <c r="S1108" s="586"/>
      <c r="T1108" s="586"/>
      <c r="U1108" s="586"/>
      <c r="V1108" s="586"/>
      <c r="W1108" s="586"/>
      <c r="X1108" s="586"/>
      <c r="Y1108" s="586"/>
      <c r="Z1108" s="586"/>
      <c r="AA1108" s="577"/>
    </row>
    <row r="1109" spans="5:27" x14ac:dyDescent="0.2">
      <c r="E1109" s="578"/>
      <c r="F1109" s="578"/>
      <c r="G1109" s="578"/>
      <c r="H1109" s="578"/>
      <c r="I1109" s="578"/>
      <c r="J1109" s="578"/>
      <c r="K1109" s="573"/>
      <c r="L1109" s="573"/>
      <c r="M1109" s="573"/>
      <c r="N1109" s="579"/>
      <c r="O1109" s="579"/>
      <c r="P1109" s="579"/>
      <c r="Q1109" s="579"/>
      <c r="R1109" s="579"/>
      <c r="S1109" s="579"/>
      <c r="T1109" s="579"/>
      <c r="U1109" s="579"/>
      <c r="V1109" s="579"/>
      <c r="W1109" s="579"/>
      <c r="X1109" s="579"/>
      <c r="Y1109" s="585"/>
      <c r="Z1109" s="585"/>
      <c r="AA1109" s="577"/>
    </row>
    <row r="1110" spans="5:27" x14ac:dyDescent="0.2">
      <c r="E1110" s="578"/>
      <c r="F1110" s="578"/>
      <c r="G1110" s="578"/>
      <c r="H1110" s="578"/>
      <c r="I1110" s="578"/>
      <c r="J1110" s="578"/>
      <c r="K1110" s="573"/>
      <c r="L1110" s="573"/>
      <c r="M1110" s="573"/>
      <c r="N1110" s="579"/>
      <c r="O1110" s="579"/>
      <c r="P1110" s="579"/>
      <c r="Q1110" s="579"/>
      <c r="R1110" s="579"/>
      <c r="S1110" s="579"/>
      <c r="T1110" s="579"/>
      <c r="U1110" s="579"/>
      <c r="V1110" s="579"/>
      <c r="W1110" s="579"/>
      <c r="X1110" s="579"/>
      <c r="Y1110" s="585"/>
      <c r="Z1110" s="585"/>
      <c r="AA1110" s="577"/>
    </row>
    <row r="1111" spans="5:27" x14ac:dyDescent="0.2">
      <c r="E1111" s="578"/>
      <c r="F1111" s="578"/>
      <c r="G1111" s="578"/>
      <c r="H1111" s="578"/>
      <c r="I1111" s="578"/>
      <c r="J1111" s="578"/>
      <c r="K1111" s="573"/>
      <c r="L1111" s="573"/>
      <c r="M1111" s="573"/>
      <c r="N1111" s="579"/>
      <c r="O1111" s="579"/>
      <c r="P1111" s="579"/>
      <c r="Q1111" s="579"/>
      <c r="R1111" s="579"/>
      <c r="S1111" s="579"/>
      <c r="T1111" s="579"/>
      <c r="U1111" s="579"/>
      <c r="V1111" s="579"/>
      <c r="W1111" s="579"/>
      <c r="X1111" s="579"/>
      <c r="Y1111" s="585"/>
      <c r="Z1111" s="585"/>
      <c r="AA1111" s="577"/>
    </row>
    <row r="1112" spans="5:27" ht="14.25" x14ac:dyDescent="0.2">
      <c r="E1112" s="581"/>
      <c r="F1112" s="581"/>
      <c r="G1112" s="581"/>
      <c r="H1112" s="581"/>
      <c r="I1112" s="581"/>
      <c r="J1112" s="581"/>
      <c r="K1112" s="575"/>
      <c r="L1112" s="575"/>
      <c r="M1112" s="575"/>
      <c r="N1112" s="586"/>
      <c r="O1112" s="586"/>
      <c r="P1112" s="586"/>
      <c r="Q1112" s="586"/>
      <c r="R1112" s="586"/>
      <c r="S1112" s="586"/>
      <c r="T1112" s="586"/>
      <c r="U1112" s="586"/>
      <c r="V1112" s="586"/>
      <c r="W1112" s="586"/>
      <c r="X1112" s="586"/>
      <c r="Y1112" s="586"/>
      <c r="Z1112" s="586"/>
      <c r="AA1112" s="577"/>
    </row>
    <row r="1113" spans="5:27" x14ac:dyDescent="0.2">
      <c r="E1113" s="578"/>
      <c r="F1113" s="578"/>
      <c r="G1113" s="578"/>
      <c r="H1113" s="578"/>
      <c r="I1113" s="578"/>
      <c r="J1113" s="578"/>
      <c r="K1113" s="573"/>
      <c r="L1113" s="573"/>
      <c r="M1113" s="573"/>
      <c r="N1113" s="579"/>
      <c r="O1113" s="579"/>
      <c r="P1113" s="579"/>
      <c r="Q1113" s="579"/>
      <c r="R1113" s="579"/>
      <c r="S1113" s="579"/>
      <c r="T1113" s="579"/>
      <c r="U1113" s="579"/>
      <c r="V1113" s="579"/>
      <c r="W1113" s="579"/>
      <c r="X1113" s="579"/>
      <c r="Y1113" s="577"/>
      <c r="Z1113" s="577"/>
      <c r="AA1113" s="577"/>
    </row>
    <row r="1114" spans="5:27" x14ac:dyDescent="0.2">
      <c r="E1114" s="578"/>
      <c r="F1114" s="578"/>
      <c r="G1114" s="578"/>
      <c r="H1114" s="578"/>
      <c r="I1114" s="578"/>
      <c r="J1114" s="578"/>
      <c r="K1114" s="573"/>
      <c r="L1114" s="573"/>
      <c r="M1114" s="573"/>
      <c r="N1114" s="579"/>
      <c r="O1114" s="579"/>
      <c r="P1114" s="579"/>
      <c r="Q1114" s="579"/>
      <c r="R1114" s="579"/>
      <c r="S1114" s="579"/>
      <c r="T1114" s="579"/>
      <c r="U1114" s="579"/>
      <c r="V1114" s="579"/>
      <c r="W1114" s="579"/>
      <c r="X1114" s="579"/>
      <c r="Y1114" s="577"/>
      <c r="Z1114" s="577"/>
      <c r="AA1114" s="577"/>
    </row>
    <row r="1115" spans="5:27" x14ac:dyDescent="0.2">
      <c r="E1115" s="578"/>
      <c r="F1115" s="578"/>
      <c r="G1115" s="578"/>
      <c r="H1115" s="578"/>
      <c r="I1115" s="578"/>
      <c r="J1115" s="578"/>
      <c r="K1115" s="573"/>
      <c r="L1115" s="573"/>
      <c r="M1115" s="573"/>
      <c r="N1115" s="579"/>
      <c r="O1115" s="579"/>
      <c r="P1115" s="579"/>
      <c r="Q1115" s="579"/>
      <c r="R1115" s="579"/>
      <c r="S1115" s="579"/>
      <c r="T1115" s="579"/>
      <c r="U1115" s="579"/>
      <c r="V1115" s="579"/>
      <c r="W1115" s="579"/>
      <c r="X1115" s="579"/>
      <c r="Y1115" s="577"/>
      <c r="Z1115" s="577"/>
      <c r="AA1115" s="577"/>
    </row>
    <row r="1116" spans="5:27" x14ac:dyDescent="0.2">
      <c r="E1116" s="578"/>
      <c r="F1116" s="578"/>
      <c r="G1116" s="578"/>
      <c r="H1116" s="578"/>
      <c r="I1116" s="578"/>
      <c r="J1116" s="578"/>
      <c r="K1116" s="573"/>
      <c r="L1116" s="573"/>
      <c r="M1116" s="573"/>
      <c r="N1116" s="579"/>
      <c r="O1116" s="579"/>
      <c r="P1116" s="579"/>
      <c r="Q1116" s="579"/>
      <c r="R1116" s="579"/>
      <c r="S1116" s="579"/>
      <c r="T1116" s="579"/>
      <c r="U1116" s="579"/>
      <c r="V1116" s="579"/>
      <c r="W1116" s="579"/>
      <c r="X1116" s="579"/>
      <c r="Y1116" s="577"/>
      <c r="Z1116" s="577"/>
      <c r="AA1116" s="577"/>
    </row>
    <row r="1117" spans="5:27" x14ac:dyDescent="0.2">
      <c r="E1117" s="578"/>
      <c r="F1117" s="578"/>
      <c r="G1117" s="578"/>
      <c r="H1117" s="578"/>
      <c r="I1117" s="578"/>
      <c r="J1117" s="578"/>
      <c r="K1117" s="573"/>
      <c r="L1117" s="573"/>
      <c r="M1117" s="573"/>
      <c r="N1117" s="579"/>
      <c r="O1117" s="579"/>
      <c r="P1117" s="579"/>
      <c r="Q1117" s="579"/>
      <c r="R1117" s="579"/>
      <c r="S1117" s="579"/>
      <c r="T1117" s="579"/>
      <c r="U1117" s="579"/>
      <c r="V1117" s="579"/>
      <c r="W1117" s="579"/>
      <c r="X1117" s="579"/>
      <c r="Y1117" s="577"/>
      <c r="Z1117" s="577"/>
      <c r="AA1117" s="577"/>
    </row>
    <row r="1118" spans="5:27" x14ac:dyDescent="0.2">
      <c r="E1118" s="578"/>
      <c r="F1118" s="578"/>
      <c r="G1118" s="578"/>
      <c r="H1118" s="578"/>
      <c r="I1118" s="578"/>
      <c r="J1118" s="578"/>
      <c r="K1118" s="573"/>
      <c r="L1118" s="573"/>
      <c r="M1118" s="573"/>
      <c r="N1118" s="579"/>
      <c r="O1118" s="579"/>
      <c r="P1118" s="579"/>
      <c r="Q1118" s="579"/>
      <c r="R1118" s="579"/>
      <c r="S1118" s="579"/>
      <c r="T1118" s="579"/>
      <c r="U1118" s="579"/>
      <c r="V1118" s="579"/>
      <c r="W1118" s="579"/>
      <c r="X1118" s="579"/>
      <c r="Y1118" s="577"/>
      <c r="Z1118" s="577"/>
      <c r="AA1118" s="577"/>
    </row>
    <row r="1119" spans="5:27" x14ac:dyDescent="0.2">
      <c r="E1119" s="578"/>
      <c r="F1119" s="578"/>
      <c r="G1119" s="578"/>
      <c r="H1119" s="578"/>
      <c r="I1119" s="578"/>
      <c r="J1119" s="578"/>
      <c r="K1119" s="573"/>
      <c r="L1119" s="573"/>
      <c r="M1119" s="573"/>
      <c r="N1119" s="579"/>
      <c r="O1119" s="579"/>
      <c r="P1119" s="579"/>
      <c r="Q1119" s="579"/>
      <c r="R1119" s="579"/>
      <c r="S1119" s="579"/>
      <c r="T1119" s="579"/>
      <c r="U1119" s="579"/>
      <c r="V1119" s="579"/>
      <c r="W1119" s="579"/>
      <c r="X1119" s="579"/>
      <c r="Y1119" s="577"/>
      <c r="Z1119" s="577"/>
      <c r="AA1119" s="577"/>
    </row>
    <row r="1120" spans="5:27" x14ac:dyDescent="0.2">
      <c r="E1120" s="578"/>
      <c r="F1120" s="578"/>
      <c r="G1120" s="578"/>
      <c r="H1120" s="578"/>
      <c r="I1120" s="578"/>
      <c r="J1120" s="578"/>
      <c r="K1120" s="573"/>
      <c r="L1120" s="573"/>
      <c r="M1120" s="573"/>
      <c r="N1120" s="579"/>
      <c r="O1120" s="579"/>
      <c r="P1120" s="579"/>
      <c r="Q1120" s="579"/>
      <c r="R1120" s="579"/>
      <c r="S1120" s="579"/>
      <c r="T1120" s="579"/>
      <c r="U1120" s="579"/>
      <c r="V1120" s="579"/>
      <c r="W1120" s="579"/>
      <c r="X1120" s="579"/>
      <c r="Y1120" s="577"/>
      <c r="Z1120" s="577"/>
      <c r="AA1120" s="577"/>
    </row>
    <row r="1121" spans="5:27" x14ac:dyDescent="0.2">
      <c r="E1121" s="578"/>
      <c r="F1121" s="578"/>
      <c r="G1121" s="578"/>
      <c r="H1121" s="578"/>
      <c r="I1121" s="578"/>
      <c r="J1121" s="578"/>
      <c r="K1121" s="573"/>
      <c r="L1121" s="573"/>
      <c r="M1121" s="573"/>
      <c r="N1121" s="579"/>
      <c r="O1121" s="579"/>
      <c r="P1121" s="579"/>
      <c r="Q1121" s="579"/>
      <c r="R1121" s="579"/>
      <c r="S1121" s="579"/>
      <c r="T1121" s="579"/>
      <c r="U1121" s="579"/>
      <c r="V1121" s="579"/>
      <c r="W1121" s="579"/>
      <c r="X1121" s="579"/>
      <c r="Y1121" s="577"/>
      <c r="Z1121" s="577"/>
      <c r="AA1121" s="577"/>
    </row>
    <row r="1122" spans="5:27" ht="14.25" x14ac:dyDescent="0.2">
      <c r="E1122" s="669"/>
      <c r="F1122" s="669"/>
      <c r="G1122" s="581"/>
      <c r="H1122" s="581"/>
      <c r="I1122" s="581"/>
      <c r="J1122" s="581"/>
      <c r="K1122" s="575"/>
      <c r="L1122" s="575"/>
      <c r="M1122" s="575"/>
      <c r="N1122" s="586"/>
      <c r="O1122" s="586"/>
      <c r="P1122" s="586"/>
      <c r="Q1122" s="586"/>
      <c r="R1122" s="586"/>
      <c r="S1122" s="586"/>
      <c r="T1122" s="586"/>
      <c r="U1122" s="586"/>
      <c r="V1122" s="586"/>
      <c r="W1122" s="586"/>
      <c r="X1122" s="586"/>
      <c r="Y1122" s="586"/>
      <c r="Z1122" s="586"/>
      <c r="AA1122" s="577"/>
    </row>
    <row r="1123" spans="5:27" x14ac:dyDescent="0.2">
      <c r="E1123" s="578"/>
      <c r="F1123" s="578"/>
      <c r="G1123" s="578"/>
      <c r="H1123" s="578"/>
      <c r="I1123" s="578"/>
      <c r="J1123" s="578"/>
      <c r="K1123" s="573"/>
      <c r="L1123" s="573"/>
      <c r="M1123" s="573"/>
      <c r="N1123" s="579"/>
      <c r="O1123" s="579"/>
      <c r="P1123" s="579"/>
      <c r="Q1123" s="579"/>
      <c r="R1123" s="579"/>
      <c r="S1123" s="579"/>
      <c r="T1123" s="579"/>
      <c r="U1123" s="579"/>
      <c r="V1123" s="579"/>
      <c r="W1123" s="579"/>
      <c r="X1123" s="579"/>
      <c r="Y1123" s="577"/>
      <c r="Z1123" s="577"/>
      <c r="AA1123" s="577"/>
    </row>
    <row r="1124" spans="5:27" x14ac:dyDescent="0.2">
      <c r="E1124" s="578"/>
      <c r="F1124" s="578"/>
      <c r="G1124" s="578"/>
      <c r="H1124" s="578"/>
      <c r="I1124" s="578"/>
      <c r="J1124" s="578"/>
      <c r="K1124" s="573"/>
      <c r="L1124" s="573"/>
      <c r="M1124" s="573"/>
      <c r="N1124" s="579"/>
      <c r="O1124" s="579"/>
      <c r="P1124" s="579"/>
      <c r="Q1124" s="579"/>
      <c r="R1124" s="579"/>
      <c r="S1124" s="579"/>
      <c r="T1124" s="579"/>
      <c r="U1124" s="579"/>
      <c r="V1124" s="579"/>
      <c r="W1124" s="579"/>
      <c r="X1124" s="579"/>
      <c r="Y1124" s="577"/>
      <c r="Z1124" s="577"/>
      <c r="AA1124" s="577"/>
    </row>
    <row r="1125" spans="5:27" x14ac:dyDescent="0.2">
      <c r="E1125" s="578"/>
      <c r="F1125" s="578"/>
      <c r="G1125" s="578"/>
      <c r="H1125" s="578"/>
      <c r="I1125" s="578"/>
      <c r="J1125" s="578"/>
      <c r="K1125" s="573"/>
      <c r="L1125" s="573"/>
      <c r="M1125" s="573"/>
      <c r="N1125" s="579"/>
      <c r="O1125" s="579"/>
      <c r="P1125" s="579"/>
      <c r="Q1125" s="579"/>
      <c r="R1125" s="579"/>
      <c r="S1125" s="579"/>
      <c r="T1125" s="579"/>
      <c r="U1125" s="579"/>
      <c r="V1125" s="579"/>
      <c r="W1125" s="579"/>
      <c r="X1125" s="579"/>
      <c r="Y1125" s="577"/>
      <c r="Z1125" s="577"/>
      <c r="AA1125" s="577"/>
    </row>
    <row r="1126" spans="5:27" x14ac:dyDescent="0.2">
      <c r="E1126" s="578"/>
      <c r="F1126" s="578"/>
      <c r="G1126" s="578"/>
      <c r="H1126" s="578"/>
      <c r="I1126" s="578"/>
      <c r="J1126" s="578"/>
      <c r="K1126" s="573"/>
      <c r="L1126" s="573"/>
      <c r="M1126" s="573"/>
      <c r="N1126" s="579"/>
      <c r="O1126" s="579"/>
      <c r="P1126" s="579"/>
      <c r="Q1126" s="579"/>
      <c r="R1126" s="579"/>
      <c r="S1126" s="579"/>
      <c r="T1126" s="579"/>
      <c r="U1126" s="579"/>
      <c r="V1126" s="579"/>
      <c r="W1126" s="579"/>
      <c r="X1126" s="579"/>
      <c r="Y1126" s="577"/>
      <c r="Z1126" s="577"/>
      <c r="AA1126" s="577"/>
    </row>
    <row r="1127" spans="5:27" x14ac:dyDescent="0.2">
      <c r="E1127" s="578"/>
      <c r="F1127" s="578"/>
      <c r="G1127" s="578"/>
      <c r="H1127" s="578"/>
      <c r="I1127" s="578"/>
      <c r="J1127" s="578"/>
      <c r="K1127" s="573"/>
      <c r="L1127" s="573"/>
      <c r="M1127" s="573"/>
      <c r="N1127" s="579"/>
      <c r="O1127" s="579"/>
      <c r="P1127" s="579"/>
      <c r="Q1127" s="579"/>
      <c r="R1127" s="579"/>
      <c r="S1127" s="579"/>
      <c r="T1127" s="579"/>
      <c r="U1127" s="579"/>
      <c r="V1127" s="579"/>
      <c r="W1127" s="579"/>
      <c r="X1127" s="579"/>
      <c r="Y1127" s="577"/>
      <c r="Z1127" s="577"/>
      <c r="AA1127" s="577"/>
    </row>
    <row r="1128" spans="5:27" x14ac:dyDescent="0.2">
      <c r="E1128" s="578"/>
      <c r="F1128" s="578"/>
      <c r="G1128" s="578"/>
      <c r="H1128" s="578"/>
      <c r="I1128" s="578"/>
      <c r="J1128" s="578"/>
      <c r="K1128" s="573"/>
      <c r="L1128" s="573"/>
      <c r="M1128" s="573"/>
      <c r="N1128" s="579"/>
      <c r="O1128" s="579"/>
      <c r="P1128" s="579"/>
      <c r="Q1128" s="579"/>
      <c r="R1128" s="579"/>
      <c r="S1128" s="579"/>
      <c r="T1128" s="579"/>
      <c r="U1128" s="579"/>
      <c r="V1128" s="579"/>
      <c r="W1128" s="579"/>
      <c r="X1128" s="579"/>
      <c r="Y1128" s="577"/>
      <c r="Z1128" s="577"/>
      <c r="AA1128" s="577"/>
    </row>
    <row r="1129" spans="5:27" x14ac:dyDescent="0.2">
      <c r="E1129" s="578"/>
      <c r="F1129" s="578"/>
      <c r="G1129" s="578"/>
      <c r="H1129" s="578"/>
      <c r="I1129" s="578"/>
      <c r="J1129" s="578"/>
      <c r="K1129" s="573"/>
      <c r="L1129" s="573"/>
      <c r="M1129" s="573"/>
      <c r="N1129" s="579"/>
      <c r="O1129" s="579"/>
      <c r="P1129" s="579"/>
      <c r="Q1129" s="579"/>
      <c r="R1129" s="579"/>
      <c r="S1129" s="579"/>
      <c r="T1129" s="579"/>
      <c r="U1129" s="579"/>
      <c r="V1129" s="579"/>
      <c r="W1129" s="579"/>
      <c r="X1129" s="579"/>
      <c r="Y1129" s="577"/>
      <c r="Z1129" s="577"/>
      <c r="AA1129" s="577"/>
    </row>
    <row r="1130" spans="5:27" ht="12.75" x14ac:dyDescent="0.2">
      <c r="E1130" s="581"/>
      <c r="F1130" s="588"/>
      <c r="G1130" s="588"/>
      <c r="H1130" s="588"/>
      <c r="I1130" s="588"/>
      <c r="J1130" s="588"/>
      <c r="K1130" s="588"/>
      <c r="L1130" s="588"/>
      <c r="M1130" s="588"/>
      <c r="N1130" s="588"/>
      <c r="O1130" s="588"/>
      <c r="P1130" s="588"/>
      <c r="Q1130" s="588"/>
      <c r="R1130" s="588"/>
      <c r="S1130" s="588"/>
      <c r="T1130" s="588"/>
      <c r="U1130" s="588"/>
      <c r="V1130" s="588"/>
      <c r="W1130" s="588"/>
      <c r="X1130" s="588"/>
      <c r="Y1130" s="588"/>
      <c r="Z1130" s="588"/>
      <c r="AA1130" s="577"/>
    </row>
    <row r="1131" spans="5:27" x14ac:dyDescent="0.2">
      <c r="E1131" s="578"/>
      <c r="F1131" s="578"/>
      <c r="G1131" s="578"/>
      <c r="H1131" s="578"/>
      <c r="I1131" s="578"/>
      <c r="J1131" s="578"/>
      <c r="K1131" s="573"/>
      <c r="L1131" s="573"/>
      <c r="M1131" s="573"/>
      <c r="N1131" s="579"/>
      <c r="O1131" s="579"/>
      <c r="P1131" s="579"/>
      <c r="Q1131" s="579"/>
      <c r="R1131" s="579"/>
      <c r="S1131" s="579"/>
      <c r="T1131" s="585"/>
      <c r="U1131" s="585"/>
      <c r="V1131" s="585"/>
      <c r="W1131" s="585"/>
      <c r="X1131" s="585"/>
      <c r="Y1131" s="585"/>
      <c r="Z1131" s="585"/>
      <c r="AA1131" s="577"/>
    </row>
    <row r="1132" spans="5:27" x14ac:dyDescent="0.2">
      <c r="E1132" s="578"/>
      <c r="F1132" s="578"/>
      <c r="G1132" s="578"/>
      <c r="H1132" s="578"/>
      <c r="I1132" s="578"/>
      <c r="J1132" s="578"/>
      <c r="K1132" s="573"/>
      <c r="L1132" s="573"/>
      <c r="M1132" s="573"/>
      <c r="N1132" s="579"/>
      <c r="O1132" s="579"/>
      <c r="P1132" s="579"/>
      <c r="Q1132" s="579"/>
      <c r="R1132" s="579"/>
      <c r="S1132" s="579"/>
      <c r="T1132" s="579"/>
      <c r="U1132" s="579"/>
      <c r="V1132" s="579"/>
      <c r="W1132" s="579"/>
      <c r="X1132" s="579"/>
      <c r="Y1132" s="577"/>
      <c r="Z1132" s="577"/>
      <c r="AA1132" s="573"/>
    </row>
    <row r="1133" spans="5:27" x14ac:dyDescent="0.2">
      <c r="E1133" s="578"/>
      <c r="F1133" s="578"/>
      <c r="G1133" s="578"/>
      <c r="H1133" s="578"/>
      <c r="I1133" s="578"/>
      <c r="J1133" s="578"/>
      <c r="K1133" s="573"/>
      <c r="L1133" s="573"/>
      <c r="M1133" s="573"/>
      <c r="N1133" s="579"/>
      <c r="O1133" s="579"/>
      <c r="P1133" s="579"/>
      <c r="Q1133" s="579"/>
      <c r="R1133" s="579"/>
      <c r="S1133" s="579"/>
      <c r="T1133" s="579"/>
      <c r="U1133" s="579"/>
      <c r="V1133" s="579"/>
      <c r="W1133" s="579"/>
      <c r="X1133" s="579"/>
      <c r="Y1133" s="573"/>
      <c r="Z1133" s="577"/>
      <c r="AA1133" s="573"/>
    </row>
    <row r="1134" spans="5:27" x14ac:dyDescent="0.2">
      <c r="E1134" s="566"/>
      <c r="F1134" s="566"/>
      <c r="G1134" s="566"/>
      <c r="H1134" s="566"/>
      <c r="I1134" s="566"/>
      <c r="J1134" s="566"/>
      <c r="K1134" s="487"/>
      <c r="L1134" s="487"/>
      <c r="M1134" s="487"/>
      <c r="N1134" s="567"/>
      <c r="O1134" s="567"/>
      <c r="P1134" s="567"/>
      <c r="Q1134" s="567"/>
      <c r="R1134" s="567"/>
      <c r="S1134" s="567"/>
      <c r="T1134" s="567"/>
      <c r="U1134" s="567"/>
      <c r="V1134" s="567"/>
      <c r="W1134" s="567"/>
      <c r="X1134" s="567"/>
    </row>
    <row r="1135" spans="5:27" x14ac:dyDescent="0.2">
      <c r="E1135" s="566"/>
      <c r="F1135" s="566"/>
      <c r="G1135" s="566"/>
      <c r="H1135" s="566"/>
      <c r="I1135" s="566"/>
      <c r="J1135" s="566"/>
      <c r="K1135" s="487"/>
      <c r="L1135" s="487"/>
      <c r="M1135" s="487"/>
      <c r="N1135" s="567"/>
      <c r="O1135" s="567"/>
      <c r="P1135" s="567"/>
      <c r="Q1135" s="567"/>
      <c r="R1135" s="567"/>
      <c r="S1135" s="567"/>
      <c r="T1135" s="567"/>
      <c r="U1135" s="567"/>
      <c r="V1135" s="567"/>
      <c r="W1135" s="567"/>
      <c r="X1135" s="567"/>
    </row>
    <row r="1136" spans="5:27" x14ac:dyDescent="0.2">
      <c r="E1136" s="566"/>
      <c r="F1136" s="566"/>
      <c r="G1136" s="566"/>
      <c r="H1136" s="566"/>
      <c r="I1136" s="566"/>
      <c r="J1136" s="566"/>
      <c r="K1136" s="487"/>
      <c r="L1136" s="487"/>
      <c r="M1136" s="487"/>
      <c r="N1136" s="567"/>
      <c r="O1136" s="567"/>
      <c r="P1136" s="567"/>
      <c r="Q1136" s="567"/>
      <c r="R1136" s="567"/>
      <c r="S1136" s="567"/>
      <c r="T1136" s="567"/>
      <c r="U1136" s="567"/>
      <c r="V1136" s="567"/>
      <c r="W1136" s="567"/>
      <c r="X1136" s="567"/>
    </row>
    <row r="1137" spans="5:24" x14ac:dyDescent="0.2">
      <c r="E1137" s="566"/>
      <c r="F1137" s="566"/>
      <c r="G1137" s="566"/>
      <c r="H1137" s="566"/>
      <c r="I1137" s="566"/>
      <c r="J1137" s="566"/>
      <c r="K1137" s="487"/>
      <c r="L1137" s="487"/>
      <c r="M1137" s="487"/>
      <c r="N1137" s="567"/>
      <c r="O1137" s="567"/>
      <c r="P1137" s="567"/>
      <c r="Q1137" s="567"/>
      <c r="R1137" s="567"/>
      <c r="S1137" s="567"/>
      <c r="T1137" s="567"/>
      <c r="U1137" s="567"/>
      <c r="V1137" s="567"/>
      <c r="W1137" s="567"/>
      <c r="X1137" s="567"/>
    </row>
    <row r="1138" spans="5:24" x14ac:dyDescent="0.2">
      <c r="E1138" s="566"/>
      <c r="F1138" s="566"/>
      <c r="G1138" s="566"/>
      <c r="H1138" s="566"/>
      <c r="I1138" s="566"/>
      <c r="J1138" s="566"/>
      <c r="K1138" s="487"/>
      <c r="L1138" s="487"/>
      <c r="M1138" s="487"/>
      <c r="N1138" s="567"/>
      <c r="O1138" s="567"/>
      <c r="P1138" s="567"/>
      <c r="Q1138" s="567"/>
      <c r="R1138" s="567"/>
      <c r="S1138" s="567"/>
      <c r="T1138" s="567"/>
      <c r="U1138" s="567"/>
      <c r="V1138" s="567"/>
      <c r="W1138" s="567"/>
      <c r="X1138" s="567"/>
    </row>
    <row r="1139" spans="5:24" x14ac:dyDescent="0.2">
      <c r="E1139" s="566"/>
      <c r="F1139" s="566"/>
      <c r="G1139" s="566"/>
      <c r="H1139" s="566"/>
      <c r="I1139" s="566"/>
      <c r="J1139" s="566"/>
      <c r="K1139" s="487"/>
      <c r="L1139" s="487"/>
      <c r="M1139" s="487"/>
      <c r="N1139" s="567"/>
      <c r="O1139" s="567"/>
      <c r="P1139" s="567"/>
      <c r="Q1139" s="567"/>
      <c r="R1139" s="567"/>
      <c r="S1139" s="567"/>
      <c r="T1139" s="567"/>
      <c r="U1139" s="567"/>
      <c r="V1139" s="567"/>
      <c r="W1139" s="567"/>
      <c r="X1139" s="567"/>
    </row>
    <row r="1140" spans="5:24" x14ac:dyDescent="0.2">
      <c r="E1140" s="566"/>
      <c r="F1140" s="566"/>
      <c r="G1140" s="566"/>
      <c r="H1140" s="566"/>
      <c r="I1140" s="566"/>
      <c r="J1140" s="566"/>
      <c r="K1140" s="487"/>
      <c r="L1140" s="487"/>
      <c r="M1140" s="487"/>
      <c r="N1140" s="567"/>
      <c r="O1140" s="567"/>
      <c r="P1140" s="567"/>
      <c r="Q1140" s="567"/>
      <c r="R1140" s="567"/>
      <c r="S1140" s="567"/>
      <c r="T1140" s="567"/>
      <c r="U1140" s="567"/>
      <c r="V1140" s="567"/>
      <c r="W1140" s="567"/>
      <c r="X1140" s="567"/>
    </row>
    <row r="1141" spans="5:24" x14ac:dyDescent="0.2">
      <c r="E1141" s="566"/>
      <c r="F1141" s="566"/>
      <c r="G1141" s="566"/>
      <c r="H1141" s="566"/>
      <c r="I1141" s="566"/>
      <c r="J1141" s="566"/>
      <c r="K1141" s="487"/>
      <c r="L1141" s="487"/>
      <c r="M1141" s="487"/>
      <c r="N1141" s="567"/>
      <c r="O1141" s="567"/>
      <c r="P1141" s="567"/>
      <c r="Q1141" s="567"/>
      <c r="R1141" s="567"/>
      <c r="S1141" s="567"/>
      <c r="T1141" s="567"/>
      <c r="U1141" s="567"/>
      <c r="V1141" s="567"/>
      <c r="W1141" s="567"/>
      <c r="X1141" s="567"/>
    </row>
    <row r="1142" spans="5:24" x14ac:dyDescent="0.2">
      <c r="E1142" s="566"/>
      <c r="F1142" s="566"/>
      <c r="G1142" s="566"/>
      <c r="H1142" s="566"/>
      <c r="I1142" s="566"/>
      <c r="J1142" s="566"/>
      <c r="K1142" s="487"/>
      <c r="L1142" s="487"/>
      <c r="M1142" s="487"/>
      <c r="N1142" s="567"/>
      <c r="O1142" s="567"/>
      <c r="P1142" s="567"/>
      <c r="Q1142" s="567"/>
      <c r="R1142" s="567"/>
      <c r="S1142" s="567"/>
      <c r="T1142" s="567"/>
      <c r="U1142" s="567"/>
      <c r="V1142" s="567"/>
      <c r="W1142" s="567"/>
      <c r="X1142" s="567"/>
    </row>
    <row r="1143" spans="5:24" x14ac:dyDescent="0.2">
      <c r="E1143" s="566"/>
      <c r="F1143" s="566"/>
      <c r="G1143" s="566"/>
      <c r="H1143" s="566"/>
      <c r="I1143" s="566"/>
      <c r="J1143" s="566"/>
      <c r="K1143" s="487"/>
      <c r="L1143" s="487"/>
      <c r="M1143" s="487"/>
      <c r="N1143" s="567"/>
      <c r="O1143" s="567"/>
      <c r="P1143" s="567"/>
      <c r="Q1143" s="567"/>
      <c r="R1143" s="567"/>
      <c r="S1143" s="567"/>
      <c r="T1143" s="567"/>
      <c r="U1143" s="567"/>
      <c r="V1143" s="567"/>
      <c r="W1143" s="567"/>
      <c r="X1143" s="567"/>
    </row>
    <row r="1144" spans="5:24" x14ac:dyDescent="0.2">
      <c r="E1144" s="566"/>
      <c r="F1144" s="566"/>
      <c r="G1144" s="566"/>
      <c r="H1144" s="566"/>
      <c r="I1144" s="566"/>
      <c r="J1144" s="566"/>
      <c r="K1144" s="487"/>
      <c r="L1144" s="487"/>
      <c r="M1144" s="487"/>
      <c r="N1144" s="567"/>
      <c r="O1144" s="567"/>
      <c r="P1144" s="567"/>
      <c r="Q1144" s="567"/>
      <c r="R1144" s="567"/>
      <c r="S1144" s="567"/>
      <c r="T1144" s="567"/>
      <c r="U1144" s="567"/>
      <c r="V1144" s="567"/>
      <c r="W1144" s="567"/>
      <c r="X1144" s="567"/>
    </row>
    <row r="1145" spans="5:24" x14ac:dyDescent="0.2">
      <c r="E1145" s="566"/>
      <c r="F1145" s="566"/>
      <c r="G1145" s="566"/>
      <c r="H1145" s="566"/>
      <c r="I1145" s="566"/>
      <c r="J1145" s="566"/>
      <c r="K1145" s="487"/>
      <c r="L1145" s="487"/>
      <c r="M1145" s="487"/>
      <c r="N1145" s="567"/>
      <c r="O1145" s="567"/>
      <c r="P1145" s="567"/>
      <c r="Q1145" s="567"/>
      <c r="R1145" s="567"/>
      <c r="S1145" s="567"/>
      <c r="T1145" s="567"/>
      <c r="U1145" s="567"/>
      <c r="V1145" s="567"/>
      <c r="W1145" s="567"/>
      <c r="X1145" s="567"/>
    </row>
    <row r="1146" spans="5:24" x14ac:dyDescent="0.2">
      <c r="E1146" s="566"/>
      <c r="F1146" s="566"/>
      <c r="G1146" s="566"/>
      <c r="H1146" s="566"/>
      <c r="I1146" s="566"/>
      <c r="J1146" s="566"/>
      <c r="K1146" s="487"/>
      <c r="L1146" s="487"/>
      <c r="M1146" s="487"/>
      <c r="N1146" s="567"/>
      <c r="O1146" s="567"/>
      <c r="P1146" s="567"/>
      <c r="Q1146" s="567"/>
      <c r="R1146" s="567"/>
      <c r="S1146" s="567"/>
      <c r="T1146" s="567"/>
      <c r="U1146" s="567"/>
      <c r="V1146" s="567"/>
      <c r="W1146" s="567"/>
      <c r="X1146" s="567"/>
    </row>
    <row r="1147" spans="5:24" x14ac:dyDescent="0.2">
      <c r="E1147" s="566"/>
      <c r="F1147" s="566"/>
      <c r="G1147" s="566"/>
      <c r="H1147" s="566"/>
      <c r="I1147" s="566"/>
      <c r="J1147" s="566"/>
      <c r="K1147" s="487"/>
      <c r="L1147" s="487"/>
      <c r="M1147" s="487"/>
      <c r="N1147" s="567"/>
      <c r="O1147" s="567"/>
      <c r="P1147" s="567"/>
      <c r="Q1147" s="567"/>
      <c r="R1147" s="567"/>
      <c r="S1147" s="567"/>
      <c r="T1147" s="567"/>
      <c r="U1147" s="567"/>
      <c r="V1147" s="567"/>
      <c r="W1147" s="567"/>
      <c r="X1147" s="567"/>
    </row>
    <row r="1148" spans="5:24" x14ac:dyDescent="0.2">
      <c r="E1148" s="566"/>
      <c r="F1148" s="566"/>
      <c r="G1148" s="566"/>
      <c r="H1148" s="566"/>
      <c r="I1148" s="566"/>
      <c r="J1148" s="566"/>
      <c r="K1148" s="487"/>
      <c r="L1148" s="487"/>
      <c r="M1148" s="487"/>
      <c r="N1148" s="567"/>
      <c r="O1148" s="567"/>
      <c r="P1148" s="567"/>
      <c r="Q1148" s="567"/>
      <c r="R1148" s="567"/>
      <c r="S1148" s="567"/>
      <c r="T1148" s="567"/>
      <c r="U1148" s="567"/>
      <c r="V1148" s="567"/>
      <c r="W1148" s="567"/>
      <c r="X1148" s="567"/>
    </row>
    <row r="1149" spans="5:24" x14ac:dyDescent="0.2">
      <c r="E1149" s="566"/>
      <c r="F1149" s="566"/>
      <c r="G1149" s="566"/>
      <c r="H1149" s="566"/>
      <c r="I1149" s="566"/>
      <c r="J1149" s="566"/>
      <c r="K1149" s="487"/>
      <c r="L1149" s="487"/>
      <c r="M1149" s="487"/>
      <c r="N1149" s="567"/>
      <c r="O1149" s="567"/>
      <c r="P1149" s="567"/>
      <c r="Q1149" s="567"/>
      <c r="R1149" s="567"/>
      <c r="S1149" s="567"/>
      <c r="T1149" s="567"/>
      <c r="U1149" s="567"/>
      <c r="V1149" s="567"/>
      <c r="W1149" s="567"/>
      <c r="X1149" s="567"/>
    </row>
    <row r="1150" spans="5:24" x14ac:dyDescent="0.2">
      <c r="E1150" s="566"/>
      <c r="F1150" s="566"/>
      <c r="G1150" s="566"/>
      <c r="H1150" s="566"/>
      <c r="I1150" s="566"/>
      <c r="J1150" s="566"/>
      <c r="K1150" s="487"/>
      <c r="L1150" s="487"/>
      <c r="M1150" s="487"/>
      <c r="N1150" s="567"/>
      <c r="O1150" s="567"/>
      <c r="P1150" s="567"/>
      <c r="Q1150" s="567"/>
      <c r="R1150" s="567"/>
      <c r="S1150" s="567"/>
      <c r="T1150" s="567"/>
      <c r="U1150" s="567"/>
      <c r="V1150" s="567"/>
      <c r="W1150" s="567"/>
      <c r="X1150" s="567"/>
    </row>
    <row r="1151" spans="5:24" x14ac:dyDescent="0.2">
      <c r="E1151" s="566"/>
      <c r="F1151" s="566"/>
      <c r="G1151" s="566"/>
      <c r="H1151" s="566"/>
      <c r="I1151" s="566"/>
      <c r="J1151" s="566"/>
      <c r="K1151" s="487"/>
      <c r="L1151" s="487"/>
      <c r="M1151" s="487"/>
      <c r="N1151" s="567"/>
      <c r="O1151" s="567"/>
      <c r="P1151" s="567"/>
      <c r="Q1151" s="567"/>
      <c r="R1151" s="567"/>
      <c r="S1151" s="567"/>
      <c r="T1151" s="567"/>
      <c r="U1151" s="567"/>
      <c r="V1151" s="567"/>
      <c r="W1151" s="567"/>
      <c r="X1151" s="567"/>
    </row>
    <row r="1152" spans="5:24" x14ac:dyDescent="0.2">
      <c r="E1152" s="566"/>
      <c r="F1152" s="566"/>
      <c r="G1152" s="566"/>
      <c r="H1152" s="566"/>
      <c r="I1152" s="566"/>
      <c r="J1152" s="566"/>
      <c r="K1152" s="487"/>
      <c r="L1152" s="487"/>
      <c r="M1152" s="487"/>
      <c r="N1152" s="567"/>
      <c r="O1152" s="567"/>
      <c r="P1152" s="567"/>
      <c r="Q1152" s="567"/>
      <c r="R1152" s="567"/>
      <c r="S1152" s="567"/>
      <c r="T1152" s="567"/>
      <c r="U1152" s="567"/>
      <c r="V1152" s="567"/>
      <c r="W1152" s="567"/>
      <c r="X1152" s="567"/>
    </row>
    <row r="1153" spans="5:24" x14ac:dyDescent="0.2">
      <c r="E1153" s="566"/>
      <c r="F1153" s="566"/>
      <c r="G1153" s="566"/>
      <c r="H1153" s="566"/>
      <c r="I1153" s="566"/>
      <c r="J1153" s="566"/>
      <c r="K1153" s="487"/>
      <c r="L1153" s="487"/>
      <c r="M1153" s="487"/>
      <c r="N1153" s="567"/>
      <c r="O1153" s="567"/>
      <c r="P1153" s="567"/>
      <c r="Q1153" s="567"/>
      <c r="R1153" s="567"/>
      <c r="S1153" s="567"/>
      <c r="T1153" s="567"/>
      <c r="U1153" s="567"/>
      <c r="V1153" s="567"/>
      <c r="W1153" s="567"/>
      <c r="X1153" s="567"/>
    </row>
    <row r="1154" spans="5:24" x14ac:dyDescent="0.2">
      <c r="E1154" s="566"/>
      <c r="F1154" s="566"/>
      <c r="G1154" s="566"/>
      <c r="H1154" s="566"/>
      <c r="I1154" s="566"/>
      <c r="J1154" s="566"/>
      <c r="K1154" s="487"/>
      <c r="L1154" s="487"/>
      <c r="M1154" s="487"/>
      <c r="N1154" s="567"/>
      <c r="O1154" s="567"/>
      <c r="P1154" s="567"/>
      <c r="Q1154" s="567"/>
      <c r="R1154" s="567"/>
      <c r="S1154" s="567"/>
      <c r="T1154" s="567"/>
      <c r="U1154" s="567"/>
      <c r="V1154" s="567"/>
      <c r="W1154" s="567"/>
      <c r="X1154" s="567"/>
    </row>
    <row r="1155" spans="5:24" x14ac:dyDescent="0.2">
      <c r="E1155" s="566"/>
      <c r="F1155" s="566"/>
      <c r="G1155" s="566"/>
      <c r="H1155" s="566"/>
      <c r="I1155" s="566"/>
      <c r="J1155" s="566"/>
      <c r="K1155" s="487"/>
      <c r="L1155" s="487"/>
      <c r="M1155" s="487"/>
      <c r="N1155" s="567"/>
      <c r="O1155" s="567"/>
      <c r="P1155" s="567"/>
      <c r="Q1155" s="567"/>
      <c r="R1155" s="567"/>
      <c r="S1155" s="567"/>
      <c r="T1155" s="567"/>
      <c r="U1155" s="567"/>
      <c r="V1155" s="567"/>
      <c r="W1155" s="567"/>
      <c r="X1155" s="567"/>
    </row>
    <row r="1156" spans="5:24" x14ac:dyDescent="0.2">
      <c r="E1156" s="566"/>
      <c r="F1156" s="566"/>
      <c r="G1156" s="566"/>
      <c r="H1156" s="566"/>
      <c r="I1156" s="566"/>
      <c r="J1156" s="566"/>
      <c r="K1156" s="487"/>
      <c r="L1156" s="487"/>
      <c r="M1156" s="487"/>
      <c r="N1156" s="567"/>
      <c r="O1156" s="567"/>
      <c r="P1156" s="567"/>
      <c r="Q1156" s="567"/>
      <c r="R1156" s="567"/>
      <c r="S1156" s="567"/>
      <c r="T1156" s="567"/>
      <c r="U1156" s="567"/>
      <c r="V1156" s="567"/>
      <c r="W1156" s="567"/>
      <c r="X1156" s="567"/>
    </row>
    <row r="1157" spans="5:24" x14ac:dyDescent="0.2">
      <c r="E1157" s="566"/>
      <c r="F1157" s="566"/>
      <c r="G1157" s="566"/>
      <c r="H1157" s="566"/>
      <c r="I1157" s="566"/>
      <c r="J1157" s="566"/>
      <c r="K1157" s="487"/>
      <c r="L1157" s="487"/>
      <c r="M1157" s="487"/>
      <c r="N1157" s="567"/>
      <c r="O1157" s="567"/>
      <c r="P1157" s="567"/>
      <c r="Q1157" s="567"/>
      <c r="R1157" s="567"/>
      <c r="S1157" s="567"/>
      <c r="T1157" s="567"/>
      <c r="U1157" s="567"/>
      <c r="V1157" s="567"/>
      <c r="W1157" s="567"/>
      <c r="X1157" s="567"/>
    </row>
    <row r="1158" spans="5:24" x14ac:dyDescent="0.2">
      <c r="E1158" s="566"/>
      <c r="F1158" s="566"/>
      <c r="G1158" s="566"/>
      <c r="H1158" s="566"/>
      <c r="I1158" s="566"/>
      <c r="J1158" s="566"/>
      <c r="K1158" s="487"/>
      <c r="L1158" s="487"/>
      <c r="M1158" s="487"/>
      <c r="N1158" s="567"/>
      <c r="O1158" s="567"/>
      <c r="P1158" s="567"/>
      <c r="Q1158" s="567"/>
      <c r="R1158" s="567"/>
      <c r="S1158" s="567"/>
      <c r="T1158" s="567"/>
      <c r="U1158" s="567"/>
      <c r="V1158" s="567"/>
      <c r="W1158" s="567"/>
      <c r="X1158" s="567"/>
    </row>
    <row r="1159" spans="5:24" x14ac:dyDescent="0.2">
      <c r="E1159" s="566"/>
      <c r="F1159" s="566"/>
      <c r="G1159" s="566"/>
      <c r="H1159" s="566"/>
      <c r="I1159" s="566"/>
      <c r="J1159" s="566"/>
      <c r="K1159" s="487"/>
      <c r="L1159" s="487"/>
      <c r="M1159" s="487"/>
      <c r="N1159" s="567"/>
      <c r="O1159" s="567"/>
      <c r="P1159" s="567"/>
      <c r="Q1159" s="567"/>
      <c r="R1159" s="567"/>
      <c r="S1159" s="567"/>
      <c r="T1159" s="567"/>
      <c r="U1159" s="567"/>
      <c r="V1159" s="567"/>
      <c r="W1159" s="567"/>
      <c r="X1159" s="567"/>
    </row>
    <row r="1160" spans="5:24" x14ac:dyDescent="0.2">
      <c r="E1160" s="566"/>
      <c r="F1160" s="566"/>
      <c r="G1160" s="566"/>
      <c r="H1160" s="566"/>
      <c r="I1160" s="566"/>
      <c r="J1160" s="566"/>
      <c r="K1160" s="487"/>
      <c r="L1160" s="487"/>
      <c r="M1160" s="487"/>
      <c r="N1160" s="567"/>
      <c r="O1160" s="567"/>
      <c r="P1160" s="567"/>
      <c r="Q1160" s="567"/>
      <c r="R1160" s="567"/>
      <c r="S1160" s="567"/>
      <c r="T1160" s="567"/>
      <c r="U1160" s="567"/>
      <c r="V1160" s="567"/>
      <c r="W1160" s="567"/>
      <c r="X1160" s="567"/>
    </row>
    <row r="1161" spans="5:24" x14ac:dyDescent="0.2">
      <c r="E1161" s="566"/>
      <c r="F1161" s="566"/>
      <c r="G1161" s="566"/>
      <c r="H1161" s="566"/>
      <c r="I1161" s="566"/>
      <c r="J1161" s="566"/>
      <c r="K1161" s="487"/>
      <c r="L1161" s="487"/>
      <c r="M1161" s="487"/>
      <c r="N1161" s="567"/>
      <c r="O1161" s="567"/>
      <c r="P1161" s="567"/>
      <c r="Q1161" s="567"/>
      <c r="R1161" s="567"/>
      <c r="S1161" s="567"/>
      <c r="T1161" s="567"/>
      <c r="U1161" s="567"/>
      <c r="V1161" s="567"/>
      <c r="W1161" s="567"/>
      <c r="X1161" s="567"/>
    </row>
    <row r="1162" spans="5:24" x14ac:dyDescent="0.2">
      <c r="E1162" s="566"/>
      <c r="F1162" s="566"/>
      <c r="G1162" s="566"/>
      <c r="H1162" s="566"/>
      <c r="I1162" s="566"/>
      <c r="J1162" s="566"/>
      <c r="K1162" s="487"/>
      <c r="L1162" s="487"/>
      <c r="M1162" s="487"/>
      <c r="N1162" s="567"/>
      <c r="O1162" s="567"/>
      <c r="P1162" s="567"/>
      <c r="Q1162" s="567"/>
      <c r="R1162" s="567"/>
      <c r="S1162" s="567"/>
      <c r="T1162" s="567"/>
      <c r="U1162" s="567"/>
      <c r="V1162" s="567"/>
      <c r="W1162" s="567"/>
      <c r="X1162" s="567"/>
    </row>
    <row r="1163" spans="5:24" x14ac:dyDescent="0.2">
      <c r="E1163" s="566"/>
      <c r="F1163" s="566"/>
      <c r="G1163" s="566"/>
      <c r="H1163" s="566"/>
      <c r="I1163" s="566"/>
      <c r="J1163" s="566"/>
      <c r="K1163" s="487"/>
      <c r="L1163" s="487"/>
      <c r="M1163" s="487"/>
      <c r="N1163" s="567"/>
      <c r="O1163" s="567"/>
      <c r="P1163" s="567"/>
      <c r="Q1163" s="567"/>
      <c r="R1163" s="567"/>
      <c r="S1163" s="567"/>
      <c r="T1163" s="567"/>
      <c r="U1163" s="567"/>
      <c r="V1163" s="567"/>
      <c r="W1163" s="567"/>
      <c r="X1163" s="567"/>
    </row>
    <row r="1164" spans="5:24" x14ac:dyDescent="0.2">
      <c r="E1164" s="566"/>
      <c r="F1164" s="566"/>
      <c r="G1164" s="566"/>
      <c r="H1164" s="566"/>
      <c r="I1164" s="566"/>
      <c r="J1164" s="566"/>
      <c r="K1164" s="487"/>
      <c r="L1164" s="487"/>
      <c r="M1164" s="487"/>
      <c r="N1164" s="567"/>
      <c r="O1164" s="567"/>
      <c r="P1164" s="567"/>
      <c r="Q1164" s="567"/>
      <c r="R1164" s="567"/>
      <c r="S1164" s="567"/>
      <c r="T1164" s="567"/>
      <c r="U1164" s="567"/>
      <c r="V1164" s="567"/>
      <c r="W1164" s="567"/>
      <c r="X1164" s="567"/>
    </row>
    <row r="1165" spans="5:24" x14ac:dyDescent="0.2">
      <c r="E1165" s="566"/>
      <c r="F1165" s="566"/>
      <c r="G1165" s="566"/>
      <c r="H1165" s="566"/>
      <c r="I1165" s="566"/>
      <c r="J1165" s="566"/>
      <c r="K1165" s="487"/>
      <c r="L1165" s="487"/>
      <c r="M1165" s="487"/>
      <c r="N1165" s="567"/>
      <c r="O1165" s="567"/>
      <c r="P1165" s="567"/>
      <c r="Q1165" s="567"/>
      <c r="R1165" s="567"/>
      <c r="S1165" s="567"/>
      <c r="T1165" s="567"/>
      <c r="U1165" s="567"/>
      <c r="V1165" s="567"/>
      <c r="W1165" s="567"/>
      <c r="X1165" s="567"/>
    </row>
    <row r="1166" spans="5:24" x14ac:dyDescent="0.2">
      <c r="E1166" s="566"/>
      <c r="F1166" s="566"/>
      <c r="G1166" s="566"/>
      <c r="H1166" s="566"/>
      <c r="I1166" s="566"/>
      <c r="J1166" s="566"/>
      <c r="K1166" s="487"/>
      <c r="L1166" s="487"/>
      <c r="M1166" s="487"/>
      <c r="N1166" s="567"/>
      <c r="O1166" s="567"/>
      <c r="P1166" s="567"/>
      <c r="Q1166" s="567"/>
      <c r="R1166" s="567"/>
      <c r="S1166" s="567"/>
      <c r="T1166" s="567"/>
      <c r="U1166" s="567"/>
      <c r="V1166" s="567"/>
      <c r="W1166" s="567"/>
      <c r="X1166" s="567"/>
    </row>
    <row r="1167" spans="5:24" x14ac:dyDescent="0.2">
      <c r="E1167" s="566"/>
      <c r="F1167" s="566"/>
      <c r="G1167" s="566"/>
      <c r="H1167" s="566"/>
      <c r="I1167" s="566"/>
      <c r="J1167" s="566"/>
      <c r="K1167" s="487"/>
      <c r="L1167" s="487"/>
      <c r="M1167" s="487"/>
      <c r="N1167" s="567"/>
      <c r="O1167" s="567"/>
      <c r="P1167" s="567"/>
      <c r="Q1167" s="567"/>
      <c r="R1167" s="567"/>
      <c r="S1167" s="567"/>
      <c r="T1167" s="567"/>
      <c r="U1167" s="567"/>
      <c r="V1167" s="567"/>
      <c r="W1167" s="567"/>
      <c r="X1167" s="567"/>
    </row>
    <row r="1168" spans="5:24" x14ac:dyDescent="0.2">
      <c r="E1168" s="566"/>
      <c r="F1168" s="566"/>
      <c r="G1168" s="566"/>
      <c r="H1168" s="566"/>
      <c r="I1168" s="566"/>
      <c r="J1168" s="566"/>
      <c r="K1168" s="487"/>
      <c r="L1168" s="487"/>
      <c r="M1168" s="487"/>
      <c r="N1168" s="567"/>
      <c r="O1168" s="567"/>
      <c r="P1168" s="567"/>
      <c r="Q1168" s="567"/>
      <c r="R1168" s="567"/>
      <c r="S1168" s="567"/>
      <c r="T1168" s="567"/>
      <c r="U1168" s="567"/>
      <c r="V1168" s="567"/>
      <c r="W1168" s="567"/>
      <c r="X1168" s="567"/>
    </row>
    <row r="1169" spans="5:24" x14ac:dyDescent="0.2">
      <c r="E1169" s="566"/>
      <c r="F1169" s="566"/>
      <c r="G1169" s="566"/>
      <c r="H1169" s="566"/>
      <c r="I1169" s="566"/>
      <c r="J1169" s="566"/>
      <c r="K1169" s="487"/>
      <c r="L1169" s="487"/>
      <c r="M1169" s="487"/>
      <c r="N1169" s="567"/>
      <c r="O1169" s="567"/>
      <c r="P1169" s="567"/>
      <c r="Q1169" s="567"/>
      <c r="R1169" s="567"/>
      <c r="S1169" s="567"/>
      <c r="T1169" s="567"/>
      <c r="U1169" s="567"/>
      <c r="V1169" s="567"/>
      <c r="W1169" s="567"/>
      <c r="X1169" s="567"/>
    </row>
    <row r="1170" spans="5:24" x14ac:dyDescent="0.2">
      <c r="E1170" s="566"/>
      <c r="F1170" s="566"/>
      <c r="G1170" s="566"/>
      <c r="H1170" s="566"/>
      <c r="I1170" s="566"/>
      <c r="J1170" s="566"/>
      <c r="K1170" s="487"/>
      <c r="L1170" s="487"/>
      <c r="M1170" s="487"/>
      <c r="N1170" s="567"/>
      <c r="O1170" s="567"/>
      <c r="P1170" s="567"/>
      <c r="Q1170" s="567"/>
      <c r="R1170" s="567"/>
      <c r="S1170" s="567"/>
      <c r="T1170" s="567"/>
      <c r="U1170" s="567"/>
      <c r="V1170" s="567"/>
      <c r="W1170" s="567"/>
      <c r="X1170" s="567"/>
    </row>
    <row r="1171" spans="5:24" x14ac:dyDescent="0.2">
      <c r="E1171" s="566"/>
      <c r="F1171" s="566"/>
      <c r="G1171" s="566"/>
      <c r="H1171" s="566"/>
      <c r="I1171" s="566"/>
      <c r="J1171" s="566"/>
      <c r="K1171" s="487"/>
      <c r="L1171" s="487"/>
      <c r="M1171" s="487"/>
      <c r="N1171" s="567"/>
      <c r="O1171" s="567"/>
      <c r="P1171" s="567"/>
      <c r="Q1171" s="567"/>
      <c r="R1171" s="567"/>
      <c r="S1171" s="567"/>
      <c r="T1171" s="567"/>
      <c r="U1171" s="567"/>
      <c r="V1171" s="567"/>
      <c r="W1171" s="567"/>
      <c r="X1171" s="567"/>
    </row>
    <row r="1172" spans="5:24" x14ac:dyDescent="0.2">
      <c r="E1172" s="566"/>
      <c r="F1172" s="566"/>
      <c r="G1172" s="566"/>
      <c r="H1172" s="566"/>
      <c r="I1172" s="566"/>
      <c r="J1172" s="566"/>
      <c r="K1172" s="487"/>
      <c r="L1172" s="487"/>
      <c r="M1172" s="487"/>
      <c r="N1172" s="567"/>
      <c r="O1172" s="567"/>
      <c r="P1172" s="567"/>
      <c r="Q1172" s="567"/>
      <c r="R1172" s="567"/>
      <c r="S1172" s="567"/>
      <c r="T1172" s="567"/>
      <c r="U1172" s="567"/>
      <c r="V1172" s="567"/>
      <c r="W1172" s="567"/>
      <c r="X1172" s="567"/>
    </row>
    <row r="1173" spans="5:24" x14ac:dyDescent="0.2">
      <c r="E1173" s="566"/>
      <c r="F1173" s="566"/>
      <c r="G1173" s="566"/>
      <c r="H1173" s="566"/>
      <c r="I1173" s="566"/>
      <c r="J1173" s="566"/>
      <c r="K1173" s="487"/>
      <c r="L1173" s="487"/>
      <c r="M1173" s="487"/>
      <c r="N1173" s="567"/>
      <c r="O1173" s="567"/>
      <c r="P1173" s="567"/>
      <c r="Q1173" s="567"/>
      <c r="R1173" s="567"/>
      <c r="S1173" s="567"/>
      <c r="T1173" s="567"/>
      <c r="U1173" s="567"/>
      <c r="V1173" s="567"/>
      <c r="W1173" s="567"/>
      <c r="X1173" s="567"/>
    </row>
    <row r="1174" spans="5:24" x14ac:dyDescent="0.2">
      <c r="E1174" s="566"/>
      <c r="F1174" s="566"/>
      <c r="G1174" s="566"/>
      <c r="H1174" s="566"/>
      <c r="I1174" s="566"/>
      <c r="J1174" s="566"/>
      <c r="K1174" s="487"/>
      <c r="L1174" s="487"/>
      <c r="M1174" s="487"/>
      <c r="N1174" s="567"/>
      <c r="O1174" s="567"/>
      <c r="P1174" s="567"/>
      <c r="Q1174" s="567"/>
      <c r="R1174" s="567"/>
      <c r="S1174" s="567"/>
      <c r="T1174" s="567"/>
      <c r="U1174" s="567"/>
      <c r="V1174" s="567"/>
      <c r="W1174" s="567"/>
      <c r="X1174" s="567"/>
    </row>
    <row r="1175" spans="5:24" x14ac:dyDescent="0.2">
      <c r="E1175" s="566"/>
      <c r="F1175" s="566"/>
      <c r="G1175" s="566"/>
      <c r="H1175" s="566"/>
      <c r="I1175" s="566"/>
      <c r="J1175" s="566"/>
      <c r="K1175" s="487"/>
      <c r="L1175" s="487"/>
      <c r="M1175" s="487"/>
      <c r="N1175" s="567"/>
      <c r="O1175" s="567"/>
      <c r="P1175" s="567"/>
      <c r="Q1175" s="567"/>
      <c r="R1175" s="567"/>
      <c r="S1175" s="567"/>
      <c r="T1175" s="567"/>
      <c r="U1175" s="567"/>
      <c r="V1175" s="567"/>
      <c r="W1175" s="567"/>
      <c r="X1175" s="567"/>
    </row>
    <row r="1176" spans="5:24" x14ac:dyDescent="0.2">
      <c r="E1176" s="566"/>
      <c r="F1176" s="566"/>
      <c r="G1176" s="566"/>
      <c r="H1176" s="566"/>
      <c r="I1176" s="566"/>
      <c r="J1176" s="566"/>
      <c r="K1176" s="487"/>
      <c r="L1176" s="487"/>
      <c r="M1176" s="487"/>
      <c r="N1176" s="567"/>
      <c r="O1176" s="567"/>
      <c r="P1176" s="567"/>
      <c r="Q1176" s="567"/>
      <c r="R1176" s="567"/>
      <c r="S1176" s="567"/>
      <c r="T1176" s="567"/>
      <c r="U1176" s="567"/>
      <c r="V1176" s="567"/>
      <c r="W1176" s="567"/>
      <c r="X1176" s="567"/>
    </row>
    <row r="1177" spans="5:24" x14ac:dyDescent="0.2">
      <c r="E1177" s="566"/>
      <c r="F1177" s="566"/>
      <c r="G1177" s="566"/>
      <c r="H1177" s="566"/>
      <c r="I1177" s="566"/>
      <c r="J1177" s="566"/>
      <c r="K1177" s="487"/>
      <c r="L1177" s="487"/>
      <c r="M1177" s="487"/>
      <c r="N1177" s="567"/>
      <c r="O1177" s="567"/>
      <c r="P1177" s="567"/>
      <c r="Q1177" s="567"/>
      <c r="R1177" s="567"/>
      <c r="S1177" s="567"/>
      <c r="T1177" s="567"/>
      <c r="U1177" s="567"/>
      <c r="V1177" s="567"/>
      <c r="W1177" s="567"/>
      <c r="X1177" s="567"/>
    </row>
    <row r="1178" spans="5:24" x14ac:dyDescent="0.2">
      <c r="E1178" s="566"/>
      <c r="F1178" s="566"/>
      <c r="G1178" s="566"/>
      <c r="H1178" s="566"/>
      <c r="I1178" s="566"/>
      <c r="J1178" s="566"/>
      <c r="K1178" s="487"/>
      <c r="L1178" s="487"/>
      <c r="M1178" s="487"/>
      <c r="N1178" s="567"/>
      <c r="O1178" s="567"/>
      <c r="P1178" s="567"/>
      <c r="Q1178" s="567"/>
      <c r="R1178" s="567"/>
      <c r="S1178" s="567"/>
      <c r="T1178" s="567"/>
      <c r="U1178" s="567"/>
      <c r="V1178" s="567"/>
      <c r="W1178" s="567"/>
      <c r="X1178" s="567"/>
    </row>
    <row r="1179" spans="5:24" x14ac:dyDescent="0.2">
      <c r="E1179" s="566"/>
      <c r="F1179" s="566"/>
      <c r="G1179" s="566"/>
      <c r="H1179" s="566"/>
      <c r="I1179" s="566"/>
      <c r="J1179" s="566"/>
      <c r="K1179" s="487"/>
      <c r="L1179" s="487"/>
      <c r="M1179" s="487"/>
      <c r="N1179" s="567"/>
      <c r="O1179" s="567"/>
      <c r="P1179" s="567"/>
      <c r="Q1179" s="567"/>
      <c r="R1179" s="567"/>
      <c r="S1179" s="567"/>
      <c r="T1179" s="567"/>
      <c r="U1179" s="567"/>
      <c r="V1179" s="567"/>
      <c r="W1179" s="567"/>
      <c r="X1179" s="567"/>
    </row>
    <row r="1180" spans="5:24" x14ac:dyDescent="0.2">
      <c r="E1180" s="566"/>
      <c r="F1180" s="566"/>
      <c r="G1180" s="566"/>
      <c r="H1180" s="566"/>
      <c r="I1180" s="566"/>
      <c r="J1180" s="566"/>
      <c r="K1180" s="487"/>
      <c r="L1180" s="487"/>
      <c r="M1180" s="487"/>
      <c r="N1180" s="567"/>
      <c r="O1180" s="567"/>
      <c r="P1180" s="567"/>
      <c r="Q1180" s="567"/>
      <c r="R1180" s="567"/>
      <c r="S1180" s="567"/>
      <c r="T1180" s="567"/>
      <c r="U1180" s="567"/>
      <c r="V1180" s="567"/>
      <c r="W1180" s="567"/>
      <c r="X1180" s="567"/>
    </row>
    <row r="1181" spans="5:24" x14ac:dyDescent="0.2">
      <c r="E1181" s="566"/>
      <c r="F1181" s="566"/>
      <c r="G1181" s="566"/>
      <c r="H1181" s="566"/>
      <c r="I1181" s="566"/>
      <c r="J1181" s="566"/>
      <c r="K1181" s="487"/>
      <c r="L1181" s="487"/>
      <c r="M1181" s="487"/>
      <c r="N1181" s="567"/>
      <c r="O1181" s="567"/>
      <c r="P1181" s="567"/>
      <c r="Q1181" s="567"/>
      <c r="R1181" s="567"/>
      <c r="S1181" s="567"/>
      <c r="T1181" s="567"/>
      <c r="U1181" s="567"/>
      <c r="V1181" s="567"/>
      <c r="W1181" s="567"/>
      <c r="X1181" s="567"/>
    </row>
    <row r="1182" spans="5:24" x14ac:dyDescent="0.2">
      <c r="E1182" s="566"/>
      <c r="F1182" s="566"/>
      <c r="G1182" s="566"/>
      <c r="H1182" s="566"/>
      <c r="I1182" s="566"/>
      <c r="J1182" s="566"/>
      <c r="K1182" s="487"/>
      <c r="L1182" s="487"/>
      <c r="M1182" s="487"/>
      <c r="N1182" s="567"/>
      <c r="O1182" s="567"/>
      <c r="P1182" s="567"/>
      <c r="Q1182" s="567"/>
      <c r="R1182" s="567"/>
      <c r="S1182" s="567"/>
      <c r="T1182" s="567"/>
      <c r="U1182" s="567"/>
      <c r="V1182" s="567"/>
      <c r="W1182" s="567"/>
      <c r="X1182" s="567"/>
    </row>
    <row r="1183" spans="5:24" x14ac:dyDescent="0.2">
      <c r="E1183" s="566"/>
      <c r="F1183" s="566"/>
      <c r="G1183" s="566"/>
      <c r="H1183" s="566"/>
      <c r="I1183" s="566"/>
      <c r="J1183" s="566"/>
      <c r="K1183" s="487"/>
      <c r="L1183" s="487"/>
      <c r="M1183" s="487"/>
      <c r="N1183" s="567"/>
      <c r="O1183" s="567"/>
      <c r="P1183" s="567"/>
      <c r="Q1183" s="567"/>
      <c r="R1183" s="567"/>
      <c r="S1183" s="567"/>
      <c r="T1183" s="567"/>
      <c r="U1183" s="567"/>
      <c r="V1183" s="567"/>
      <c r="W1183" s="567"/>
      <c r="X1183" s="567"/>
    </row>
    <row r="1184" spans="5:24" x14ac:dyDescent="0.2">
      <c r="E1184" s="566"/>
      <c r="F1184" s="566"/>
      <c r="G1184" s="566"/>
      <c r="H1184" s="566"/>
      <c r="I1184" s="566"/>
      <c r="J1184" s="566"/>
      <c r="K1184" s="487"/>
      <c r="L1184" s="487"/>
      <c r="M1184" s="487"/>
      <c r="N1184" s="567"/>
      <c r="O1184" s="567"/>
      <c r="P1184" s="567"/>
      <c r="Q1184" s="567"/>
      <c r="R1184" s="567"/>
      <c r="S1184" s="567"/>
      <c r="T1184" s="567"/>
      <c r="U1184" s="567"/>
      <c r="V1184" s="567"/>
      <c r="W1184" s="567"/>
      <c r="X1184" s="567"/>
    </row>
    <row r="1185" spans="5:24" x14ac:dyDescent="0.2">
      <c r="E1185" s="566"/>
      <c r="F1185" s="566"/>
      <c r="G1185" s="566"/>
      <c r="H1185" s="566"/>
      <c r="I1185" s="566"/>
      <c r="J1185" s="566"/>
      <c r="K1185" s="487"/>
      <c r="L1185" s="487"/>
      <c r="M1185" s="487"/>
      <c r="N1185" s="567"/>
      <c r="O1185" s="567"/>
      <c r="P1185" s="567"/>
      <c r="Q1185" s="567"/>
      <c r="R1185" s="567"/>
      <c r="S1185" s="567"/>
      <c r="T1185" s="567"/>
      <c r="U1185" s="567"/>
      <c r="V1185" s="567"/>
      <c r="W1185" s="567"/>
      <c r="X1185" s="567"/>
    </row>
    <row r="1186" spans="5:24" x14ac:dyDescent="0.2">
      <c r="E1186" s="566"/>
      <c r="F1186" s="566"/>
      <c r="G1186" s="566"/>
      <c r="H1186" s="566"/>
      <c r="I1186" s="566"/>
      <c r="J1186" s="566"/>
      <c r="K1186" s="487"/>
      <c r="L1186" s="487"/>
      <c r="M1186" s="487"/>
      <c r="N1186" s="567"/>
      <c r="O1186" s="567"/>
      <c r="P1186" s="567"/>
      <c r="Q1186" s="567"/>
      <c r="R1186" s="567"/>
      <c r="S1186" s="567"/>
      <c r="T1186" s="567"/>
      <c r="U1186" s="567"/>
      <c r="V1186" s="567"/>
      <c r="W1186" s="567"/>
      <c r="X1186" s="567"/>
    </row>
    <row r="1187" spans="5:24" x14ac:dyDescent="0.2">
      <c r="E1187" s="566"/>
      <c r="F1187" s="566"/>
      <c r="G1187" s="566"/>
      <c r="H1187" s="566"/>
      <c r="I1187" s="566"/>
      <c r="J1187" s="566"/>
      <c r="K1187" s="487"/>
      <c r="L1187" s="487"/>
      <c r="M1187" s="487"/>
      <c r="N1187" s="567"/>
      <c r="O1187" s="567"/>
      <c r="P1187" s="567"/>
      <c r="Q1187" s="567"/>
      <c r="R1187" s="567"/>
      <c r="S1187" s="567"/>
      <c r="T1187" s="567"/>
      <c r="U1187" s="567"/>
      <c r="V1187" s="567"/>
      <c r="W1187" s="567"/>
      <c r="X1187" s="567"/>
    </row>
    <row r="1188" spans="5:24" x14ac:dyDescent="0.2">
      <c r="E1188" s="566"/>
      <c r="F1188" s="566"/>
      <c r="G1188" s="566"/>
      <c r="H1188" s="566"/>
      <c r="I1188" s="566"/>
      <c r="J1188" s="566"/>
      <c r="K1188" s="487"/>
      <c r="L1188" s="487"/>
      <c r="M1188" s="487"/>
      <c r="N1188" s="567"/>
      <c r="O1188" s="567"/>
      <c r="P1188" s="567"/>
      <c r="Q1188" s="567"/>
      <c r="R1188" s="567"/>
      <c r="S1188" s="567"/>
      <c r="T1188" s="567"/>
      <c r="U1188" s="567"/>
      <c r="V1188" s="567"/>
      <c r="W1188" s="567"/>
      <c r="X1188" s="567"/>
    </row>
    <row r="1189" spans="5:24" x14ac:dyDescent="0.2">
      <c r="E1189" s="566"/>
      <c r="F1189" s="566"/>
      <c r="G1189" s="566"/>
      <c r="H1189" s="566"/>
      <c r="I1189" s="566"/>
      <c r="J1189" s="566"/>
      <c r="K1189" s="487"/>
      <c r="L1189" s="487"/>
      <c r="M1189" s="487"/>
      <c r="N1189" s="567"/>
      <c r="O1189" s="567"/>
      <c r="P1189" s="567"/>
      <c r="Q1189" s="567"/>
      <c r="R1189" s="567"/>
      <c r="S1189" s="567"/>
      <c r="T1189" s="567"/>
      <c r="U1189" s="567"/>
      <c r="V1189" s="567"/>
      <c r="W1189" s="567"/>
      <c r="X1189" s="567"/>
    </row>
    <row r="1190" spans="5:24" x14ac:dyDescent="0.2">
      <c r="E1190" s="566"/>
      <c r="F1190" s="566"/>
      <c r="G1190" s="566"/>
      <c r="H1190" s="566"/>
      <c r="I1190" s="566"/>
      <c r="J1190" s="566"/>
      <c r="K1190" s="487"/>
      <c r="L1190" s="487"/>
      <c r="M1190" s="487"/>
      <c r="N1190" s="567"/>
      <c r="O1190" s="567"/>
      <c r="P1190" s="567"/>
      <c r="Q1190" s="567"/>
      <c r="R1190" s="567"/>
      <c r="S1190" s="567"/>
      <c r="T1190" s="567"/>
      <c r="U1190" s="567"/>
      <c r="V1190" s="567"/>
      <c r="W1190" s="567"/>
      <c r="X1190" s="567"/>
    </row>
    <row r="1191" spans="5:24" x14ac:dyDescent="0.2">
      <c r="E1191" s="566"/>
      <c r="F1191" s="566"/>
      <c r="G1191" s="566"/>
      <c r="H1191" s="566"/>
      <c r="I1191" s="566"/>
      <c r="J1191" s="566"/>
      <c r="K1191" s="487"/>
      <c r="L1191" s="487"/>
      <c r="M1191" s="487"/>
      <c r="N1191" s="567"/>
      <c r="O1191" s="567"/>
      <c r="P1191" s="567"/>
      <c r="Q1191" s="567"/>
      <c r="R1191" s="567"/>
      <c r="S1191" s="567"/>
      <c r="T1191" s="567"/>
      <c r="U1191" s="567"/>
      <c r="V1191" s="567"/>
      <c r="W1191" s="567"/>
      <c r="X1191" s="567"/>
    </row>
    <row r="1192" spans="5:24" x14ac:dyDescent="0.2">
      <c r="E1192" s="566"/>
      <c r="F1192" s="566"/>
      <c r="G1192" s="566"/>
      <c r="H1192" s="566"/>
      <c r="I1192" s="566"/>
      <c r="J1192" s="566"/>
      <c r="K1192" s="487"/>
      <c r="L1192" s="487"/>
      <c r="M1192" s="487"/>
      <c r="N1192" s="567"/>
      <c r="O1192" s="567"/>
      <c r="P1192" s="567"/>
      <c r="Q1192" s="567"/>
      <c r="R1192" s="567"/>
      <c r="S1192" s="567"/>
      <c r="T1192" s="567"/>
      <c r="U1192" s="567"/>
      <c r="V1192" s="567"/>
      <c r="W1192" s="567"/>
      <c r="X1192" s="567"/>
    </row>
    <row r="1193" spans="5:24" x14ac:dyDescent="0.2">
      <c r="E1193" s="566"/>
      <c r="F1193" s="566"/>
      <c r="G1193" s="566"/>
      <c r="H1193" s="566"/>
      <c r="I1193" s="566"/>
      <c r="J1193" s="566"/>
      <c r="K1193" s="487"/>
      <c r="L1193" s="487"/>
      <c r="M1193" s="487"/>
      <c r="N1193" s="567"/>
      <c r="O1193" s="567"/>
      <c r="P1193" s="567"/>
      <c r="Q1193" s="567"/>
      <c r="R1193" s="567"/>
      <c r="S1193" s="567"/>
      <c r="T1193" s="567"/>
      <c r="U1193" s="567"/>
      <c r="V1193" s="567"/>
      <c r="W1193" s="567"/>
      <c r="X1193" s="567"/>
    </row>
    <row r="1194" spans="5:24" x14ac:dyDescent="0.2">
      <c r="E1194" s="566"/>
      <c r="F1194" s="566"/>
      <c r="G1194" s="566"/>
      <c r="H1194" s="566"/>
      <c r="I1194" s="566"/>
      <c r="J1194" s="566"/>
      <c r="K1194" s="487"/>
      <c r="L1194" s="487"/>
      <c r="M1194" s="487"/>
      <c r="N1194" s="567"/>
      <c r="O1194" s="567"/>
      <c r="P1194" s="567"/>
      <c r="Q1194" s="567"/>
      <c r="R1194" s="567"/>
      <c r="S1194" s="567"/>
      <c r="T1194" s="567"/>
      <c r="U1194" s="567"/>
      <c r="V1194" s="567"/>
      <c r="W1194" s="567"/>
      <c r="X1194" s="567"/>
    </row>
    <row r="1195" spans="5:24" x14ac:dyDescent="0.2">
      <c r="E1195" s="566"/>
      <c r="F1195" s="566"/>
      <c r="G1195" s="566"/>
      <c r="H1195" s="566"/>
      <c r="I1195" s="566"/>
      <c r="J1195" s="566"/>
      <c r="K1195" s="487"/>
      <c r="L1195" s="487"/>
      <c r="M1195" s="487"/>
      <c r="N1195" s="567"/>
      <c r="O1195" s="567"/>
      <c r="P1195" s="567"/>
      <c r="Q1195" s="567"/>
      <c r="R1195" s="567"/>
      <c r="S1195" s="567"/>
      <c r="T1195" s="567"/>
      <c r="U1195" s="567"/>
      <c r="V1195" s="567"/>
      <c r="W1195" s="567"/>
      <c r="X1195" s="567"/>
    </row>
    <row r="1196" spans="5:24" x14ac:dyDescent="0.2">
      <c r="E1196" s="566"/>
      <c r="F1196" s="566"/>
      <c r="G1196" s="566"/>
      <c r="H1196" s="566"/>
      <c r="I1196" s="566"/>
      <c r="J1196" s="566"/>
      <c r="K1196" s="487"/>
      <c r="L1196" s="487"/>
      <c r="M1196" s="487"/>
      <c r="N1196" s="567"/>
      <c r="O1196" s="567"/>
      <c r="P1196" s="567"/>
      <c r="Q1196" s="567"/>
      <c r="R1196" s="567"/>
      <c r="S1196" s="567"/>
      <c r="T1196" s="567"/>
      <c r="U1196" s="567"/>
      <c r="V1196" s="567"/>
      <c r="W1196" s="567"/>
      <c r="X1196" s="567"/>
    </row>
    <row r="1197" spans="5:24" x14ac:dyDescent="0.2">
      <c r="E1197" s="566"/>
      <c r="F1197" s="566"/>
      <c r="G1197" s="566"/>
      <c r="H1197" s="566"/>
      <c r="I1197" s="566"/>
      <c r="J1197" s="566"/>
      <c r="K1197" s="487"/>
      <c r="L1197" s="487"/>
      <c r="M1197" s="487"/>
      <c r="N1197" s="567"/>
      <c r="O1197" s="567"/>
      <c r="P1197" s="567"/>
      <c r="Q1197" s="567"/>
      <c r="R1197" s="567"/>
      <c r="S1197" s="567"/>
      <c r="T1197" s="567"/>
      <c r="U1197" s="567"/>
      <c r="V1197" s="567"/>
      <c r="W1197" s="567"/>
      <c r="X1197" s="567"/>
    </row>
    <row r="1198" spans="5:24" x14ac:dyDescent="0.2">
      <c r="E1198" s="566"/>
      <c r="F1198" s="566"/>
      <c r="G1198" s="566"/>
      <c r="H1198" s="566"/>
      <c r="I1198" s="566"/>
      <c r="J1198" s="566"/>
      <c r="K1198" s="487"/>
      <c r="L1198" s="487"/>
      <c r="M1198" s="487"/>
      <c r="N1198" s="567"/>
      <c r="O1198" s="567"/>
      <c r="P1198" s="567"/>
      <c r="Q1198" s="567"/>
      <c r="R1198" s="567"/>
      <c r="S1198" s="567"/>
      <c r="T1198" s="567"/>
      <c r="U1198" s="567"/>
      <c r="V1198" s="567"/>
      <c r="W1198" s="567"/>
      <c r="X1198" s="567"/>
    </row>
    <row r="1199" spans="5:24" x14ac:dyDescent="0.2">
      <c r="E1199" s="566"/>
      <c r="F1199" s="566"/>
      <c r="G1199" s="566"/>
      <c r="H1199" s="566"/>
      <c r="I1199" s="566"/>
      <c r="J1199" s="566"/>
      <c r="K1199" s="487"/>
      <c r="L1199" s="487"/>
      <c r="M1199" s="487"/>
      <c r="N1199" s="567"/>
      <c r="O1199" s="567"/>
      <c r="P1199" s="567"/>
      <c r="Q1199" s="567"/>
      <c r="R1199" s="567"/>
      <c r="S1199" s="567"/>
      <c r="T1199" s="567"/>
      <c r="U1199" s="567"/>
      <c r="V1199" s="567"/>
      <c r="W1199" s="567"/>
      <c r="X1199" s="567"/>
    </row>
    <row r="1200" spans="5:24" x14ac:dyDescent="0.2">
      <c r="E1200" s="566"/>
      <c r="F1200" s="566"/>
      <c r="G1200" s="566"/>
      <c r="H1200" s="566"/>
      <c r="I1200" s="566"/>
      <c r="J1200" s="566"/>
      <c r="K1200" s="487"/>
      <c r="L1200" s="487"/>
      <c r="M1200" s="487"/>
      <c r="N1200" s="567"/>
      <c r="O1200" s="567"/>
      <c r="P1200" s="567"/>
      <c r="Q1200" s="567"/>
      <c r="R1200" s="567"/>
      <c r="S1200" s="567"/>
      <c r="T1200" s="567"/>
      <c r="U1200" s="567"/>
      <c r="V1200" s="567"/>
      <c r="W1200" s="567"/>
      <c r="X1200" s="567"/>
    </row>
    <row r="1201" spans="5:24" x14ac:dyDescent="0.2">
      <c r="E1201" s="566"/>
      <c r="F1201" s="566"/>
      <c r="G1201" s="566"/>
      <c r="H1201" s="566"/>
      <c r="I1201" s="566"/>
      <c r="J1201" s="566"/>
      <c r="K1201" s="487"/>
      <c r="L1201" s="487"/>
      <c r="M1201" s="487"/>
      <c r="N1201" s="567"/>
      <c r="O1201" s="567"/>
      <c r="P1201" s="567"/>
      <c r="Q1201" s="567"/>
      <c r="R1201" s="567"/>
      <c r="S1201" s="567"/>
      <c r="T1201" s="567"/>
      <c r="U1201" s="567"/>
      <c r="V1201" s="567"/>
      <c r="W1201" s="567"/>
      <c r="X1201" s="567"/>
    </row>
    <row r="1202" spans="5:24" x14ac:dyDescent="0.2">
      <c r="E1202" s="566"/>
      <c r="F1202" s="566"/>
      <c r="G1202" s="566"/>
      <c r="H1202" s="566"/>
      <c r="I1202" s="566"/>
      <c r="J1202" s="566"/>
      <c r="K1202" s="487"/>
      <c r="L1202" s="487"/>
      <c r="M1202" s="487"/>
      <c r="N1202" s="567"/>
      <c r="O1202" s="567"/>
      <c r="P1202" s="567"/>
      <c r="Q1202" s="567"/>
      <c r="R1202" s="567"/>
      <c r="S1202" s="567"/>
      <c r="T1202" s="567"/>
      <c r="U1202" s="567"/>
      <c r="V1202" s="567"/>
      <c r="W1202" s="567"/>
      <c r="X1202" s="567"/>
    </row>
    <row r="1203" spans="5:24" x14ac:dyDescent="0.2">
      <c r="E1203" s="566"/>
      <c r="F1203" s="566"/>
      <c r="G1203" s="566"/>
      <c r="H1203" s="566"/>
      <c r="I1203" s="566"/>
      <c r="J1203" s="566"/>
      <c r="K1203" s="487"/>
      <c r="L1203" s="487"/>
      <c r="M1203" s="487"/>
      <c r="N1203" s="567"/>
      <c r="O1203" s="567"/>
      <c r="P1203" s="567"/>
      <c r="Q1203" s="567"/>
      <c r="R1203" s="567"/>
      <c r="S1203" s="567"/>
      <c r="T1203" s="567"/>
      <c r="U1203" s="567"/>
      <c r="V1203" s="567"/>
      <c r="W1203" s="567"/>
      <c r="X1203" s="567"/>
    </row>
    <row r="1204" spans="5:24" x14ac:dyDescent="0.2">
      <c r="E1204" s="566"/>
      <c r="F1204" s="566"/>
      <c r="G1204" s="566"/>
      <c r="H1204" s="566"/>
      <c r="I1204" s="566"/>
      <c r="J1204" s="566"/>
      <c r="K1204" s="487"/>
      <c r="L1204" s="487"/>
      <c r="M1204" s="487"/>
      <c r="N1204" s="567"/>
      <c r="O1204" s="567"/>
      <c r="P1204" s="567"/>
      <c r="Q1204" s="567"/>
      <c r="R1204" s="567"/>
      <c r="S1204" s="567"/>
      <c r="T1204" s="567"/>
      <c r="U1204" s="567"/>
      <c r="V1204" s="567"/>
      <c r="W1204" s="567"/>
      <c r="X1204" s="567"/>
    </row>
    <row r="1205" spans="5:24" x14ac:dyDescent="0.2">
      <c r="E1205" s="566"/>
      <c r="F1205" s="566"/>
      <c r="G1205" s="566"/>
      <c r="H1205" s="566"/>
      <c r="I1205" s="566"/>
      <c r="J1205" s="566"/>
      <c r="K1205" s="487"/>
      <c r="L1205" s="487"/>
      <c r="M1205" s="487"/>
      <c r="N1205" s="567"/>
      <c r="O1205" s="567"/>
      <c r="P1205" s="567"/>
      <c r="Q1205" s="567"/>
      <c r="R1205" s="567"/>
      <c r="S1205" s="567"/>
      <c r="T1205" s="567"/>
      <c r="U1205" s="567"/>
      <c r="V1205" s="567"/>
      <c r="W1205" s="567"/>
      <c r="X1205" s="567"/>
    </row>
    <row r="1206" spans="5:24" x14ac:dyDescent="0.2">
      <c r="E1206" s="566"/>
      <c r="F1206" s="566"/>
      <c r="G1206" s="566"/>
      <c r="H1206" s="566"/>
      <c r="I1206" s="566"/>
      <c r="J1206" s="566"/>
      <c r="K1206" s="487"/>
      <c r="L1206" s="487"/>
      <c r="M1206" s="487"/>
      <c r="N1206" s="567"/>
      <c r="O1206" s="567"/>
      <c r="P1206" s="567"/>
      <c r="Q1206" s="567"/>
      <c r="R1206" s="567"/>
      <c r="S1206" s="567"/>
      <c r="T1206" s="567"/>
      <c r="U1206" s="567"/>
      <c r="V1206" s="567"/>
      <c r="W1206" s="567"/>
      <c r="X1206" s="567"/>
    </row>
    <row r="1207" spans="5:24" x14ac:dyDescent="0.2">
      <c r="E1207" s="566"/>
      <c r="F1207" s="566"/>
      <c r="G1207" s="566"/>
      <c r="H1207" s="566"/>
      <c r="I1207" s="566"/>
      <c r="J1207" s="566"/>
      <c r="K1207" s="487"/>
      <c r="L1207" s="487"/>
      <c r="M1207" s="487"/>
      <c r="N1207" s="567"/>
      <c r="O1207" s="567"/>
      <c r="P1207" s="567"/>
      <c r="Q1207" s="567"/>
      <c r="R1207" s="567"/>
      <c r="S1207" s="567"/>
      <c r="T1207" s="567"/>
      <c r="U1207" s="567"/>
      <c r="V1207" s="567"/>
      <c r="W1207" s="567"/>
      <c r="X1207" s="567"/>
    </row>
    <row r="1208" spans="5:24" x14ac:dyDescent="0.2">
      <c r="E1208" s="566"/>
      <c r="F1208" s="566"/>
      <c r="G1208" s="566"/>
      <c r="H1208" s="566"/>
      <c r="I1208" s="566"/>
      <c r="J1208" s="566"/>
      <c r="K1208" s="487"/>
      <c r="L1208" s="487"/>
      <c r="M1208" s="487"/>
      <c r="N1208" s="567"/>
      <c r="O1208" s="567"/>
      <c r="P1208" s="567"/>
      <c r="Q1208" s="567"/>
      <c r="R1208" s="567"/>
      <c r="S1208" s="567"/>
      <c r="T1208" s="567"/>
      <c r="U1208" s="567"/>
      <c r="V1208" s="567"/>
      <c r="W1208" s="567"/>
      <c r="X1208" s="567"/>
    </row>
    <row r="1209" spans="5:24" x14ac:dyDescent="0.2">
      <c r="E1209" s="566"/>
      <c r="F1209" s="566"/>
      <c r="G1209" s="566"/>
      <c r="H1209" s="566"/>
      <c r="I1209" s="566"/>
      <c r="J1209" s="566"/>
      <c r="K1209" s="487"/>
      <c r="L1209" s="487"/>
      <c r="M1209" s="487"/>
      <c r="N1209" s="567"/>
      <c r="O1209" s="567"/>
      <c r="P1209" s="567"/>
      <c r="Q1209" s="567"/>
      <c r="R1209" s="567"/>
      <c r="S1209" s="567"/>
      <c r="T1209" s="567"/>
      <c r="U1209" s="567"/>
      <c r="V1209" s="567"/>
      <c r="W1209" s="567"/>
      <c r="X1209" s="567"/>
    </row>
    <row r="1210" spans="5:24" x14ac:dyDescent="0.2">
      <c r="E1210" s="566"/>
      <c r="F1210" s="566"/>
      <c r="G1210" s="566"/>
      <c r="H1210" s="566"/>
      <c r="I1210" s="566"/>
      <c r="J1210" s="566"/>
      <c r="K1210" s="487"/>
      <c r="L1210" s="487"/>
      <c r="M1210" s="487"/>
      <c r="N1210" s="567"/>
      <c r="O1210" s="567"/>
      <c r="P1210" s="567"/>
      <c r="Q1210" s="567"/>
      <c r="R1210" s="567"/>
      <c r="S1210" s="567"/>
      <c r="T1210" s="567"/>
      <c r="U1210" s="567"/>
      <c r="V1210" s="567"/>
      <c r="W1210" s="567"/>
      <c r="X1210" s="567"/>
    </row>
    <row r="1211" spans="5:24" x14ac:dyDescent="0.2">
      <c r="E1211" s="566"/>
      <c r="F1211" s="566"/>
      <c r="G1211" s="566"/>
      <c r="H1211" s="566"/>
      <c r="I1211" s="566"/>
      <c r="J1211" s="566"/>
      <c r="K1211" s="487"/>
      <c r="L1211" s="487"/>
      <c r="M1211" s="487"/>
      <c r="N1211" s="567"/>
      <c r="O1211" s="567"/>
      <c r="P1211" s="567"/>
      <c r="Q1211" s="567"/>
      <c r="R1211" s="567"/>
      <c r="S1211" s="567"/>
      <c r="T1211" s="567"/>
      <c r="U1211" s="567"/>
      <c r="V1211" s="567"/>
      <c r="W1211" s="567"/>
      <c r="X1211" s="567"/>
    </row>
    <row r="1212" spans="5:24" x14ac:dyDescent="0.2">
      <c r="E1212" s="566"/>
      <c r="F1212" s="566"/>
      <c r="G1212" s="566"/>
      <c r="H1212" s="566"/>
      <c r="I1212" s="566"/>
      <c r="J1212" s="566"/>
      <c r="K1212" s="487"/>
      <c r="L1212" s="487"/>
      <c r="M1212" s="487"/>
      <c r="N1212" s="567"/>
      <c r="O1212" s="567"/>
      <c r="P1212" s="567"/>
      <c r="Q1212" s="567"/>
      <c r="R1212" s="567"/>
      <c r="S1212" s="567"/>
      <c r="T1212" s="567"/>
      <c r="U1212" s="567"/>
      <c r="V1212" s="567"/>
      <c r="W1212" s="567"/>
      <c r="X1212" s="567"/>
    </row>
    <row r="1213" spans="5:24" x14ac:dyDescent="0.2">
      <c r="E1213" s="566"/>
      <c r="F1213" s="566"/>
      <c r="G1213" s="566"/>
      <c r="H1213" s="566"/>
      <c r="I1213" s="566"/>
      <c r="J1213" s="566"/>
      <c r="K1213" s="487"/>
      <c r="L1213" s="487"/>
      <c r="M1213" s="487"/>
      <c r="N1213" s="567"/>
      <c r="O1213" s="567"/>
      <c r="P1213" s="567"/>
      <c r="Q1213" s="567"/>
      <c r="R1213" s="567"/>
      <c r="S1213" s="567"/>
      <c r="T1213" s="567"/>
      <c r="U1213" s="567"/>
      <c r="V1213" s="567"/>
      <c r="W1213" s="567"/>
      <c r="X1213" s="567"/>
    </row>
    <row r="1214" spans="5:24" x14ac:dyDescent="0.2">
      <c r="E1214" s="566"/>
      <c r="F1214" s="566"/>
      <c r="G1214" s="566"/>
      <c r="H1214" s="566"/>
      <c r="I1214" s="566"/>
      <c r="J1214" s="566"/>
      <c r="K1214" s="487"/>
      <c r="L1214" s="487"/>
      <c r="M1214" s="487"/>
      <c r="N1214" s="567"/>
      <c r="O1214" s="567"/>
      <c r="P1214" s="567"/>
      <c r="Q1214" s="567"/>
      <c r="R1214" s="567"/>
      <c r="S1214" s="567"/>
      <c r="T1214" s="567"/>
      <c r="U1214" s="567"/>
      <c r="V1214" s="567"/>
      <c r="W1214" s="567"/>
      <c r="X1214" s="567"/>
    </row>
    <row r="1215" spans="5:24" x14ac:dyDescent="0.2">
      <c r="E1215" s="566"/>
      <c r="F1215" s="566"/>
      <c r="G1215" s="566"/>
      <c r="H1215" s="566"/>
      <c r="I1215" s="566"/>
      <c r="J1215" s="566"/>
      <c r="K1215" s="487"/>
      <c r="L1215" s="487"/>
      <c r="M1215" s="487"/>
      <c r="N1215" s="567"/>
      <c r="O1215" s="567"/>
      <c r="P1215" s="567"/>
      <c r="Q1215" s="567"/>
      <c r="R1215" s="567"/>
      <c r="S1215" s="567"/>
      <c r="T1215" s="567"/>
      <c r="U1215" s="567"/>
      <c r="V1215" s="567"/>
      <c r="W1215" s="567"/>
      <c r="X1215" s="567"/>
    </row>
    <row r="1216" spans="5:24" x14ac:dyDescent="0.2">
      <c r="E1216" s="566"/>
      <c r="F1216" s="566"/>
      <c r="G1216" s="566"/>
      <c r="H1216" s="566"/>
      <c r="I1216" s="566"/>
      <c r="J1216" s="566"/>
      <c r="K1216" s="487"/>
      <c r="L1216" s="487"/>
      <c r="M1216" s="487"/>
      <c r="N1216" s="567"/>
      <c r="O1216" s="567"/>
      <c r="P1216" s="567"/>
      <c r="Q1216" s="567"/>
      <c r="R1216" s="567"/>
      <c r="S1216" s="567"/>
      <c r="T1216" s="567"/>
      <c r="U1216" s="567"/>
      <c r="V1216" s="567"/>
      <c r="W1216" s="567"/>
      <c r="X1216" s="567"/>
    </row>
    <row r="1217" spans="5:24" x14ac:dyDescent="0.2">
      <c r="E1217" s="566"/>
      <c r="F1217" s="566"/>
      <c r="G1217" s="566"/>
      <c r="H1217" s="566"/>
      <c r="I1217" s="566"/>
      <c r="J1217" s="566"/>
      <c r="K1217" s="487"/>
      <c r="L1217" s="487"/>
      <c r="M1217" s="487"/>
      <c r="N1217" s="567"/>
      <c r="O1217" s="567"/>
      <c r="P1217" s="567"/>
      <c r="Q1217" s="567"/>
      <c r="R1217" s="567"/>
      <c r="S1217" s="567"/>
      <c r="T1217" s="567"/>
      <c r="U1217" s="567"/>
      <c r="V1217" s="567"/>
      <c r="W1217" s="567"/>
      <c r="X1217" s="567"/>
    </row>
    <row r="1218" spans="5:24" x14ac:dyDescent="0.2">
      <c r="E1218" s="566"/>
      <c r="F1218" s="566"/>
      <c r="G1218" s="566"/>
      <c r="H1218" s="566"/>
      <c r="I1218" s="566"/>
      <c r="J1218" s="566"/>
      <c r="K1218" s="487"/>
      <c r="L1218" s="487"/>
      <c r="M1218" s="487"/>
      <c r="N1218" s="567"/>
      <c r="O1218" s="567"/>
      <c r="P1218" s="567"/>
      <c r="Q1218" s="567"/>
      <c r="R1218" s="567"/>
      <c r="S1218" s="567"/>
      <c r="T1218" s="567"/>
      <c r="U1218" s="567"/>
      <c r="V1218" s="567"/>
      <c r="W1218" s="567"/>
      <c r="X1218" s="567"/>
    </row>
    <row r="1219" spans="5:24" x14ac:dyDescent="0.2">
      <c r="E1219" s="566"/>
      <c r="F1219" s="566"/>
      <c r="G1219" s="566"/>
      <c r="H1219" s="566"/>
      <c r="I1219" s="566"/>
      <c r="J1219" s="566"/>
      <c r="K1219" s="487"/>
      <c r="L1219" s="487"/>
      <c r="M1219" s="487"/>
      <c r="N1219" s="567"/>
      <c r="O1219" s="567"/>
      <c r="P1219" s="567"/>
      <c r="Q1219" s="567"/>
      <c r="R1219" s="567"/>
      <c r="S1219" s="567"/>
      <c r="T1219" s="567"/>
      <c r="U1219" s="567"/>
      <c r="V1219" s="567"/>
      <c r="W1219" s="567"/>
      <c r="X1219" s="567"/>
    </row>
    <row r="1220" spans="5:24" x14ac:dyDescent="0.2">
      <c r="E1220" s="566"/>
      <c r="F1220" s="566"/>
      <c r="G1220" s="566"/>
      <c r="H1220" s="566"/>
      <c r="I1220" s="566"/>
      <c r="J1220" s="566"/>
      <c r="K1220" s="487"/>
      <c r="L1220" s="487"/>
      <c r="M1220" s="487"/>
      <c r="N1220" s="567"/>
      <c r="O1220" s="567"/>
      <c r="P1220" s="567"/>
      <c r="Q1220" s="567"/>
      <c r="R1220" s="567"/>
      <c r="S1220" s="567"/>
      <c r="T1220" s="567"/>
      <c r="U1220" s="567"/>
      <c r="V1220" s="567"/>
      <c r="W1220" s="567"/>
      <c r="X1220" s="567"/>
    </row>
    <row r="1221" spans="5:24" x14ac:dyDescent="0.2">
      <c r="E1221" s="566"/>
      <c r="F1221" s="566"/>
      <c r="G1221" s="566"/>
      <c r="H1221" s="566"/>
      <c r="I1221" s="566"/>
      <c r="J1221" s="566"/>
      <c r="K1221" s="487"/>
      <c r="L1221" s="487"/>
      <c r="M1221" s="487"/>
      <c r="N1221" s="567"/>
      <c r="O1221" s="567"/>
      <c r="P1221" s="567"/>
      <c r="Q1221" s="567"/>
      <c r="R1221" s="567"/>
      <c r="S1221" s="567"/>
      <c r="T1221" s="567"/>
      <c r="U1221" s="567"/>
      <c r="V1221" s="567"/>
      <c r="W1221" s="567"/>
      <c r="X1221" s="567"/>
    </row>
    <row r="1222" spans="5:24" x14ac:dyDescent="0.2">
      <c r="E1222" s="566"/>
      <c r="F1222" s="566"/>
      <c r="G1222" s="566"/>
      <c r="H1222" s="566"/>
      <c r="I1222" s="566"/>
      <c r="J1222" s="566"/>
      <c r="K1222" s="487"/>
      <c r="L1222" s="487"/>
      <c r="M1222" s="487"/>
      <c r="N1222" s="567"/>
      <c r="O1222" s="567"/>
      <c r="P1222" s="567"/>
      <c r="Q1222" s="567"/>
      <c r="R1222" s="567"/>
      <c r="S1222" s="567"/>
      <c r="T1222" s="567"/>
      <c r="U1222" s="567"/>
      <c r="V1222" s="567"/>
      <c r="W1222" s="567"/>
      <c r="X1222" s="567"/>
    </row>
    <row r="1223" spans="5:24" x14ac:dyDescent="0.2">
      <c r="E1223" s="566"/>
      <c r="F1223" s="566"/>
      <c r="G1223" s="566"/>
      <c r="H1223" s="566"/>
      <c r="I1223" s="566"/>
      <c r="J1223" s="566"/>
      <c r="K1223" s="487"/>
      <c r="L1223" s="487"/>
      <c r="M1223" s="487"/>
      <c r="N1223" s="567"/>
      <c r="O1223" s="567"/>
      <c r="P1223" s="567"/>
      <c r="Q1223" s="567"/>
      <c r="R1223" s="567"/>
      <c r="S1223" s="567"/>
      <c r="T1223" s="567"/>
      <c r="U1223" s="567"/>
      <c r="V1223" s="567"/>
      <c r="W1223" s="567"/>
      <c r="X1223" s="567"/>
    </row>
    <row r="1224" spans="5:24" x14ac:dyDescent="0.2">
      <c r="E1224" s="566"/>
      <c r="F1224" s="566"/>
      <c r="G1224" s="566"/>
      <c r="H1224" s="566"/>
      <c r="I1224" s="566"/>
      <c r="J1224" s="566"/>
      <c r="K1224" s="487"/>
      <c r="L1224" s="487"/>
      <c r="M1224" s="487"/>
      <c r="N1224" s="567"/>
      <c r="O1224" s="567"/>
      <c r="P1224" s="567"/>
      <c r="Q1224" s="567"/>
      <c r="R1224" s="567"/>
      <c r="S1224" s="567"/>
      <c r="T1224" s="567"/>
      <c r="U1224" s="567"/>
      <c r="V1224" s="567"/>
      <c r="W1224" s="567"/>
      <c r="X1224" s="567"/>
    </row>
    <row r="1225" spans="5:24" x14ac:dyDescent="0.2">
      <c r="E1225" s="566"/>
      <c r="F1225" s="566"/>
      <c r="G1225" s="566"/>
      <c r="H1225" s="566"/>
      <c r="I1225" s="566"/>
      <c r="J1225" s="566"/>
      <c r="K1225" s="487"/>
      <c r="L1225" s="487"/>
      <c r="M1225" s="487"/>
      <c r="N1225" s="567"/>
      <c r="O1225" s="567"/>
      <c r="P1225" s="567"/>
      <c r="Q1225" s="567"/>
      <c r="R1225" s="567"/>
      <c r="S1225" s="567"/>
      <c r="T1225" s="567"/>
      <c r="U1225" s="567"/>
      <c r="V1225" s="567"/>
      <c r="W1225" s="567"/>
      <c r="X1225" s="567"/>
    </row>
    <row r="1226" spans="5:24" x14ac:dyDescent="0.2">
      <c r="E1226" s="566"/>
      <c r="F1226" s="566"/>
      <c r="G1226" s="566"/>
      <c r="H1226" s="566"/>
      <c r="I1226" s="566"/>
      <c r="J1226" s="566"/>
      <c r="K1226" s="487"/>
      <c r="L1226" s="487"/>
      <c r="M1226" s="487"/>
      <c r="N1226" s="567"/>
      <c r="O1226" s="567"/>
      <c r="P1226" s="567"/>
      <c r="Q1226" s="567"/>
      <c r="R1226" s="567"/>
      <c r="S1226" s="567"/>
      <c r="T1226" s="567"/>
      <c r="U1226" s="567"/>
      <c r="V1226" s="567"/>
      <c r="W1226" s="567"/>
      <c r="X1226" s="567"/>
    </row>
    <row r="1227" spans="5:24" x14ac:dyDescent="0.2">
      <c r="E1227" s="566"/>
      <c r="F1227" s="566"/>
      <c r="G1227" s="566"/>
      <c r="H1227" s="566"/>
      <c r="I1227" s="566"/>
      <c r="J1227" s="566"/>
      <c r="K1227" s="487"/>
      <c r="L1227" s="487"/>
      <c r="M1227" s="487"/>
      <c r="N1227" s="567"/>
      <c r="O1227" s="567"/>
      <c r="P1227" s="567"/>
      <c r="Q1227" s="567"/>
      <c r="R1227" s="567"/>
      <c r="S1227" s="567"/>
      <c r="T1227" s="567"/>
      <c r="U1227" s="567"/>
      <c r="V1227" s="567"/>
      <c r="W1227" s="567"/>
      <c r="X1227" s="567"/>
    </row>
    <row r="1228" spans="5:24" x14ac:dyDescent="0.2">
      <c r="E1228" s="566"/>
      <c r="F1228" s="566"/>
      <c r="G1228" s="566"/>
      <c r="H1228" s="566"/>
      <c r="I1228" s="566"/>
      <c r="J1228" s="566"/>
      <c r="K1228" s="487"/>
      <c r="L1228" s="487"/>
      <c r="M1228" s="487"/>
      <c r="N1228" s="567"/>
      <c r="O1228" s="567"/>
      <c r="P1228" s="567"/>
      <c r="Q1228" s="567"/>
      <c r="R1228" s="567"/>
      <c r="S1228" s="567"/>
      <c r="T1228" s="567"/>
      <c r="U1228" s="567"/>
      <c r="V1228" s="567"/>
      <c r="W1228" s="567"/>
      <c r="X1228" s="567"/>
    </row>
    <row r="1229" spans="5:24" x14ac:dyDescent="0.2">
      <c r="E1229" s="566"/>
      <c r="F1229" s="566"/>
      <c r="G1229" s="566"/>
      <c r="H1229" s="566"/>
      <c r="I1229" s="566"/>
      <c r="J1229" s="566"/>
      <c r="K1229" s="487"/>
      <c r="L1229" s="487"/>
      <c r="M1229" s="487"/>
      <c r="N1229" s="567"/>
      <c r="O1229" s="567"/>
      <c r="P1229" s="567"/>
      <c r="Q1229" s="567"/>
      <c r="R1229" s="567"/>
      <c r="S1229" s="567"/>
      <c r="T1229" s="567"/>
      <c r="U1229" s="567"/>
      <c r="V1229" s="567"/>
      <c r="W1229" s="567"/>
      <c r="X1229" s="567"/>
    </row>
    <row r="1230" spans="5:24" x14ac:dyDescent="0.2">
      <c r="E1230" s="566"/>
      <c r="F1230" s="566"/>
      <c r="G1230" s="566"/>
      <c r="H1230" s="566"/>
      <c r="I1230" s="566"/>
      <c r="J1230" s="566"/>
      <c r="K1230" s="487"/>
      <c r="L1230" s="487"/>
      <c r="M1230" s="487"/>
      <c r="N1230" s="567"/>
      <c r="O1230" s="567"/>
      <c r="P1230" s="567"/>
      <c r="Q1230" s="567"/>
      <c r="R1230" s="567"/>
      <c r="S1230" s="567"/>
      <c r="T1230" s="567"/>
      <c r="U1230" s="567"/>
      <c r="V1230" s="567"/>
      <c r="W1230" s="567"/>
      <c r="X1230" s="567"/>
    </row>
    <row r="1231" spans="5:24" x14ac:dyDescent="0.2">
      <c r="E1231" s="566"/>
      <c r="F1231" s="566"/>
      <c r="G1231" s="566"/>
      <c r="H1231" s="566"/>
      <c r="I1231" s="566"/>
      <c r="J1231" s="566"/>
      <c r="K1231" s="487"/>
      <c r="L1231" s="487"/>
      <c r="M1231" s="487"/>
      <c r="N1231" s="567"/>
      <c r="O1231" s="567"/>
      <c r="P1231" s="567"/>
      <c r="Q1231" s="567"/>
      <c r="R1231" s="567"/>
      <c r="S1231" s="567"/>
      <c r="T1231" s="567"/>
      <c r="U1231" s="567"/>
      <c r="V1231" s="567"/>
      <c r="W1231" s="567"/>
      <c r="X1231" s="567"/>
    </row>
    <row r="1232" spans="5:24" x14ac:dyDescent="0.2">
      <c r="E1232" s="566"/>
      <c r="F1232" s="566"/>
      <c r="G1232" s="566"/>
      <c r="H1232" s="566"/>
      <c r="I1232" s="566"/>
      <c r="J1232" s="566"/>
      <c r="K1232" s="487"/>
      <c r="L1232" s="487"/>
      <c r="M1232" s="487"/>
      <c r="N1232" s="567"/>
      <c r="O1232" s="567"/>
      <c r="P1232" s="567"/>
      <c r="Q1232" s="567"/>
      <c r="R1232" s="567"/>
      <c r="S1232" s="567"/>
      <c r="T1232" s="567"/>
      <c r="U1232" s="567"/>
      <c r="V1232" s="567"/>
      <c r="W1232" s="567"/>
      <c r="X1232" s="567"/>
    </row>
    <row r="1233" spans="5:24" x14ac:dyDescent="0.2">
      <c r="E1233" s="566"/>
      <c r="F1233" s="566"/>
      <c r="G1233" s="566"/>
      <c r="H1233" s="566"/>
      <c r="I1233" s="566"/>
      <c r="J1233" s="566"/>
      <c r="K1233" s="487"/>
      <c r="L1233" s="487"/>
      <c r="M1233" s="487"/>
      <c r="N1233" s="567"/>
      <c r="O1233" s="567"/>
      <c r="P1233" s="567"/>
      <c r="Q1233" s="567"/>
      <c r="R1233" s="567"/>
      <c r="S1233" s="567"/>
      <c r="T1233" s="567"/>
      <c r="U1233" s="567"/>
      <c r="V1233" s="567"/>
      <c r="W1233" s="567"/>
      <c r="X1233" s="567"/>
    </row>
    <row r="1234" spans="5:24" x14ac:dyDescent="0.2">
      <c r="E1234" s="566"/>
      <c r="F1234" s="566"/>
      <c r="G1234" s="566"/>
      <c r="H1234" s="566"/>
      <c r="I1234" s="566"/>
      <c r="J1234" s="566"/>
      <c r="K1234" s="487"/>
      <c r="L1234" s="487"/>
      <c r="M1234" s="487"/>
      <c r="N1234" s="567"/>
      <c r="O1234" s="567"/>
      <c r="P1234" s="567"/>
      <c r="Q1234" s="567"/>
      <c r="R1234" s="567"/>
      <c r="S1234" s="567"/>
      <c r="T1234" s="567"/>
      <c r="U1234" s="567"/>
      <c r="V1234" s="567"/>
      <c r="W1234" s="567"/>
      <c r="X1234" s="567"/>
    </row>
    <row r="1235" spans="5:24" x14ac:dyDescent="0.2">
      <c r="E1235" s="566"/>
      <c r="F1235" s="566"/>
      <c r="G1235" s="566"/>
      <c r="H1235" s="566"/>
      <c r="I1235" s="566"/>
      <c r="J1235" s="566"/>
      <c r="K1235" s="487"/>
      <c r="L1235" s="487"/>
      <c r="M1235" s="487"/>
      <c r="N1235" s="567"/>
      <c r="O1235" s="567"/>
      <c r="P1235" s="567"/>
      <c r="Q1235" s="567"/>
      <c r="R1235" s="567"/>
      <c r="S1235" s="567"/>
      <c r="T1235" s="567"/>
      <c r="U1235" s="567"/>
      <c r="V1235" s="567"/>
      <c r="W1235" s="567"/>
      <c r="X1235" s="567"/>
    </row>
    <row r="1236" spans="5:24" x14ac:dyDescent="0.2">
      <c r="E1236" s="566"/>
      <c r="F1236" s="566"/>
      <c r="G1236" s="566"/>
      <c r="H1236" s="566"/>
      <c r="I1236" s="566"/>
      <c r="J1236" s="566"/>
      <c r="K1236" s="487"/>
      <c r="L1236" s="487"/>
      <c r="M1236" s="487"/>
      <c r="N1236" s="567"/>
      <c r="O1236" s="567"/>
      <c r="P1236" s="567"/>
      <c r="Q1236" s="567"/>
      <c r="R1236" s="567"/>
      <c r="S1236" s="567"/>
      <c r="T1236" s="567"/>
      <c r="U1236" s="567"/>
      <c r="V1236" s="567"/>
      <c r="W1236" s="567"/>
      <c r="X1236" s="567"/>
    </row>
    <row r="1237" spans="5:24" x14ac:dyDescent="0.2">
      <c r="E1237" s="566"/>
      <c r="F1237" s="566"/>
      <c r="G1237" s="566"/>
      <c r="H1237" s="566"/>
      <c r="I1237" s="566"/>
      <c r="J1237" s="566"/>
      <c r="K1237" s="487"/>
      <c r="L1237" s="487"/>
      <c r="M1237" s="487"/>
      <c r="N1237" s="567"/>
      <c r="O1237" s="567"/>
      <c r="P1237" s="567"/>
      <c r="Q1237" s="567"/>
      <c r="R1237" s="567"/>
      <c r="S1237" s="567"/>
      <c r="T1237" s="567"/>
      <c r="U1237" s="567"/>
      <c r="V1237" s="567"/>
      <c r="W1237" s="567"/>
      <c r="X1237" s="567"/>
    </row>
    <row r="1238" spans="5:24" x14ac:dyDescent="0.2">
      <c r="E1238" s="566"/>
      <c r="F1238" s="566"/>
      <c r="G1238" s="566"/>
      <c r="H1238" s="566"/>
      <c r="I1238" s="566"/>
      <c r="J1238" s="566"/>
      <c r="K1238" s="487"/>
      <c r="L1238" s="487"/>
      <c r="M1238" s="487"/>
      <c r="N1238" s="567"/>
      <c r="O1238" s="567"/>
      <c r="P1238" s="567"/>
      <c r="Q1238" s="567"/>
      <c r="R1238" s="567"/>
      <c r="S1238" s="567"/>
      <c r="T1238" s="567"/>
      <c r="U1238" s="567"/>
      <c r="V1238" s="567"/>
      <c r="W1238" s="567"/>
      <c r="X1238" s="567"/>
    </row>
    <row r="1239" spans="5:24" x14ac:dyDescent="0.2">
      <c r="E1239" s="566"/>
      <c r="F1239" s="566"/>
      <c r="G1239" s="566"/>
      <c r="H1239" s="566"/>
      <c r="I1239" s="566"/>
      <c r="J1239" s="566"/>
      <c r="K1239" s="487"/>
      <c r="L1239" s="487"/>
      <c r="M1239" s="487"/>
      <c r="N1239" s="567"/>
      <c r="O1239" s="567"/>
      <c r="P1239" s="567"/>
      <c r="Q1239" s="567"/>
      <c r="R1239" s="567"/>
      <c r="S1239" s="567"/>
      <c r="T1239" s="567"/>
      <c r="U1239" s="567"/>
      <c r="V1239" s="567"/>
      <c r="W1239" s="567"/>
      <c r="X1239" s="567"/>
    </row>
    <row r="1240" spans="5:24" x14ac:dyDescent="0.2">
      <c r="E1240" s="566"/>
      <c r="F1240" s="566"/>
      <c r="G1240" s="566"/>
      <c r="H1240" s="566"/>
      <c r="I1240" s="566"/>
      <c r="J1240" s="566"/>
      <c r="K1240" s="487"/>
      <c r="L1240" s="487"/>
      <c r="M1240" s="487"/>
      <c r="N1240" s="567"/>
      <c r="O1240" s="567"/>
      <c r="P1240" s="567"/>
      <c r="Q1240" s="567"/>
      <c r="R1240" s="567"/>
      <c r="S1240" s="567"/>
      <c r="T1240" s="567"/>
      <c r="U1240" s="567"/>
      <c r="V1240" s="567"/>
      <c r="W1240" s="567"/>
      <c r="X1240" s="567"/>
    </row>
    <row r="1241" spans="5:24" x14ac:dyDescent="0.2">
      <c r="E1241" s="566"/>
      <c r="F1241" s="566"/>
      <c r="G1241" s="566"/>
      <c r="H1241" s="566"/>
      <c r="I1241" s="566"/>
      <c r="J1241" s="566"/>
      <c r="K1241" s="487"/>
      <c r="L1241" s="487"/>
      <c r="M1241" s="487"/>
      <c r="N1241" s="567"/>
      <c r="O1241" s="567"/>
      <c r="P1241" s="567"/>
      <c r="Q1241" s="567"/>
      <c r="R1241" s="567"/>
      <c r="S1241" s="567"/>
      <c r="T1241" s="567"/>
      <c r="U1241" s="567"/>
      <c r="V1241" s="567"/>
      <c r="W1241" s="567"/>
      <c r="X1241" s="567"/>
    </row>
    <row r="1242" spans="5:24" x14ac:dyDescent="0.2">
      <c r="E1242" s="566"/>
      <c r="F1242" s="566"/>
      <c r="G1242" s="566"/>
      <c r="H1242" s="566"/>
      <c r="I1242" s="566"/>
      <c r="J1242" s="566"/>
      <c r="K1242" s="487"/>
      <c r="L1242" s="487"/>
      <c r="M1242" s="487"/>
      <c r="N1242" s="567"/>
      <c r="O1242" s="567"/>
      <c r="P1242" s="567"/>
      <c r="Q1242" s="567"/>
      <c r="R1242" s="567"/>
      <c r="S1242" s="567"/>
      <c r="T1242" s="567"/>
      <c r="U1242" s="567"/>
      <c r="V1242" s="567"/>
      <c r="W1242" s="567"/>
      <c r="X1242" s="567"/>
    </row>
    <row r="1243" spans="5:24" x14ac:dyDescent="0.2">
      <c r="E1243" s="566"/>
      <c r="F1243" s="566"/>
      <c r="G1243" s="566"/>
      <c r="H1243" s="566"/>
      <c r="I1243" s="566"/>
      <c r="J1243" s="566"/>
      <c r="K1243" s="487"/>
      <c r="L1243" s="487"/>
      <c r="M1243" s="487"/>
      <c r="N1243" s="567"/>
      <c r="O1243" s="567"/>
      <c r="P1243" s="567"/>
      <c r="Q1243" s="567"/>
      <c r="R1243" s="567"/>
      <c r="S1243" s="567"/>
      <c r="T1243" s="567"/>
      <c r="U1243" s="567"/>
      <c r="V1243" s="567"/>
      <c r="W1243" s="567"/>
      <c r="X1243" s="567"/>
    </row>
    <row r="1244" spans="5:24" x14ac:dyDescent="0.2">
      <c r="E1244" s="566"/>
      <c r="F1244" s="566"/>
      <c r="G1244" s="566"/>
      <c r="H1244" s="566"/>
      <c r="I1244" s="566"/>
      <c r="J1244" s="566"/>
      <c r="K1244" s="487"/>
      <c r="L1244" s="487"/>
      <c r="M1244" s="487"/>
      <c r="N1244" s="567"/>
      <c r="O1244" s="567"/>
      <c r="P1244" s="567"/>
      <c r="Q1244" s="567"/>
      <c r="R1244" s="567"/>
      <c r="S1244" s="567"/>
      <c r="T1244" s="567"/>
      <c r="U1244" s="567"/>
      <c r="V1244" s="567"/>
      <c r="W1244" s="567"/>
      <c r="X1244" s="567"/>
    </row>
    <row r="1245" spans="5:24" x14ac:dyDescent="0.2">
      <c r="E1245" s="566"/>
      <c r="F1245" s="566"/>
      <c r="G1245" s="566"/>
      <c r="H1245" s="566"/>
      <c r="I1245" s="566"/>
      <c r="J1245" s="566"/>
      <c r="K1245" s="487"/>
      <c r="L1245" s="487"/>
      <c r="M1245" s="487"/>
      <c r="N1245" s="567"/>
      <c r="O1245" s="567"/>
      <c r="P1245" s="567"/>
      <c r="Q1245" s="567"/>
      <c r="R1245" s="567"/>
      <c r="S1245" s="567"/>
      <c r="T1245" s="567"/>
      <c r="U1245" s="567"/>
      <c r="V1245" s="567"/>
      <c r="W1245" s="567"/>
      <c r="X1245" s="567"/>
    </row>
    <row r="1246" spans="5:24" x14ac:dyDescent="0.2">
      <c r="E1246" s="566"/>
      <c r="F1246" s="566"/>
      <c r="G1246" s="566"/>
      <c r="H1246" s="566"/>
      <c r="I1246" s="566"/>
      <c r="J1246" s="566"/>
      <c r="K1246" s="487"/>
      <c r="L1246" s="487"/>
      <c r="M1246" s="487"/>
      <c r="N1246" s="567"/>
      <c r="O1246" s="567"/>
      <c r="P1246" s="567"/>
      <c r="Q1246" s="567"/>
      <c r="R1246" s="567"/>
      <c r="S1246" s="567"/>
      <c r="T1246" s="567"/>
      <c r="U1246" s="567"/>
      <c r="V1246" s="567"/>
      <c r="W1246" s="567"/>
      <c r="X1246" s="567"/>
    </row>
    <row r="1247" spans="5:24" x14ac:dyDescent="0.2">
      <c r="E1247" s="566"/>
      <c r="F1247" s="566"/>
      <c r="G1247" s="566"/>
      <c r="H1247" s="566"/>
      <c r="I1247" s="566"/>
      <c r="J1247" s="566"/>
      <c r="K1247" s="487"/>
      <c r="L1247" s="487"/>
      <c r="M1247" s="487"/>
      <c r="N1247" s="567"/>
      <c r="O1247" s="567"/>
      <c r="P1247" s="567"/>
      <c r="Q1247" s="567"/>
      <c r="R1247" s="567"/>
      <c r="S1247" s="567"/>
      <c r="T1247" s="567"/>
      <c r="U1247" s="567"/>
      <c r="V1247" s="567"/>
      <c r="W1247" s="567"/>
      <c r="X1247" s="567"/>
    </row>
    <row r="1248" spans="5:24" x14ac:dyDescent="0.2">
      <c r="E1248" s="566"/>
      <c r="F1248" s="566"/>
      <c r="G1248" s="566"/>
      <c r="H1248" s="566"/>
      <c r="I1248" s="566"/>
      <c r="J1248" s="566"/>
      <c r="K1248" s="487"/>
      <c r="L1248" s="487"/>
      <c r="M1248" s="487"/>
      <c r="N1248" s="567"/>
      <c r="O1248" s="567"/>
      <c r="P1248" s="567"/>
      <c r="Q1248" s="567"/>
      <c r="R1248" s="567"/>
      <c r="S1248" s="567"/>
      <c r="T1248" s="567"/>
      <c r="U1248" s="567"/>
      <c r="V1248" s="567"/>
      <c r="W1248" s="567"/>
      <c r="X1248" s="567"/>
    </row>
    <row r="1249" spans="5:24" x14ac:dyDescent="0.2">
      <c r="E1249" s="566"/>
      <c r="F1249" s="566"/>
      <c r="G1249" s="566"/>
      <c r="H1249" s="566"/>
      <c r="I1249" s="566"/>
      <c r="J1249" s="566"/>
      <c r="K1249" s="487"/>
      <c r="L1249" s="487"/>
      <c r="M1249" s="487"/>
      <c r="N1249" s="567"/>
      <c r="O1249" s="567"/>
      <c r="P1249" s="567"/>
      <c r="Q1249" s="567"/>
      <c r="R1249" s="567"/>
      <c r="S1249" s="567"/>
      <c r="T1249" s="567"/>
      <c r="U1249" s="567"/>
      <c r="V1249" s="567"/>
      <c r="W1249" s="567"/>
      <c r="X1249" s="567"/>
    </row>
    <row r="1250" spans="5:24" x14ac:dyDescent="0.2">
      <c r="E1250" s="566"/>
      <c r="F1250" s="566"/>
      <c r="G1250" s="566"/>
      <c r="H1250" s="566"/>
      <c r="I1250" s="566"/>
      <c r="J1250" s="566"/>
      <c r="K1250" s="487"/>
      <c r="L1250" s="487"/>
      <c r="M1250" s="487"/>
      <c r="N1250" s="567"/>
      <c r="O1250" s="567"/>
      <c r="P1250" s="567"/>
      <c r="Q1250" s="567"/>
      <c r="R1250" s="567"/>
      <c r="S1250" s="567"/>
      <c r="T1250" s="567"/>
      <c r="U1250" s="567"/>
      <c r="V1250" s="567"/>
      <c r="W1250" s="567"/>
      <c r="X1250" s="567"/>
    </row>
    <row r="1251" spans="5:24" x14ac:dyDescent="0.2">
      <c r="E1251" s="566"/>
      <c r="F1251" s="566"/>
      <c r="G1251" s="566"/>
      <c r="H1251" s="566"/>
      <c r="I1251" s="566"/>
      <c r="J1251" s="566"/>
      <c r="K1251" s="487"/>
      <c r="L1251" s="487"/>
      <c r="M1251" s="487"/>
      <c r="N1251" s="567"/>
      <c r="O1251" s="567"/>
      <c r="P1251" s="567"/>
      <c r="Q1251" s="567"/>
      <c r="R1251" s="567"/>
      <c r="S1251" s="567"/>
      <c r="T1251" s="567"/>
      <c r="U1251" s="567"/>
      <c r="V1251" s="567"/>
      <c r="W1251" s="567"/>
      <c r="X1251" s="567"/>
    </row>
    <row r="1252" spans="5:24" x14ac:dyDescent="0.2">
      <c r="E1252" s="566"/>
      <c r="F1252" s="566"/>
      <c r="G1252" s="566"/>
      <c r="H1252" s="566"/>
      <c r="I1252" s="566"/>
      <c r="J1252" s="566"/>
      <c r="K1252" s="487"/>
      <c r="L1252" s="487"/>
      <c r="M1252" s="487"/>
      <c r="N1252" s="567"/>
      <c r="O1252" s="567"/>
      <c r="P1252" s="567"/>
      <c r="Q1252" s="567"/>
      <c r="R1252" s="567"/>
      <c r="S1252" s="567"/>
      <c r="T1252" s="567"/>
      <c r="U1252" s="567"/>
      <c r="V1252" s="567"/>
      <c r="W1252" s="567"/>
      <c r="X1252" s="567"/>
    </row>
    <row r="1253" spans="5:24" x14ac:dyDescent="0.2">
      <c r="E1253" s="566"/>
      <c r="F1253" s="566"/>
      <c r="G1253" s="566"/>
      <c r="H1253" s="566"/>
      <c r="I1253" s="566"/>
      <c r="J1253" s="566"/>
      <c r="K1253" s="487"/>
      <c r="L1253" s="487"/>
      <c r="M1253" s="487"/>
      <c r="N1253" s="567"/>
      <c r="O1253" s="567"/>
      <c r="P1253" s="567"/>
      <c r="Q1253" s="567"/>
      <c r="R1253" s="567"/>
      <c r="S1253" s="567"/>
      <c r="T1253" s="567"/>
      <c r="U1253" s="567"/>
      <c r="V1253" s="567"/>
      <c r="W1253" s="567"/>
      <c r="X1253" s="567"/>
    </row>
    <row r="1254" spans="5:24" x14ac:dyDescent="0.2">
      <c r="E1254" s="566"/>
      <c r="F1254" s="566"/>
      <c r="G1254" s="566"/>
      <c r="H1254" s="566"/>
      <c r="I1254" s="566"/>
      <c r="J1254" s="566"/>
      <c r="K1254" s="487"/>
      <c r="L1254" s="487"/>
      <c r="M1254" s="487"/>
      <c r="N1254" s="567"/>
      <c r="O1254" s="567"/>
      <c r="P1254" s="567"/>
      <c r="Q1254" s="567"/>
      <c r="R1254" s="567"/>
      <c r="S1254" s="567"/>
      <c r="T1254" s="567"/>
      <c r="U1254" s="567"/>
      <c r="V1254" s="567"/>
      <c r="W1254" s="567"/>
      <c r="X1254" s="567"/>
    </row>
    <row r="1255" spans="5:24" x14ac:dyDescent="0.2">
      <c r="E1255" s="566"/>
      <c r="F1255" s="566"/>
      <c r="G1255" s="566"/>
      <c r="H1255" s="566"/>
      <c r="I1255" s="566"/>
      <c r="J1255" s="566"/>
      <c r="K1255" s="487"/>
      <c r="L1255" s="487"/>
      <c r="M1255" s="487"/>
      <c r="N1255" s="567"/>
      <c r="O1255" s="567"/>
      <c r="P1255" s="567"/>
      <c r="Q1255" s="567"/>
      <c r="R1255" s="567"/>
      <c r="S1255" s="567"/>
      <c r="T1255" s="567"/>
      <c r="U1255" s="567"/>
      <c r="V1255" s="567"/>
      <c r="W1255" s="567"/>
      <c r="X1255" s="567"/>
    </row>
    <row r="1256" spans="5:24" x14ac:dyDescent="0.2">
      <c r="E1256" s="566"/>
      <c r="F1256" s="566"/>
      <c r="G1256" s="566"/>
      <c r="H1256" s="566"/>
      <c r="I1256" s="566"/>
      <c r="J1256" s="566"/>
      <c r="K1256" s="487"/>
      <c r="L1256" s="487"/>
      <c r="M1256" s="487"/>
      <c r="N1256" s="567"/>
      <c r="O1256" s="567"/>
      <c r="P1256" s="567"/>
      <c r="Q1256" s="567"/>
      <c r="R1256" s="567"/>
      <c r="S1256" s="567"/>
      <c r="T1256" s="567"/>
      <c r="U1256" s="567"/>
      <c r="V1256" s="567"/>
      <c r="W1256" s="567"/>
      <c r="X1256" s="567"/>
    </row>
    <row r="1257" spans="5:24" x14ac:dyDescent="0.2">
      <c r="E1257" s="566"/>
      <c r="F1257" s="566"/>
      <c r="G1257" s="566"/>
      <c r="H1257" s="566"/>
      <c r="I1257" s="566"/>
      <c r="J1257" s="566"/>
      <c r="K1257" s="487"/>
      <c r="L1257" s="487"/>
      <c r="M1257" s="487"/>
      <c r="N1257" s="567"/>
      <c r="O1257" s="567"/>
      <c r="P1257" s="567"/>
      <c r="Q1257" s="567"/>
      <c r="R1257" s="567"/>
      <c r="S1257" s="567"/>
      <c r="T1257" s="567"/>
      <c r="U1257" s="567"/>
      <c r="V1257" s="567"/>
      <c r="W1257" s="567"/>
      <c r="X1257" s="567"/>
    </row>
    <row r="1258" spans="5:24" x14ac:dyDescent="0.2">
      <c r="E1258" s="566"/>
      <c r="F1258" s="566"/>
      <c r="G1258" s="566"/>
      <c r="H1258" s="566"/>
      <c r="I1258" s="566"/>
      <c r="J1258" s="566"/>
      <c r="K1258" s="487"/>
      <c r="L1258" s="487"/>
      <c r="M1258" s="487"/>
      <c r="N1258" s="567"/>
      <c r="O1258" s="567"/>
      <c r="P1258" s="567"/>
      <c r="Q1258" s="567"/>
      <c r="R1258" s="567"/>
      <c r="S1258" s="567"/>
      <c r="T1258" s="567"/>
      <c r="U1258" s="567"/>
      <c r="V1258" s="567"/>
      <c r="W1258" s="567"/>
      <c r="X1258" s="567"/>
    </row>
    <row r="1259" spans="5:24" x14ac:dyDescent="0.2">
      <c r="E1259" s="566"/>
      <c r="F1259" s="566"/>
      <c r="G1259" s="566"/>
      <c r="H1259" s="566"/>
      <c r="I1259" s="566"/>
      <c r="J1259" s="566"/>
      <c r="K1259" s="487"/>
      <c r="L1259" s="487"/>
      <c r="M1259" s="487"/>
      <c r="N1259" s="567"/>
      <c r="O1259" s="567"/>
      <c r="P1259" s="567"/>
      <c r="Q1259" s="567"/>
      <c r="R1259" s="567"/>
      <c r="S1259" s="567"/>
      <c r="T1259" s="567"/>
      <c r="U1259" s="567"/>
      <c r="V1259" s="567"/>
      <c r="W1259" s="567"/>
      <c r="X1259" s="567"/>
    </row>
    <row r="1260" spans="5:24" x14ac:dyDescent="0.2">
      <c r="E1260" s="566"/>
      <c r="F1260" s="566"/>
      <c r="G1260" s="566"/>
      <c r="H1260" s="566"/>
      <c r="I1260" s="566"/>
      <c r="J1260" s="566"/>
      <c r="K1260" s="487"/>
      <c r="L1260" s="487"/>
      <c r="M1260" s="487"/>
      <c r="N1260" s="567"/>
      <c r="O1260" s="567"/>
      <c r="P1260" s="567"/>
      <c r="Q1260" s="567"/>
      <c r="R1260" s="567"/>
      <c r="S1260" s="567"/>
      <c r="T1260" s="567"/>
      <c r="U1260" s="567"/>
      <c r="V1260" s="567"/>
      <c r="W1260" s="567"/>
      <c r="X1260" s="567"/>
    </row>
    <row r="1261" spans="5:24" x14ac:dyDescent="0.2">
      <c r="E1261" s="566"/>
      <c r="F1261" s="566"/>
      <c r="G1261" s="566"/>
      <c r="H1261" s="566"/>
      <c r="I1261" s="566"/>
      <c r="J1261" s="566"/>
      <c r="K1261" s="487"/>
      <c r="L1261" s="487"/>
      <c r="M1261" s="487"/>
      <c r="N1261" s="567"/>
      <c r="O1261" s="567"/>
      <c r="P1261" s="567"/>
      <c r="Q1261" s="567"/>
      <c r="R1261" s="567"/>
      <c r="S1261" s="567"/>
      <c r="T1261" s="567"/>
      <c r="U1261" s="567"/>
      <c r="V1261" s="567"/>
      <c r="W1261" s="567"/>
      <c r="X1261" s="567"/>
    </row>
    <row r="1262" spans="5:24" x14ac:dyDescent="0.2">
      <c r="E1262" s="566"/>
      <c r="F1262" s="566"/>
      <c r="G1262" s="566"/>
      <c r="H1262" s="566"/>
      <c r="I1262" s="566"/>
      <c r="J1262" s="566"/>
      <c r="K1262" s="487"/>
      <c r="L1262" s="487"/>
      <c r="M1262" s="487"/>
      <c r="N1262" s="567"/>
      <c r="O1262" s="567"/>
      <c r="P1262" s="567"/>
      <c r="Q1262" s="567"/>
      <c r="R1262" s="567"/>
      <c r="S1262" s="567"/>
      <c r="T1262" s="567"/>
      <c r="U1262" s="567"/>
      <c r="V1262" s="567"/>
      <c r="W1262" s="567"/>
      <c r="X1262" s="567"/>
    </row>
    <row r="1263" spans="5:24" x14ac:dyDescent="0.2">
      <c r="E1263" s="566"/>
      <c r="F1263" s="566"/>
      <c r="G1263" s="566"/>
      <c r="H1263" s="566"/>
      <c r="I1263" s="566"/>
      <c r="J1263" s="566"/>
      <c r="K1263" s="487"/>
      <c r="L1263" s="487"/>
      <c r="M1263" s="487"/>
      <c r="N1263" s="567"/>
      <c r="O1263" s="567"/>
      <c r="P1263" s="567"/>
      <c r="Q1263" s="567"/>
      <c r="R1263" s="567"/>
      <c r="S1263" s="567"/>
      <c r="T1263" s="567"/>
      <c r="U1263" s="567"/>
      <c r="V1263" s="567"/>
      <c r="W1263" s="567"/>
      <c r="X1263" s="567"/>
    </row>
    <row r="1264" spans="5:24" x14ac:dyDescent="0.2">
      <c r="E1264" s="566"/>
      <c r="F1264" s="566"/>
      <c r="G1264" s="566"/>
      <c r="H1264" s="566"/>
      <c r="I1264" s="566"/>
      <c r="J1264" s="566"/>
      <c r="K1264" s="487"/>
      <c r="L1264" s="487"/>
      <c r="M1264" s="487"/>
      <c r="N1264" s="567"/>
      <c r="O1264" s="567"/>
      <c r="P1264" s="567"/>
      <c r="Q1264" s="567"/>
      <c r="R1264" s="567"/>
      <c r="S1264" s="567"/>
      <c r="T1264" s="567"/>
      <c r="U1264" s="567"/>
      <c r="V1264" s="567"/>
      <c r="W1264" s="567"/>
      <c r="X1264" s="567"/>
    </row>
    <row r="1265" spans="5:24" x14ac:dyDescent="0.2">
      <c r="E1265" s="566"/>
      <c r="F1265" s="566"/>
      <c r="G1265" s="566"/>
      <c r="H1265" s="566"/>
      <c r="I1265" s="566"/>
      <c r="J1265" s="566"/>
      <c r="K1265" s="487"/>
      <c r="L1265" s="487"/>
      <c r="M1265" s="487"/>
      <c r="N1265" s="567"/>
      <c r="O1265" s="567"/>
      <c r="P1265" s="567"/>
      <c r="Q1265" s="567"/>
      <c r="R1265" s="567"/>
      <c r="S1265" s="567"/>
      <c r="T1265" s="567"/>
      <c r="U1265" s="567"/>
      <c r="V1265" s="567"/>
      <c r="W1265" s="567"/>
      <c r="X1265" s="567"/>
    </row>
    <row r="1266" spans="5:24" x14ac:dyDescent="0.2">
      <c r="E1266" s="566"/>
      <c r="F1266" s="566"/>
      <c r="G1266" s="566"/>
      <c r="H1266" s="566"/>
      <c r="I1266" s="566"/>
      <c r="J1266" s="566"/>
      <c r="K1266" s="487"/>
      <c r="L1266" s="487"/>
      <c r="M1266" s="487"/>
      <c r="N1266" s="567"/>
      <c r="O1266" s="567"/>
      <c r="P1266" s="567"/>
      <c r="Q1266" s="567"/>
      <c r="R1266" s="567"/>
      <c r="S1266" s="567"/>
      <c r="T1266" s="567"/>
      <c r="U1266" s="567"/>
      <c r="V1266" s="567"/>
      <c r="W1266" s="567"/>
      <c r="X1266" s="567"/>
    </row>
    <row r="1267" spans="5:24" x14ac:dyDescent="0.2">
      <c r="E1267" s="566"/>
      <c r="F1267" s="566"/>
      <c r="G1267" s="566"/>
      <c r="H1267" s="566"/>
      <c r="I1267" s="566"/>
      <c r="J1267" s="566"/>
      <c r="K1267" s="487"/>
      <c r="L1267" s="487"/>
      <c r="M1267" s="487"/>
      <c r="N1267" s="567"/>
      <c r="O1267" s="567"/>
      <c r="P1267" s="567"/>
      <c r="Q1267" s="567"/>
      <c r="R1267" s="567"/>
      <c r="S1267" s="567"/>
      <c r="T1267" s="567"/>
      <c r="U1267" s="567"/>
      <c r="V1267" s="567"/>
      <c r="W1267" s="567"/>
      <c r="X1267" s="567"/>
    </row>
    <row r="1268" spans="5:24" x14ac:dyDescent="0.2">
      <c r="E1268" s="566"/>
      <c r="F1268" s="566"/>
      <c r="G1268" s="566"/>
      <c r="H1268" s="566"/>
      <c r="I1268" s="566"/>
      <c r="J1268" s="566"/>
      <c r="K1268" s="487"/>
      <c r="L1268" s="487"/>
      <c r="M1268" s="487"/>
      <c r="N1268" s="567"/>
      <c r="O1268" s="567"/>
      <c r="P1268" s="567"/>
      <c r="Q1268" s="567"/>
      <c r="R1268" s="567"/>
      <c r="S1268" s="567"/>
      <c r="T1268" s="567"/>
      <c r="U1268" s="567"/>
      <c r="V1268" s="567"/>
      <c r="W1268" s="567"/>
      <c r="X1268" s="567"/>
    </row>
    <row r="1269" spans="5:24" x14ac:dyDescent="0.2">
      <c r="E1269" s="566"/>
      <c r="F1269" s="566"/>
      <c r="G1269" s="566"/>
      <c r="H1269" s="566"/>
      <c r="I1269" s="566"/>
      <c r="J1269" s="566"/>
      <c r="K1269" s="487"/>
      <c r="L1269" s="487"/>
      <c r="M1269" s="487"/>
      <c r="N1269" s="567"/>
      <c r="O1269" s="567"/>
      <c r="P1269" s="567"/>
      <c r="Q1269" s="567"/>
      <c r="R1269" s="567"/>
      <c r="S1269" s="567"/>
      <c r="T1269" s="567"/>
      <c r="U1269" s="567"/>
      <c r="V1269" s="567"/>
      <c r="W1269" s="567"/>
      <c r="X1269" s="567"/>
    </row>
    <row r="1270" spans="5:24" x14ac:dyDescent="0.2">
      <c r="E1270" s="566"/>
      <c r="F1270" s="566"/>
      <c r="G1270" s="566"/>
      <c r="H1270" s="566"/>
      <c r="I1270" s="566"/>
      <c r="J1270" s="566"/>
      <c r="K1270" s="487"/>
      <c r="L1270" s="487"/>
      <c r="M1270" s="487"/>
      <c r="N1270" s="567"/>
      <c r="O1270" s="567"/>
      <c r="P1270" s="567"/>
      <c r="Q1270" s="567"/>
      <c r="R1270" s="567"/>
      <c r="S1270" s="567"/>
      <c r="T1270" s="567"/>
      <c r="U1270" s="567"/>
      <c r="V1270" s="567"/>
      <c r="W1270" s="567"/>
      <c r="X1270" s="567"/>
    </row>
    <row r="1271" spans="5:24" x14ac:dyDescent="0.2">
      <c r="E1271" s="566"/>
      <c r="F1271" s="566"/>
      <c r="G1271" s="566"/>
      <c r="H1271" s="566"/>
      <c r="I1271" s="566"/>
      <c r="J1271" s="566"/>
      <c r="K1271" s="487"/>
      <c r="L1271" s="487"/>
      <c r="M1271" s="487"/>
      <c r="N1271" s="567"/>
      <c r="O1271" s="567"/>
      <c r="P1271" s="567"/>
      <c r="Q1271" s="567"/>
      <c r="R1271" s="567"/>
      <c r="S1271" s="567"/>
      <c r="T1271" s="567"/>
      <c r="U1271" s="567"/>
      <c r="V1271" s="567"/>
      <c r="W1271" s="567"/>
      <c r="X1271" s="567"/>
    </row>
    <row r="1272" spans="5:24" x14ac:dyDescent="0.2">
      <c r="E1272" s="566"/>
      <c r="F1272" s="566"/>
      <c r="G1272" s="566"/>
      <c r="H1272" s="566"/>
      <c r="I1272" s="566"/>
      <c r="J1272" s="566"/>
      <c r="K1272" s="487"/>
      <c r="L1272" s="487"/>
      <c r="M1272" s="487"/>
      <c r="N1272" s="567"/>
      <c r="O1272" s="567"/>
      <c r="P1272" s="567"/>
      <c r="Q1272" s="567"/>
      <c r="R1272" s="567"/>
      <c r="S1272" s="567"/>
      <c r="T1272" s="567"/>
      <c r="U1272" s="567"/>
      <c r="V1272" s="567"/>
      <c r="W1272" s="567"/>
      <c r="X1272" s="567"/>
    </row>
    <row r="1273" spans="5:24" x14ac:dyDescent="0.2">
      <c r="E1273" s="566"/>
      <c r="F1273" s="566"/>
      <c r="G1273" s="566"/>
      <c r="H1273" s="566"/>
      <c r="I1273" s="566"/>
      <c r="J1273" s="566"/>
      <c r="K1273" s="487"/>
      <c r="L1273" s="487"/>
      <c r="M1273" s="487"/>
      <c r="N1273" s="567"/>
      <c r="O1273" s="567"/>
      <c r="P1273" s="567"/>
      <c r="Q1273" s="567"/>
      <c r="R1273" s="567"/>
      <c r="S1273" s="567"/>
      <c r="T1273" s="567"/>
      <c r="U1273" s="567"/>
      <c r="V1273" s="567"/>
      <c r="W1273" s="567"/>
      <c r="X1273" s="567"/>
    </row>
    <row r="1274" spans="5:24" x14ac:dyDescent="0.2">
      <c r="E1274" s="566"/>
      <c r="F1274" s="566"/>
      <c r="G1274" s="566"/>
      <c r="H1274" s="566"/>
      <c r="I1274" s="566"/>
      <c r="J1274" s="566"/>
      <c r="K1274" s="487"/>
      <c r="L1274" s="487"/>
      <c r="M1274" s="487"/>
      <c r="N1274" s="567"/>
      <c r="O1274" s="567"/>
      <c r="P1274" s="567"/>
      <c r="Q1274" s="567"/>
      <c r="R1274" s="567"/>
      <c r="S1274" s="567"/>
      <c r="T1274" s="567"/>
      <c r="U1274" s="567"/>
      <c r="V1274" s="567"/>
      <c r="W1274" s="567"/>
      <c r="X1274" s="567"/>
    </row>
    <row r="1275" spans="5:24" x14ac:dyDescent="0.2">
      <c r="E1275" s="566"/>
      <c r="F1275" s="566"/>
      <c r="G1275" s="566"/>
      <c r="H1275" s="566"/>
      <c r="I1275" s="566"/>
      <c r="J1275" s="566"/>
      <c r="K1275" s="487"/>
      <c r="L1275" s="487"/>
      <c r="M1275" s="487"/>
      <c r="N1275" s="567"/>
      <c r="O1275" s="567"/>
      <c r="P1275" s="567"/>
      <c r="Q1275" s="567"/>
      <c r="R1275" s="567"/>
      <c r="S1275" s="567"/>
      <c r="T1275" s="567"/>
      <c r="U1275" s="567"/>
      <c r="V1275" s="567"/>
      <c r="W1275" s="567"/>
      <c r="X1275" s="567"/>
    </row>
    <row r="1276" spans="5:24" x14ac:dyDescent="0.2">
      <c r="E1276" s="566"/>
      <c r="F1276" s="566"/>
      <c r="G1276" s="566"/>
      <c r="H1276" s="566"/>
      <c r="I1276" s="566"/>
      <c r="J1276" s="566"/>
      <c r="K1276" s="487"/>
      <c r="L1276" s="487"/>
      <c r="M1276" s="487"/>
      <c r="N1276" s="567"/>
      <c r="O1276" s="567"/>
      <c r="P1276" s="567"/>
      <c r="Q1276" s="567"/>
      <c r="R1276" s="567"/>
      <c r="S1276" s="567"/>
      <c r="T1276" s="567"/>
      <c r="U1276" s="567"/>
      <c r="V1276" s="567"/>
      <c r="W1276" s="567"/>
      <c r="X1276" s="567"/>
    </row>
    <row r="1277" spans="5:24" x14ac:dyDescent="0.2">
      <c r="E1277" s="566"/>
      <c r="F1277" s="566"/>
      <c r="G1277" s="566"/>
      <c r="H1277" s="566"/>
      <c r="I1277" s="566"/>
      <c r="J1277" s="566"/>
      <c r="K1277" s="487"/>
      <c r="L1277" s="487"/>
      <c r="M1277" s="487"/>
      <c r="N1277" s="567"/>
      <c r="O1277" s="567"/>
      <c r="P1277" s="567"/>
      <c r="Q1277" s="567"/>
      <c r="R1277" s="567"/>
      <c r="S1277" s="567"/>
      <c r="T1277" s="567"/>
      <c r="U1277" s="567"/>
      <c r="V1277" s="567"/>
      <c r="W1277" s="567"/>
      <c r="X1277" s="567"/>
    </row>
    <row r="1278" spans="5:24" x14ac:dyDescent="0.2">
      <c r="E1278" s="566"/>
      <c r="F1278" s="566"/>
      <c r="G1278" s="566"/>
      <c r="H1278" s="566"/>
      <c r="I1278" s="566"/>
      <c r="J1278" s="566"/>
      <c r="K1278" s="487"/>
      <c r="L1278" s="487"/>
      <c r="M1278" s="487"/>
      <c r="N1278" s="567"/>
      <c r="O1278" s="567"/>
      <c r="P1278" s="567"/>
      <c r="Q1278" s="567"/>
      <c r="R1278" s="567"/>
      <c r="S1278" s="567"/>
      <c r="T1278" s="567"/>
      <c r="U1278" s="567"/>
      <c r="V1278" s="567"/>
      <c r="W1278" s="567"/>
      <c r="X1278" s="567"/>
    </row>
    <row r="1279" spans="5:24" x14ac:dyDescent="0.2">
      <c r="E1279" s="566"/>
      <c r="F1279" s="566"/>
      <c r="G1279" s="566"/>
      <c r="H1279" s="566"/>
      <c r="I1279" s="566"/>
      <c r="J1279" s="566"/>
      <c r="K1279" s="487"/>
      <c r="L1279" s="487"/>
      <c r="M1279" s="487"/>
      <c r="N1279" s="567"/>
      <c r="O1279" s="567"/>
      <c r="P1279" s="567"/>
      <c r="Q1279" s="567"/>
      <c r="R1279" s="567"/>
      <c r="S1279" s="567"/>
      <c r="T1279" s="567"/>
      <c r="U1279" s="567"/>
      <c r="V1279" s="567"/>
      <c r="W1279" s="567"/>
      <c r="X1279" s="567"/>
    </row>
    <row r="1280" spans="5:24" x14ac:dyDescent="0.2">
      <c r="E1280" s="566"/>
      <c r="F1280" s="566"/>
      <c r="G1280" s="566"/>
      <c r="H1280" s="566"/>
      <c r="I1280" s="566"/>
      <c r="J1280" s="566"/>
      <c r="K1280" s="487"/>
      <c r="L1280" s="487"/>
      <c r="M1280" s="487"/>
      <c r="N1280" s="567"/>
      <c r="O1280" s="567"/>
      <c r="P1280" s="567"/>
      <c r="Q1280" s="567"/>
      <c r="R1280" s="567"/>
      <c r="S1280" s="567"/>
      <c r="T1280" s="567"/>
      <c r="U1280" s="567"/>
      <c r="V1280" s="567"/>
      <c r="W1280" s="567"/>
      <c r="X1280" s="567"/>
    </row>
    <row r="1281" spans="5:24" x14ac:dyDescent="0.2">
      <c r="E1281" s="566"/>
      <c r="F1281" s="566"/>
      <c r="G1281" s="566"/>
      <c r="H1281" s="566"/>
      <c r="I1281" s="566"/>
      <c r="J1281" s="566"/>
      <c r="K1281" s="487"/>
      <c r="L1281" s="487"/>
      <c r="M1281" s="487"/>
      <c r="N1281" s="567"/>
      <c r="O1281" s="567"/>
      <c r="P1281" s="567"/>
      <c r="Q1281" s="567"/>
      <c r="R1281" s="567"/>
      <c r="S1281" s="567"/>
      <c r="T1281" s="567"/>
      <c r="U1281" s="567"/>
      <c r="V1281" s="567"/>
      <c r="W1281" s="567"/>
      <c r="X1281" s="567"/>
    </row>
    <row r="1282" spans="5:24" x14ac:dyDescent="0.2">
      <c r="E1282" s="566"/>
      <c r="F1282" s="566"/>
      <c r="G1282" s="566"/>
      <c r="H1282" s="566"/>
      <c r="I1282" s="566"/>
      <c r="J1282" s="566"/>
      <c r="K1282" s="487"/>
      <c r="L1282" s="487"/>
      <c r="M1282" s="487"/>
      <c r="N1282" s="567"/>
      <c r="O1282" s="567"/>
      <c r="P1282" s="567"/>
      <c r="Q1282" s="567"/>
      <c r="R1282" s="567"/>
      <c r="S1282" s="567"/>
      <c r="T1282" s="567"/>
      <c r="U1282" s="567"/>
      <c r="V1282" s="567"/>
      <c r="W1282" s="567"/>
      <c r="X1282" s="567"/>
    </row>
    <row r="1283" spans="5:24" x14ac:dyDescent="0.2">
      <c r="E1283" s="566"/>
      <c r="F1283" s="566"/>
      <c r="G1283" s="566"/>
      <c r="H1283" s="566"/>
      <c r="I1283" s="566"/>
      <c r="J1283" s="566"/>
      <c r="K1283" s="487"/>
      <c r="L1283" s="487"/>
      <c r="M1283" s="487"/>
      <c r="N1283" s="567"/>
      <c r="O1283" s="567"/>
      <c r="P1283" s="567"/>
      <c r="Q1283" s="567"/>
      <c r="R1283" s="567"/>
      <c r="S1283" s="567"/>
      <c r="T1283" s="567"/>
      <c r="U1283" s="567"/>
      <c r="V1283" s="567"/>
      <c r="W1283" s="567"/>
      <c r="X1283" s="567"/>
    </row>
    <row r="1284" spans="5:24" x14ac:dyDescent="0.2">
      <c r="E1284" s="566"/>
      <c r="F1284" s="566"/>
      <c r="G1284" s="566"/>
      <c r="H1284" s="566"/>
      <c r="I1284" s="566"/>
      <c r="J1284" s="566"/>
      <c r="K1284" s="487"/>
      <c r="L1284" s="487"/>
      <c r="M1284" s="487"/>
      <c r="N1284" s="567"/>
      <c r="O1284" s="567"/>
      <c r="P1284" s="567"/>
      <c r="Q1284" s="567"/>
      <c r="R1284" s="567"/>
      <c r="S1284" s="567"/>
      <c r="T1284" s="567"/>
      <c r="U1284" s="567"/>
      <c r="V1284" s="567"/>
      <c r="W1284" s="567"/>
      <c r="X1284" s="567"/>
    </row>
    <row r="1285" spans="5:24" x14ac:dyDescent="0.2">
      <c r="E1285" s="566"/>
      <c r="F1285" s="566"/>
      <c r="G1285" s="566"/>
      <c r="H1285" s="566"/>
      <c r="I1285" s="566"/>
      <c r="J1285" s="566"/>
      <c r="K1285" s="487"/>
      <c r="L1285" s="487"/>
      <c r="M1285" s="487"/>
      <c r="N1285" s="567"/>
      <c r="O1285" s="567"/>
      <c r="P1285" s="567"/>
      <c r="Q1285" s="567"/>
      <c r="R1285" s="567"/>
      <c r="S1285" s="567"/>
      <c r="T1285" s="567"/>
      <c r="U1285" s="567"/>
      <c r="V1285" s="567"/>
      <c r="W1285" s="567"/>
      <c r="X1285" s="567"/>
    </row>
    <row r="1286" spans="5:24" x14ac:dyDescent="0.2">
      <c r="E1286" s="566"/>
      <c r="F1286" s="566"/>
      <c r="G1286" s="566"/>
      <c r="H1286" s="566"/>
      <c r="I1286" s="566"/>
      <c r="J1286" s="566"/>
      <c r="K1286" s="487"/>
      <c r="L1286" s="487"/>
      <c r="M1286" s="487"/>
      <c r="N1286" s="567"/>
      <c r="O1286" s="567"/>
      <c r="P1286" s="567"/>
      <c r="Q1286" s="567"/>
      <c r="R1286" s="567"/>
      <c r="S1286" s="567"/>
      <c r="T1286" s="567"/>
      <c r="U1286" s="567"/>
      <c r="V1286" s="567"/>
      <c r="W1286" s="567"/>
      <c r="X1286" s="567"/>
    </row>
    <row r="1287" spans="5:24" x14ac:dyDescent="0.2">
      <c r="E1287" s="566"/>
      <c r="F1287" s="566"/>
      <c r="G1287" s="566"/>
      <c r="H1287" s="566"/>
      <c r="I1287" s="566"/>
      <c r="J1287" s="566"/>
      <c r="K1287" s="487"/>
      <c r="L1287" s="487"/>
      <c r="M1287" s="487"/>
      <c r="N1287" s="567"/>
      <c r="O1287" s="567"/>
      <c r="P1287" s="567"/>
      <c r="Q1287" s="567"/>
      <c r="R1287" s="567"/>
      <c r="S1287" s="567"/>
      <c r="T1287" s="567"/>
      <c r="U1287" s="567"/>
      <c r="V1287" s="567"/>
      <c r="W1287" s="567"/>
      <c r="X1287" s="567"/>
    </row>
  </sheetData>
  <mergeCells count="27">
    <mergeCell ref="A933:F933"/>
    <mergeCell ref="A947:F947"/>
    <mergeCell ref="W1:X1"/>
    <mergeCell ref="A6:F6"/>
    <mergeCell ref="A10:F10"/>
    <mergeCell ref="E1:M1"/>
    <mergeCell ref="O1:P1"/>
    <mergeCell ref="R1:T1"/>
    <mergeCell ref="A4:X4"/>
    <mergeCell ref="A5:X5"/>
    <mergeCell ref="W2:X2"/>
    <mergeCell ref="E1104:F1104"/>
    <mergeCell ref="E1108:F1108"/>
    <mergeCell ref="E1122:F1122"/>
    <mergeCell ref="A113:F113"/>
    <mergeCell ref="A276:F276"/>
    <mergeCell ref="A413:F413"/>
    <mergeCell ref="A465:F465"/>
    <mergeCell ref="E1096:F1096"/>
    <mergeCell ref="A826:F826"/>
    <mergeCell ref="A954:E954"/>
    <mergeCell ref="A980:F980"/>
    <mergeCell ref="B996:B1002"/>
    <mergeCell ref="B1004:B1011"/>
    <mergeCell ref="A872:F872"/>
    <mergeCell ref="A881:F881"/>
    <mergeCell ref="A919:F919"/>
  </mergeCells>
  <pageMargins left="0.7" right="0.7" top="0.75" bottom="0.75" header="0.3" footer="0.3"/>
  <pageSetup paperSize="9" scale="47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5"/>
  <sheetViews>
    <sheetView view="pageBreakPreview" topLeftCell="A989" zoomScaleNormal="80" zoomScaleSheetLayoutView="100" workbookViewId="0">
      <selection activeCell="T1006" sqref="T1006:U1010"/>
    </sheetView>
  </sheetViews>
  <sheetFormatPr defaultRowHeight="15" x14ac:dyDescent="0.2"/>
  <cols>
    <col min="1" max="1" width="80.28515625" style="250" customWidth="1"/>
    <col min="2" max="2" width="7" style="436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36" hidden="1" customWidth="1"/>
    <col min="8" max="8" width="14.28515625" style="436" hidden="1" customWidth="1"/>
    <col min="9" max="9" width="14.7109375" style="436" hidden="1" customWidth="1"/>
    <col min="10" max="10" width="16.42578125" style="436" hidden="1" customWidth="1"/>
    <col min="11" max="12" width="15.85546875" style="20" hidden="1" customWidth="1"/>
    <col min="13" max="13" width="13.5703125" style="20" hidden="1" customWidth="1"/>
    <col min="14" max="14" width="13.28515625" style="389" hidden="1" customWidth="1"/>
    <col min="15" max="15" width="15.85546875" style="389" hidden="1" customWidth="1"/>
    <col min="16" max="16" width="14.85546875" style="389" hidden="1" customWidth="1"/>
    <col min="17" max="17" width="15.5703125" style="389" hidden="1" customWidth="1"/>
    <col min="18" max="18" width="16.7109375" style="389" customWidth="1"/>
    <col min="19" max="19" width="15.5703125" style="389" customWidth="1"/>
    <col min="20" max="20" width="12.85546875" style="389" customWidth="1"/>
    <col min="21" max="21" width="14.7109375" style="20" customWidth="1"/>
    <col min="22" max="22" width="14.85546875" style="20" customWidth="1"/>
    <col min="23" max="23" width="14.5703125" style="20" customWidth="1"/>
    <col min="24" max="16384" width="9.140625" style="20"/>
  </cols>
  <sheetData>
    <row r="1" spans="1:23" x14ac:dyDescent="0.2">
      <c r="E1" s="641"/>
      <c r="F1" s="641"/>
      <c r="G1" s="641"/>
      <c r="H1" s="641"/>
      <c r="I1" s="641"/>
      <c r="J1" s="641"/>
      <c r="K1" s="641"/>
      <c r="L1" s="641"/>
      <c r="M1" s="641"/>
      <c r="O1" s="641"/>
      <c r="P1" s="641"/>
      <c r="Q1" s="16"/>
      <c r="R1" s="641" t="s">
        <v>1013</v>
      </c>
      <c r="S1" s="641"/>
      <c r="T1" s="641"/>
      <c r="U1" s="641"/>
    </row>
    <row r="2" spans="1:23" ht="45.75" customHeight="1" x14ac:dyDescent="0.2">
      <c r="E2" s="650"/>
      <c r="F2" s="650"/>
      <c r="G2" s="650"/>
      <c r="H2" s="650"/>
      <c r="I2" s="650"/>
      <c r="J2" s="650"/>
      <c r="K2" s="650"/>
      <c r="L2" s="650"/>
      <c r="M2" s="650"/>
      <c r="N2" s="684"/>
      <c r="O2" s="684"/>
      <c r="P2" s="684"/>
      <c r="Q2" s="683" t="s">
        <v>1177</v>
      </c>
      <c r="R2" s="683"/>
      <c r="S2" s="683"/>
      <c r="T2" s="683"/>
      <c r="U2" s="683"/>
    </row>
    <row r="4" spans="1:23" ht="18.75" x14ac:dyDescent="0.2">
      <c r="A4" s="642" t="s">
        <v>293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</row>
    <row r="5" spans="1:23" ht="18.75" customHeight="1" x14ac:dyDescent="0.2">
      <c r="A5" s="642" t="s">
        <v>1185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</row>
    <row r="6" spans="1:23" ht="15.75" x14ac:dyDescent="0.2">
      <c r="A6" s="651"/>
      <c r="B6" s="651"/>
      <c r="C6" s="651"/>
      <c r="D6" s="651"/>
      <c r="E6" s="651"/>
      <c r="F6" s="651"/>
      <c r="U6" s="389" t="s">
        <v>549</v>
      </c>
    </row>
    <row r="7" spans="1:23" s="427" customFormat="1" ht="57" x14ac:dyDescent="0.2">
      <c r="A7" s="254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9"/>
      <c r="H7" s="256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972</v>
      </c>
      <c r="N7" s="255" t="s">
        <v>1018</v>
      </c>
      <c r="O7" s="259" t="s">
        <v>972</v>
      </c>
      <c r="P7" s="259" t="s">
        <v>1017</v>
      </c>
      <c r="Q7" s="259" t="s">
        <v>1018</v>
      </c>
      <c r="R7" s="259" t="s">
        <v>1064</v>
      </c>
      <c r="S7" s="259" t="s">
        <v>1018</v>
      </c>
      <c r="T7" s="259" t="s">
        <v>1064</v>
      </c>
      <c r="U7" s="259" t="s">
        <v>1189</v>
      </c>
    </row>
    <row r="8" spans="1:23" s="405" customFormat="1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</row>
    <row r="9" spans="1:23" s="405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8</v>
      </c>
      <c r="N9" s="259">
        <v>7</v>
      </c>
      <c r="O9" s="259">
        <v>8</v>
      </c>
      <c r="P9" s="259">
        <v>9</v>
      </c>
      <c r="Q9" s="259">
        <v>7</v>
      </c>
      <c r="R9" s="259">
        <v>9</v>
      </c>
      <c r="S9" s="259">
        <v>7</v>
      </c>
      <c r="T9" s="259">
        <v>8</v>
      </c>
      <c r="U9" s="259">
        <v>9</v>
      </c>
    </row>
    <row r="10" spans="1:23" s="17" customFormat="1" ht="24.75" customHeight="1" x14ac:dyDescent="0.2">
      <c r="A10" s="643" t="s">
        <v>1040</v>
      </c>
      <c r="B10" s="643"/>
      <c r="C10" s="643"/>
      <c r="D10" s="643"/>
      <c r="E10" s="643"/>
      <c r="F10" s="643"/>
      <c r="G10" s="251" t="e">
        <f t="shared" ref="G10:U10" si="0">G15+G30+G72+G77</f>
        <v>#REF!</v>
      </c>
      <c r="H10" s="251" t="e">
        <f t="shared" si="0"/>
        <v>#REF!</v>
      </c>
      <c r="I10" s="251" t="e">
        <f t="shared" si="0"/>
        <v>#REF!</v>
      </c>
      <c r="J10" s="251" t="e">
        <f t="shared" si="0"/>
        <v>#REF!</v>
      </c>
      <c r="K10" s="251" t="e">
        <f t="shared" si="0"/>
        <v>#REF!</v>
      </c>
      <c r="L10" s="251" t="e">
        <f t="shared" si="0"/>
        <v>#REF!</v>
      </c>
      <c r="M10" s="251" t="e">
        <f t="shared" si="0"/>
        <v>#REF!</v>
      </c>
      <c r="N10" s="251" t="e">
        <f t="shared" si="0"/>
        <v>#REF!</v>
      </c>
      <c r="O10" s="251" t="e">
        <f t="shared" si="0"/>
        <v>#REF!</v>
      </c>
      <c r="P10" s="251" t="e">
        <f t="shared" si="0"/>
        <v>#REF!</v>
      </c>
      <c r="Q10" s="251" t="e">
        <f t="shared" si="0"/>
        <v>#REF!</v>
      </c>
      <c r="R10" s="251">
        <f t="shared" si="0"/>
        <v>62733.5</v>
      </c>
      <c r="S10" s="251">
        <f t="shared" si="0"/>
        <v>-1741.9</v>
      </c>
      <c r="T10" s="251">
        <f t="shared" si="0"/>
        <v>60493.599999999999</v>
      </c>
      <c r="U10" s="251">
        <f t="shared" si="0"/>
        <v>64367.299999999996</v>
      </c>
      <c r="V10" s="441">
        <f>T19+T20+T21+T23+T24+T25+T26+T29+T33+T34+T35+T36+T38+T39+T41+T42+T43+T44+T48+T49+T51+T52+T56+T58+T60+T61+T62+T63+T64+T65+T66+T67+T68+T69+T70+T71+T75+T76+T80</f>
        <v>60493.599999999999</v>
      </c>
      <c r="W10" s="441">
        <f>U19+U20+U21+U23+U24+U25+U26+U29+U33+U34+U35+U36+U38+U39+U41+U42+U43+U44+U48+U49+U51+U52+U56+U58+U60+U61+U62+U63+U64+U65+U66+U67+U68+U69+U70+U71+U75+U76+U80</f>
        <v>64367.299999999996</v>
      </c>
    </row>
    <row r="11" spans="1:23" ht="12.75" hidden="1" customHeight="1" x14ac:dyDescent="0.2">
      <c r="A11" s="435" t="s">
        <v>72</v>
      </c>
      <c r="B11" s="256" t="s">
        <v>73</v>
      </c>
      <c r="C11" s="256" t="s">
        <v>190</v>
      </c>
      <c r="D11" s="256"/>
      <c r="E11" s="256"/>
      <c r="F11" s="256"/>
      <c r="G11" s="263"/>
      <c r="H11" s="263"/>
      <c r="I11" s="263"/>
      <c r="J11" s="263" t="e">
        <f>J12</f>
        <v>#REF!</v>
      </c>
      <c r="K11" s="263"/>
      <c r="L11" s="263" t="e">
        <f t="shared" ref="L11:U13" si="1">L12</f>
        <v>#REF!</v>
      </c>
      <c r="M11" s="263" t="e">
        <f t="shared" si="1"/>
        <v>#REF!</v>
      </c>
      <c r="N11" s="263" t="e">
        <f t="shared" si="1"/>
        <v>#REF!</v>
      </c>
      <c r="O11" s="263" t="e">
        <f t="shared" si="1"/>
        <v>#REF!</v>
      </c>
      <c r="P11" s="263" t="e">
        <f t="shared" si="1"/>
        <v>#REF!</v>
      </c>
      <c r="Q11" s="263" t="e">
        <f t="shared" si="1"/>
        <v>#REF!</v>
      </c>
      <c r="R11" s="263" t="e">
        <f t="shared" si="1"/>
        <v>#REF!</v>
      </c>
      <c r="S11" s="263" t="e">
        <f t="shared" si="1"/>
        <v>#REF!</v>
      </c>
      <c r="T11" s="263" t="e">
        <f t="shared" si="1"/>
        <v>#REF!</v>
      </c>
      <c r="U11" s="263" t="e">
        <f t="shared" si="1"/>
        <v>#REF!</v>
      </c>
    </row>
    <row r="12" spans="1:23" ht="12.75" hidden="1" customHeight="1" x14ac:dyDescent="0.2">
      <c r="A12" s="435" t="s">
        <v>206</v>
      </c>
      <c r="B12" s="256" t="s">
        <v>73</v>
      </c>
      <c r="C12" s="256" t="s">
        <v>190</v>
      </c>
      <c r="D12" s="256" t="s">
        <v>207</v>
      </c>
      <c r="E12" s="256"/>
      <c r="F12" s="256"/>
      <c r="G12" s="263"/>
      <c r="H12" s="263"/>
      <c r="I12" s="263"/>
      <c r="J12" s="263" t="e">
        <f>J13</f>
        <v>#REF!</v>
      </c>
      <c r="K12" s="263"/>
      <c r="L12" s="263" t="e">
        <f t="shared" si="1"/>
        <v>#REF!</v>
      </c>
      <c r="M12" s="263" t="e">
        <f t="shared" si="1"/>
        <v>#REF!</v>
      </c>
      <c r="N12" s="263" t="e">
        <f t="shared" si="1"/>
        <v>#REF!</v>
      </c>
      <c r="O12" s="263" t="e">
        <f t="shared" si="1"/>
        <v>#REF!</v>
      </c>
      <c r="P12" s="263" t="e">
        <f t="shared" si="1"/>
        <v>#REF!</v>
      </c>
      <c r="Q12" s="263" t="e">
        <f t="shared" si="1"/>
        <v>#REF!</v>
      </c>
      <c r="R12" s="263" t="e">
        <f t="shared" si="1"/>
        <v>#REF!</v>
      </c>
      <c r="S12" s="263" t="e">
        <f t="shared" si="1"/>
        <v>#REF!</v>
      </c>
      <c r="T12" s="263" t="e">
        <f t="shared" si="1"/>
        <v>#REF!</v>
      </c>
      <c r="U12" s="263" t="e">
        <f t="shared" si="1"/>
        <v>#REF!</v>
      </c>
    </row>
    <row r="13" spans="1:23" ht="25.5" hidden="1" customHeight="1" x14ac:dyDescent="0.2">
      <c r="A13" s="265" t="s">
        <v>74</v>
      </c>
      <c r="B13" s="258" t="s">
        <v>73</v>
      </c>
      <c r="C13" s="258" t="s">
        <v>190</v>
      </c>
      <c r="D13" s="258" t="s">
        <v>207</v>
      </c>
      <c r="E13" s="266" t="s">
        <v>75</v>
      </c>
      <c r="F13" s="266"/>
      <c r="G13" s="263"/>
      <c r="H13" s="263"/>
      <c r="I13" s="263"/>
      <c r="J13" s="263" t="e">
        <f>J14</f>
        <v>#REF!</v>
      </c>
      <c r="K13" s="263"/>
      <c r="L13" s="263" t="e">
        <f t="shared" si="1"/>
        <v>#REF!</v>
      </c>
      <c r="M13" s="263" t="e">
        <f t="shared" si="1"/>
        <v>#REF!</v>
      </c>
      <c r="N13" s="263" t="e">
        <f t="shared" si="1"/>
        <v>#REF!</v>
      </c>
      <c r="O13" s="263" t="e">
        <f t="shared" si="1"/>
        <v>#REF!</v>
      </c>
      <c r="P13" s="263" t="e">
        <f t="shared" si="1"/>
        <v>#REF!</v>
      </c>
      <c r="Q13" s="263" t="e">
        <f t="shared" si="1"/>
        <v>#REF!</v>
      </c>
      <c r="R13" s="263" t="e">
        <f t="shared" si="1"/>
        <v>#REF!</v>
      </c>
      <c r="S13" s="263" t="e">
        <f t="shared" si="1"/>
        <v>#REF!</v>
      </c>
      <c r="T13" s="263" t="e">
        <f t="shared" si="1"/>
        <v>#REF!</v>
      </c>
      <c r="U13" s="263" t="e">
        <f t="shared" si="1"/>
        <v>#REF!</v>
      </c>
    </row>
    <row r="14" spans="1:23" ht="12.75" hidden="1" customHeight="1" x14ac:dyDescent="0.2">
      <c r="A14" s="265" t="s">
        <v>300</v>
      </c>
      <c r="B14" s="258" t="s">
        <v>73</v>
      </c>
      <c r="C14" s="258" t="s">
        <v>190</v>
      </c>
      <c r="D14" s="258" t="s">
        <v>207</v>
      </c>
      <c r="E14" s="266" t="s">
        <v>75</v>
      </c>
      <c r="F14" s="266" t="s">
        <v>301</v>
      </c>
      <c r="G14" s="263"/>
      <c r="H14" s="263"/>
      <c r="I14" s="263"/>
      <c r="J14" s="263" t="e">
        <f>#REF!+G14</f>
        <v>#REF!</v>
      </c>
      <c r="K14" s="263"/>
      <c r="L14" s="263" t="e">
        <f>#REF!+H14</f>
        <v>#REF!</v>
      </c>
      <c r="M14" s="263" t="e">
        <f>#REF!+I14</f>
        <v>#REF!</v>
      </c>
      <c r="N14" s="263" t="e">
        <f>#REF!+J14</f>
        <v>#REF!</v>
      </c>
      <c r="O14" s="263" t="e">
        <f>#REF!+K14</f>
        <v>#REF!</v>
      </c>
      <c r="P14" s="263" t="e">
        <f>#REF!+L14</f>
        <v>#REF!</v>
      </c>
      <c r="Q14" s="263" t="e">
        <f>#REF!+M14</f>
        <v>#REF!</v>
      </c>
      <c r="R14" s="263" t="e">
        <f>#REF!+L14</f>
        <v>#REF!</v>
      </c>
      <c r="S14" s="263" t="e">
        <f>#REF!+M14</f>
        <v>#REF!</v>
      </c>
      <c r="T14" s="263" t="e">
        <f>#REF!+N14</f>
        <v>#REF!</v>
      </c>
      <c r="U14" s="263" t="e">
        <f>#REF!+O14</f>
        <v>#REF!</v>
      </c>
    </row>
    <row r="15" spans="1:23" s="19" customFormat="1" ht="12.75" customHeight="1" x14ac:dyDescent="0.2">
      <c r="A15" s="435" t="s">
        <v>298</v>
      </c>
      <c r="B15" s="256" t="s">
        <v>73</v>
      </c>
      <c r="C15" s="256" t="s">
        <v>202</v>
      </c>
      <c r="D15" s="256"/>
      <c r="E15" s="256"/>
      <c r="F15" s="256"/>
      <c r="G15" s="267" t="e">
        <f>G16+#REF!+G27</f>
        <v>#REF!</v>
      </c>
      <c r="H15" s="267" t="e">
        <f>H16+#REF!+H27</f>
        <v>#REF!</v>
      </c>
      <c r="I15" s="267" t="e">
        <f>I16+#REF!+I27</f>
        <v>#REF!</v>
      </c>
      <c r="J15" s="267" t="e">
        <f>J16+#REF!+J27</f>
        <v>#REF!</v>
      </c>
      <c r="K15" s="267" t="e">
        <f>K16+#REF!+K27</f>
        <v>#REF!</v>
      </c>
      <c r="L15" s="267">
        <f t="shared" ref="L15:U15" si="2">L16+L27</f>
        <v>14706</v>
      </c>
      <c r="M15" s="267">
        <f t="shared" si="2"/>
        <v>14706</v>
      </c>
      <c r="N15" s="267">
        <f t="shared" si="2"/>
        <v>2431</v>
      </c>
      <c r="O15" s="267">
        <f t="shared" si="2"/>
        <v>17137</v>
      </c>
      <c r="P15" s="267">
        <f t="shared" si="2"/>
        <v>17155</v>
      </c>
      <c r="Q15" s="267">
        <f t="shared" si="2"/>
        <v>0</v>
      </c>
      <c r="R15" s="267">
        <f t="shared" si="2"/>
        <v>17689</v>
      </c>
      <c r="S15" s="267">
        <f t="shared" si="2"/>
        <v>0</v>
      </c>
      <c r="T15" s="267">
        <f t="shared" si="2"/>
        <v>17689</v>
      </c>
      <c r="U15" s="267">
        <f t="shared" si="2"/>
        <v>21972.2</v>
      </c>
      <c r="V15" s="447">
        <f>T10-V10</f>
        <v>0</v>
      </c>
      <c r="W15" s="447">
        <f>U10-W10</f>
        <v>0</v>
      </c>
    </row>
    <row r="16" spans="1:23" ht="16.5" customHeight="1" x14ac:dyDescent="0.2">
      <c r="A16" s="435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U16" si="3">G17</f>
        <v>0</v>
      </c>
      <c r="H16" s="268"/>
      <c r="I16" s="268">
        <f t="shared" si="3"/>
        <v>15549</v>
      </c>
      <c r="J16" s="268">
        <f t="shared" si="3"/>
        <v>15549</v>
      </c>
      <c r="K16" s="268" t="e">
        <f t="shared" si="3"/>
        <v>#REF!</v>
      </c>
      <c r="L16" s="268">
        <f t="shared" si="3"/>
        <v>14506</v>
      </c>
      <c r="M16" s="268">
        <f t="shared" si="3"/>
        <v>14506</v>
      </c>
      <c r="N16" s="268">
        <f t="shared" si="3"/>
        <v>2431</v>
      </c>
      <c r="O16" s="268">
        <f t="shared" si="3"/>
        <v>16937</v>
      </c>
      <c r="P16" s="268">
        <f t="shared" si="3"/>
        <v>16955</v>
      </c>
      <c r="Q16" s="268">
        <f t="shared" si="3"/>
        <v>0</v>
      </c>
      <c r="R16" s="268">
        <f t="shared" si="3"/>
        <v>17489</v>
      </c>
      <c r="S16" s="268">
        <f t="shared" si="3"/>
        <v>0</v>
      </c>
      <c r="T16" s="268">
        <f t="shared" si="3"/>
        <v>17489</v>
      </c>
      <c r="U16" s="268">
        <f t="shared" si="3"/>
        <v>21772.2</v>
      </c>
    </row>
    <row r="17" spans="1:21" ht="69.75" customHeight="1" x14ac:dyDescent="0.2">
      <c r="A17" s="265" t="s">
        <v>980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H19+H23</f>
        <v>0</v>
      </c>
      <c r="I17" s="263">
        <f>I19+I23</f>
        <v>15549</v>
      </c>
      <c r="J17" s="263">
        <f>J19+J23</f>
        <v>15549</v>
      </c>
      <c r="K17" s="263" t="e">
        <f>K19+K23+K24+#REF!</f>
        <v>#REF!</v>
      </c>
      <c r="L17" s="263">
        <f t="shared" ref="L17:Q17" si="4">L19+L23+L24</f>
        <v>14506</v>
      </c>
      <c r="M17" s="263">
        <f t="shared" si="4"/>
        <v>14506</v>
      </c>
      <c r="N17" s="263">
        <f t="shared" si="4"/>
        <v>2431</v>
      </c>
      <c r="O17" s="263">
        <f t="shared" si="4"/>
        <v>16937</v>
      </c>
      <c r="P17" s="263">
        <f t="shared" si="4"/>
        <v>16955</v>
      </c>
      <c r="Q17" s="263">
        <f t="shared" si="4"/>
        <v>0</v>
      </c>
      <c r="R17" s="263">
        <f>R18+R22</f>
        <v>17489</v>
      </c>
      <c r="S17" s="263">
        <f t="shared" ref="S17" si="5">S18+S22</f>
        <v>0</v>
      </c>
      <c r="T17" s="263">
        <f>T18+T22</f>
        <v>17489</v>
      </c>
      <c r="U17" s="263">
        <f>U18+U22+U26</f>
        <v>21772.2</v>
      </c>
    </row>
    <row r="18" spans="1:21" ht="23.25" customHeight="1" x14ac:dyDescent="0.2">
      <c r="A18" s="435" t="s">
        <v>1071</v>
      </c>
      <c r="B18" s="256" t="s">
        <v>73</v>
      </c>
      <c r="C18" s="256" t="s">
        <v>202</v>
      </c>
      <c r="D18" s="256" t="s">
        <v>194</v>
      </c>
      <c r="E18" s="256" t="s">
        <v>746</v>
      </c>
      <c r="F18" s="256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>
        <f>R19+R20+R21</f>
        <v>10944</v>
      </c>
      <c r="S18" s="281">
        <f t="shared" ref="S18:U18" si="6">S19+S20+S21</f>
        <v>0</v>
      </c>
      <c r="T18" s="281">
        <f t="shared" si="6"/>
        <v>10944</v>
      </c>
      <c r="U18" s="281">
        <f t="shared" si="6"/>
        <v>10944</v>
      </c>
    </row>
    <row r="19" spans="1:21" ht="36.7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746</v>
      </c>
      <c r="F19" s="258" t="s">
        <v>77</v>
      </c>
      <c r="G19" s="263"/>
      <c r="H19" s="263"/>
      <c r="I19" s="263">
        <v>9532</v>
      </c>
      <c r="J19" s="263">
        <f>H19+I19</f>
        <v>9532</v>
      </c>
      <c r="K19" s="263">
        <v>0</v>
      </c>
      <c r="L19" s="263">
        <f>9836-1000</f>
        <v>8836</v>
      </c>
      <c r="M19" s="263">
        <f>9836-1000</f>
        <v>8836</v>
      </c>
      <c r="N19" s="263">
        <v>1621</v>
      </c>
      <c r="O19" s="263">
        <f>M19+N19</f>
        <v>10457</v>
      </c>
      <c r="P19" s="263">
        <v>10475</v>
      </c>
      <c r="Q19" s="263">
        <v>0</v>
      </c>
      <c r="R19" s="263">
        <v>10544</v>
      </c>
      <c r="S19" s="263">
        <v>0</v>
      </c>
      <c r="T19" s="263">
        <f>R19+S19</f>
        <v>10544</v>
      </c>
      <c r="U19" s="263">
        <v>10544</v>
      </c>
    </row>
    <row r="20" spans="1:21" ht="36.75" customHeight="1" x14ac:dyDescent="0.2">
      <c r="A20" s="265" t="s">
        <v>76</v>
      </c>
      <c r="B20" s="258" t="s">
        <v>73</v>
      </c>
      <c r="C20" s="258" t="s">
        <v>202</v>
      </c>
      <c r="D20" s="258" t="s">
        <v>194</v>
      </c>
      <c r="E20" s="258" t="s">
        <v>1073</v>
      </c>
      <c r="F20" s="258" t="s">
        <v>77</v>
      </c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>
        <v>0</v>
      </c>
      <c r="S20" s="263">
        <v>0</v>
      </c>
      <c r="T20" s="263">
        <f t="shared" ref="T20:T21" si="7">R20+S20</f>
        <v>0</v>
      </c>
      <c r="U20" s="263">
        <v>0</v>
      </c>
    </row>
    <row r="21" spans="1:21" ht="36.75" customHeight="1" x14ac:dyDescent="0.2">
      <c r="A21" s="265" t="s">
        <v>76</v>
      </c>
      <c r="B21" s="258" t="s">
        <v>73</v>
      </c>
      <c r="C21" s="258" t="s">
        <v>202</v>
      </c>
      <c r="D21" s="258" t="s">
        <v>194</v>
      </c>
      <c r="E21" s="258" t="s">
        <v>1074</v>
      </c>
      <c r="F21" s="258" t="s">
        <v>77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>
        <v>400</v>
      </c>
      <c r="S21" s="263">
        <v>0</v>
      </c>
      <c r="T21" s="263">
        <f t="shared" si="7"/>
        <v>400</v>
      </c>
      <c r="U21" s="263">
        <v>400</v>
      </c>
    </row>
    <row r="22" spans="1:21" ht="27" customHeight="1" x14ac:dyDescent="0.2">
      <c r="A22" s="435" t="s">
        <v>1072</v>
      </c>
      <c r="B22" s="256" t="s">
        <v>73</v>
      </c>
      <c r="C22" s="256" t="s">
        <v>202</v>
      </c>
      <c r="D22" s="256" t="s">
        <v>194</v>
      </c>
      <c r="E22" s="256" t="s">
        <v>747</v>
      </c>
      <c r="F22" s="256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>
        <f>R23+R24+R25</f>
        <v>6545</v>
      </c>
      <c r="S22" s="281">
        <f t="shared" ref="S22:U22" si="8">S23+S24+S25</f>
        <v>0</v>
      </c>
      <c r="T22" s="281">
        <f t="shared" si="8"/>
        <v>6545</v>
      </c>
      <c r="U22" s="281">
        <f t="shared" si="8"/>
        <v>6545</v>
      </c>
    </row>
    <row r="23" spans="1:21" ht="36.75" customHeight="1" x14ac:dyDescent="0.2">
      <c r="A23" s="265" t="s">
        <v>76</v>
      </c>
      <c r="B23" s="258" t="s">
        <v>73</v>
      </c>
      <c r="C23" s="258" t="s">
        <v>202</v>
      </c>
      <c r="D23" s="258" t="s">
        <v>194</v>
      </c>
      <c r="E23" s="258" t="s">
        <v>747</v>
      </c>
      <c r="F23" s="258" t="s">
        <v>77</v>
      </c>
      <c r="G23" s="263"/>
      <c r="H23" s="263"/>
      <c r="I23" s="263">
        <v>6017</v>
      </c>
      <c r="J23" s="263">
        <f>H23+I23</f>
        <v>6017</v>
      </c>
      <c r="K23" s="263">
        <v>0</v>
      </c>
      <c r="L23" s="263">
        <f>6170-500</f>
        <v>5670</v>
      </c>
      <c r="M23" s="263">
        <f>6170-500</f>
        <v>5670</v>
      </c>
      <c r="N23" s="263">
        <v>810</v>
      </c>
      <c r="O23" s="263">
        <f>M23+N23</f>
        <v>6480</v>
      </c>
      <c r="P23" s="263">
        <v>6480</v>
      </c>
      <c r="Q23" s="263">
        <v>0</v>
      </c>
      <c r="R23" s="263">
        <v>5600</v>
      </c>
      <c r="S23" s="263">
        <v>0</v>
      </c>
      <c r="T23" s="263">
        <f t="shared" ref="T23:T25" si="9">R23+S23</f>
        <v>5600</v>
      </c>
      <c r="U23" s="263">
        <v>5600</v>
      </c>
    </row>
    <row r="24" spans="1:21" ht="36.75" customHeight="1" x14ac:dyDescent="0.2">
      <c r="A24" s="265" t="s">
        <v>76</v>
      </c>
      <c r="B24" s="258" t="s">
        <v>73</v>
      </c>
      <c r="C24" s="258" t="s">
        <v>202</v>
      </c>
      <c r="D24" s="258" t="s">
        <v>194</v>
      </c>
      <c r="E24" s="258" t="s">
        <v>1075</v>
      </c>
      <c r="F24" s="258" t="s">
        <v>77</v>
      </c>
      <c r="G24" s="263"/>
      <c r="H24" s="263"/>
      <c r="I24" s="263"/>
      <c r="J24" s="263"/>
      <c r="K24" s="263">
        <v>1050</v>
      </c>
      <c r="L24" s="263">
        <v>0</v>
      </c>
      <c r="M24" s="263">
        <v>0</v>
      </c>
      <c r="N24" s="263">
        <v>0</v>
      </c>
      <c r="O24" s="263">
        <f>M24+N24</f>
        <v>0</v>
      </c>
      <c r="P24" s="263">
        <v>0</v>
      </c>
      <c r="Q24" s="263">
        <v>0</v>
      </c>
      <c r="R24" s="263">
        <v>0</v>
      </c>
      <c r="S24" s="263">
        <v>0</v>
      </c>
      <c r="T24" s="263">
        <f t="shared" si="9"/>
        <v>0</v>
      </c>
      <c r="U24" s="263">
        <v>0</v>
      </c>
    </row>
    <row r="25" spans="1:21" ht="36.75" customHeight="1" x14ac:dyDescent="0.2">
      <c r="A25" s="265" t="s">
        <v>76</v>
      </c>
      <c r="B25" s="258" t="s">
        <v>73</v>
      </c>
      <c r="C25" s="258" t="s">
        <v>202</v>
      </c>
      <c r="D25" s="258" t="s">
        <v>194</v>
      </c>
      <c r="E25" s="258" t="s">
        <v>1076</v>
      </c>
      <c r="F25" s="258" t="s">
        <v>77</v>
      </c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>
        <v>945</v>
      </c>
      <c r="S25" s="263">
        <v>0</v>
      </c>
      <c r="T25" s="263">
        <f t="shared" si="9"/>
        <v>945</v>
      </c>
      <c r="U25" s="263">
        <v>945</v>
      </c>
    </row>
    <row r="26" spans="1:21" ht="31.5" customHeight="1" x14ac:dyDescent="0.2">
      <c r="A26" s="265" t="s">
        <v>1212</v>
      </c>
      <c r="B26" s="258" t="s">
        <v>73</v>
      </c>
      <c r="C26" s="258" t="s">
        <v>202</v>
      </c>
      <c r="D26" s="258" t="s">
        <v>194</v>
      </c>
      <c r="E26" s="258" t="s">
        <v>1211</v>
      </c>
      <c r="F26" s="258" t="s">
        <v>79</v>
      </c>
      <c r="G26" s="263"/>
      <c r="H26" s="263"/>
      <c r="I26" s="263"/>
      <c r="J26" s="263"/>
      <c r="K26" s="263">
        <v>1050</v>
      </c>
      <c r="L26" s="263">
        <v>0</v>
      </c>
      <c r="M26" s="263">
        <v>0</v>
      </c>
      <c r="N26" s="263">
        <v>0</v>
      </c>
      <c r="O26" s="263">
        <f>M26+N26</f>
        <v>0</v>
      </c>
      <c r="P26" s="263">
        <v>0</v>
      </c>
      <c r="Q26" s="263">
        <v>0</v>
      </c>
      <c r="R26" s="263">
        <v>0</v>
      </c>
      <c r="S26" s="263">
        <v>0</v>
      </c>
      <c r="T26" s="263">
        <v>0</v>
      </c>
      <c r="U26" s="444">
        <v>4283.2</v>
      </c>
    </row>
    <row r="27" spans="1:21" s="19" customFormat="1" ht="18" customHeight="1" x14ac:dyDescent="0.2">
      <c r="A27" s="435" t="s">
        <v>230</v>
      </c>
      <c r="B27" s="256" t="s">
        <v>73</v>
      </c>
      <c r="C27" s="256" t="s">
        <v>202</v>
      </c>
      <c r="D27" s="256" t="s">
        <v>202</v>
      </c>
      <c r="E27" s="256"/>
      <c r="F27" s="256"/>
      <c r="G27" s="281">
        <f t="shared" ref="G27:K28" si="10">G28</f>
        <v>0</v>
      </c>
      <c r="H27" s="281">
        <f>H28</f>
        <v>250</v>
      </c>
      <c r="I27" s="281">
        <f t="shared" si="10"/>
        <v>0</v>
      </c>
      <c r="J27" s="281">
        <f t="shared" ref="J27:J30" si="11">H27+I27</f>
        <v>250</v>
      </c>
      <c r="K27" s="281">
        <f t="shared" si="10"/>
        <v>0</v>
      </c>
      <c r="L27" s="281">
        <f>L28</f>
        <v>200</v>
      </c>
      <c r="M27" s="281">
        <f>M28</f>
        <v>200</v>
      </c>
      <c r="N27" s="281">
        <f t="shared" ref="N27:U28" si="12">N28</f>
        <v>0</v>
      </c>
      <c r="O27" s="281">
        <f t="shared" si="12"/>
        <v>200</v>
      </c>
      <c r="P27" s="281">
        <f t="shared" si="12"/>
        <v>200</v>
      </c>
      <c r="Q27" s="281">
        <f t="shared" si="12"/>
        <v>0</v>
      </c>
      <c r="R27" s="281">
        <f t="shared" si="12"/>
        <v>200</v>
      </c>
      <c r="S27" s="281">
        <f t="shared" si="12"/>
        <v>0</v>
      </c>
      <c r="T27" s="281">
        <f t="shared" si="12"/>
        <v>200</v>
      </c>
      <c r="U27" s="281">
        <f t="shared" si="12"/>
        <v>200</v>
      </c>
    </row>
    <row r="28" spans="1:21" ht="18" customHeight="1" x14ac:dyDescent="0.2">
      <c r="A28" s="265" t="s">
        <v>498</v>
      </c>
      <c r="B28" s="258" t="s">
        <v>73</v>
      </c>
      <c r="C28" s="258" t="s">
        <v>202</v>
      </c>
      <c r="D28" s="258" t="s">
        <v>202</v>
      </c>
      <c r="E28" s="258" t="s">
        <v>887</v>
      </c>
      <c r="F28" s="258"/>
      <c r="G28" s="263">
        <f t="shared" si="10"/>
        <v>0</v>
      </c>
      <c r="H28" s="263">
        <f>H29</f>
        <v>250</v>
      </c>
      <c r="I28" s="263">
        <f t="shared" si="10"/>
        <v>0</v>
      </c>
      <c r="J28" s="281">
        <f t="shared" si="11"/>
        <v>250</v>
      </c>
      <c r="K28" s="263">
        <f t="shared" si="10"/>
        <v>0</v>
      </c>
      <c r="L28" s="263">
        <f>L29</f>
        <v>200</v>
      </c>
      <c r="M28" s="263">
        <f>M29</f>
        <v>200</v>
      </c>
      <c r="N28" s="263">
        <f t="shared" si="12"/>
        <v>0</v>
      </c>
      <c r="O28" s="263">
        <f t="shared" si="12"/>
        <v>200</v>
      </c>
      <c r="P28" s="263">
        <f t="shared" si="12"/>
        <v>200</v>
      </c>
      <c r="Q28" s="263">
        <f t="shared" si="12"/>
        <v>0</v>
      </c>
      <c r="R28" s="263">
        <f t="shared" si="12"/>
        <v>200</v>
      </c>
      <c r="S28" s="263">
        <f t="shared" si="12"/>
        <v>0</v>
      </c>
      <c r="T28" s="263">
        <f t="shared" si="12"/>
        <v>200</v>
      </c>
      <c r="U28" s="263">
        <f t="shared" si="12"/>
        <v>200</v>
      </c>
    </row>
    <row r="29" spans="1:21" ht="18" customHeight="1" x14ac:dyDescent="0.2">
      <c r="A29" s="265" t="s">
        <v>121</v>
      </c>
      <c r="B29" s="258" t="s">
        <v>73</v>
      </c>
      <c r="C29" s="258" t="s">
        <v>202</v>
      </c>
      <c r="D29" s="258" t="s">
        <v>202</v>
      </c>
      <c r="E29" s="258" t="s">
        <v>887</v>
      </c>
      <c r="F29" s="258" t="s">
        <v>94</v>
      </c>
      <c r="G29" s="263"/>
      <c r="H29" s="263">
        <v>250</v>
      </c>
      <c r="I29" s="263">
        <v>0</v>
      </c>
      <c r="J29" s="281">
        <f t="shared" si="11"/>
        <v>250</v>
      </c>
      <c r="K29" s="263">
        <v>0</v>
      </c>
      <c r="L29" s="263">
        <v>200</v>
      </c>
      <c r="M29" s="263">
        <v>200</v>
      </c>
      <c r="N29" s="263">
        <v>0</v>
      </c>
      <c r="O29" s="263">
        <f>M29+N29</f>
        <v>200</v>
      </c>
      <c r="P29" s="263">
        <v>200</v>
      </c>
      <c r="Q29" s="263">
        <v>0</v>
      </c>
      <c r="R29" s="263">
        <v>200</v>
      </c>
      <c r="S29" s="263">
        <v>0</v>
      </c>
      <c r="T29" s="263">
        <f>R29+S29</f>
        <v>200</v>
      </c>
      <c r="U29" s="263">
        <v>200</v>
      </c>
    </row>
    <row r="30" spans="1:21" s="19" customFormat="1" ht="14.25" x14ac:dyDescent="0.2">
      <c r="A30" s="435" t="s">
        <v>80</v>
      </c>
      <c r="B30" s="256" t="s">
        <v>73</v>
      </c>
      <c r="C30" s="256" t="s">
        <v>233</v>
      </c>
      <c r="D30" s="256"/>
      <c r="E30" s="256"/>
      <c r="F30" s="256"/>
      <c r="G30" s="281" t="e">
        <f>G31+G53</f>
        <v>#REF!</v>
      </c>
      <c r="H30" s="281" t="e">
        <f>H31+H53</f>
        <v>#REF!</v>
      </c>
      <c r="I30" s="281" t="e">
        <f>I31+I53</f>
        <v>#REF!</v>
      </c>
      <c r="J30" s="281" t="e">
        <f t="shared" si="11"/>
        <v>#REF!</v>
      </c>
      <c r="K30" s="281" t="e">
        <f t="shared" ref="K30:U30" si="13">K31+K53</f>
        <v>#REF!</v>
      </c>
      <c r="L30" s="281" t="e">
        <f t="shared" si="13"/>
        <v>#REF!</v>
      </c>
      <c r="M30" s="281" t="e">
        <f t="shared" si="13"/>
        <v>#REF!</v>
      </c>
      <c r="N30" s="281" t="e">
        <f t="shared" si="13"/>
        <v>#REF!</v>
      </c>
      <c r="O30" s="281" t="e">
        <f t="shared" si="13"/>
        <v>#REF!</v>
      </c>
      <c r="P30" s="281" t="e">
        <f t="shared" si="13"/>
        <v>#REF!</v>
      </c>
      <c r="Q30" s="281" t="e">
        <f t="shared" si="13"/>
        <v>#REF!</v>
      </c>
      <c r="R30" s="281">
        <f t="shared" si="13"/>
        <v>39376.1</v>
      </c>
      <c r="S30" s="281">
        <f t="shared" si="13"/>
        <v>1783.4</v>
      </c>
      <c r="T30" s="281">
        <f t="shared" si="13"/>
        <v>40661.5</v>
      </c>
      <c r="U30" s="281">
        <f t="shared" si="13"/>
        <v>40661.5</v>
      </c>
    </row>
    <row r="31" spans="1:21" x14ac:dyDescent="0.2">
      <c r="A31" s="435" t="s">
        <v>81</v>
      </c>
      <c r="B31" s="256" t="s">
        <v>73</v>
      </c>
      <c r="C31" s="256" t="s">
        <v>233</v>
      </c>
      <c r="D31" s="256" t="s">
        <v>190</v>
      </c>
      <c r="E31" s="256"/>
      <c r="F31" s="256"/>
      <c r="G31" s="268" t="e">
        <f>#REF!+#REF!+#REF!+#REF!+#REF!+G47</f>
        <v>#REF!</v>
      </c>
      <c r="H31" s="268" t="e">
        <f>#REF!+#REF!+H47</f>
        <v>#REF!</v>
      </c>
      <c r="I31" s="268" t="e">
        <f>#REF!+#REF!+I47</f>
        <v>#REF!</v>
      </c>
      <c r="J31" s="268" t="e">
        <f>#REF!+#REF!+J47</f>
        <v>#REF!</v>
      </c>
      <c r="K31" s="268" t="e">
        <f>#REF!+#REF!</f>
        <v>#REF!</v>
      </c>
      <c r="L31" s="268" t="e">
        <f>#REF!+#REF!</f>
        <v>#REF!</v>
      </c>
      <c r="M31" s="268" t="e">
        <f>#REF!+#REF!</f>
        <v>#REF!</v>
      </c>
      <c r="N31" s="268" t="e">
        <f>#REF!+#REF!</f>
        <v>#REF!</v>
      </c>
      <c r="O31" s="268" t="e">
        <f>#REF!+#REF!</f>
        <v>#REF!</v>
      </c>
      <c r="P31" s="268" t="e">
        <f>#REF!+#REF!</f>
        <v>#REF!</v>
      </c>
      <c r="Q31" s="268" t="e">
        <f>#REF!+#REF!</f>
        <v>#REF!</v>
      </c>
      <c r="R31" s="268">
        <f>R32+R40+R50</f>
        <v>28927.1</v>
      </c>
      <c r="S31" s="268">
        <f t="shared" ref="S31:U31" si="14">S32+S40+S50</f>
        <v>1785.4</v>
      </c>
      <c r="T31" s="268">
        <f t="shared" si="14"/>
        <v>30712.5</v>
      </c>
      <c r="U31" s="268">
        <f t="shared" si="14"/>
        <v>30712.5</v>
      </c>
    </row>
    <row r="32" spans="1:21" x14ac:dyDescent="0.2">
      <c r="A32" s="435" t="s">
        <v>1077</v>
      </c>
      <c r="B32" s="256" t="s">
        <v>73</v>
      </c>
      <c r="C32" s="256" t="s">
        <v>233</v>
      </c>
      <c r="D32" s="256" t="s">
        <v>190</v>
      </c>
      <c r="E32" s="259" t="s">
        <v>749</v>
      </c>
      <c r="F32" s="256"/>
      <c r="G32" s="263">
        <f>G33</f>
        <v>0</v>
      </c>
      <c r="H32" s="263">
        <f>H33</f>
        <v>9786</v>
      </c>
      <c r="I32" s="263">
        <f>I33</f>
        <v>0</v>
      </c>
      <c r="J32" s="263">
        <f t="shared" ref="J32:J44" si="15">H32+I32</f>
        <v>9786</v>
      </c>
      <c r="K32" s="263" t="e">
        <f>K33+#REF!+#REF!+#REF!</f>
        <v>#REF!</v>
      </c>
      <c r="L32" s="263">
        <f>L33+L36</f>
        <v>11330</v>
      </c>
      <c r="M32" s="263">
        <f>M33+M36</f>
        <v>11330</v>
      </c>
      <c r="N32" s="263">
        <f>N33+N36</f>
        <v>3007</v>
      </c>
      <c r="O32" s="263">
        <f t="shared" ref="O32:Q32" si="16">O33+O36</f>
        <v>14337</v>
      </c>
      <c r="P32" s="263">
        <f t="shared" si="16"/>
        <v>14337</v>
      </c>
      <c r="Q32" s="263">
        <f t="shared" si="16"/>
        <v>0</v>
      </c>
      <c r="R32" s="263">
        <f>R33+R34+R35+R36+R37</f>
        <v>19962.2</v>
      </c>
      <c r="S32" s="263">
        <f t="shared" ref="S32:U32" si="17">S33+S34+S35+S36+S37</f>
        <v>-214.2</v>
      </c>
      <c r="T32" s="263">
        <f t="shared" si="17"/>
        <v>19748</v>
      </c>
      <c r="U32" s="263">
        <f t="shared" si="17"/>
        <v>19748</v>
      </c>
    </row>
    <row r="33" spans="1:21" ht="30" x14ac:dyDescent="0.2">
      <c r="A33" s="265" t="s">
        <v>76</v>
      </c>
      <c r="B33" s="258" t="s">
        <v>73</v>
      </c>
      <c r="C33" s="258" t="s">
        <v>233</v>
      </c>
      <c r="D33" s="258" t="s">
        <v>190</v>
      </c>
      <c r="E33" s="257" t="s">
        <v>749</v>
      </c>
      <c r="F33" s="258" t="s">
        <v>77</v>
      </c>
      <c r="G33" s="263"/>
      <c r="H33" s="263">
        <v>9786</v>
      </c>
      <c r="I33" s="263">
        <v>0</v>
      </c>
      <c r="J33" s="263">
        <f t="shared" si="15"/>
        <v>9786</v>
      </c>
      <c r="K33" s="263">
        <v>2036.5039999999999</v>
      </c>
      <c r="L33" s="263">
        <f>12830-1500</f>
        <v>11330</v>
      </c>
      <c r="M33" s="263">
        <f>12830-1500</f>
        <v>11330</v>
      </c>
      <c r="N33" s="263">
        <v>3007</v>
      </c>
      <c r="O33" s="263">
        <f>M33+N33</f>
        <v>14337</v>
      </c>
      <c r="P33" s="263">
        <v>14337</v>
      </c>
      <c r="Q33" s="263">
        <v>0</v>
      </c>
      <c r="R33" s="263">
        <v>17039</v>
      </c>
      <c r="S33" s="263">
        <v>0</v>
      </c>
      <c r="T33" s="263">
        <f t="shared" ref="T33:T36" si="18">R33+S33</f>
        <v>17039</v>
      </c>
      <c r="U33" s="268">
        <v>17039</v>
      </c>
    </row>
    <row r="34" spans="1:21" ht="30" x14ac:dyDescent="0.2">
      <c r="A34" s="265" t="s">
        <v>76</v>
      </c>
      <c r="B34" s="258" t="s">
        <v>73</v>
      </c>
      <c r="C34" s="258" t="s">
        <v>233</v>
      </c>
      <c r="D34" s="258" t="s">
        <v>190</v>
      </c>
      <c r="E34" s="257" t="s">
        <v>1078</v>
      </c>
      <c r="F34" s="258" t="s">
        <v>77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>
        <v>0</v>
      </c>
      <c r="S34" s="263">
        <v>0</v>
      </c>
      <c r="T34" s="263">
        <f t="shared" si="18"/>
        <v>0</v>
      </c>
      <c r="U34" s="268">
        <v>0</v>
      </c>
    </row>
    <row r="35" spans="1:21" ht="30" x14ac:dyDescent="0.2">
      <c r="A35" s="265" t="s">
        <v>76</v>
      </c>
      <c r="B35" s="258" t="s">
        <v>73</v>
      </c>
      <c r="C35" s="258" t="s">
        <v>233</v>
      </c>
      <c r="D35" s="258" t="s">
        <v>190</v>
      </c>
      <c r="E35" s="257" t="s">
        <v>1079</v>
      </c>
      <c r="F35" s="258" t="s">
        <v>77</v>
      </c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>
        <v>1626</v>
      </c>
      <c r="S35" s="263">
        <v>0</v>
      </c>
      <c r="T35" s="263">
        <f t="shared" si="18"/>
        <v>1626</v>
      </c>
      <c r="U35" s="268">
        <v>1626</v>
      </c>
    </row>
    <row r="36" spans="1:21" ht="30" x14ac:dyDescent="0.2">
      <c r="A36" s="265" t="s">
        <v>1003</v>
      </c>
      <c r="B36" s="258" t="s">
        <v>73</v>
      </c>
      <c r="C36" s="258" t="s">
        <v>233</v>
      </c>
      <c r="D36" s="258" t="s">
        <v>190</v>
      </c>
      <c r="E36" s="257" t="s">
        <v>749</v>
      </c>
      <c r="F36" s="258" t="s">
        <v>79</v>
      </c>
      <c r="G36" s="263"/>
      <c r="H36" s="263"/>
      <c r="I36" s="263"/>
      <c r="J36" s="263"/>
      <c r="K36" s="263"/>
      <c r="L36" s="263">
        <v>0</v>
      </c>
      <c r="M36" s="263">
        <v>0</v>
      </c>
      <c r="N36" s="263">
        <v>0</v>
      </c>
      <c r="O36" s="263">
        <f>M36+N36</f>
        <v>0</v>
      </c>
      <c r="P36" s="263">
        <v>0</v>
      </c>
      <c r="Q36" s="263">
        <v>0</v>
      </c>
      <c r="R36" s="263">
        <v>500</v>
      </c>
      <c r="S36" s="263">
        <v>0</v>
      </c>
      <c r="T36" s="263">
        <f t="shared" si="18"/>
        <v>500</v>
      </c>
      <c r="U36" s="268">
        <v>500</v>
      </c>
    </row>
    <row r="37" spans="1:21" ht="30" x14ac:dyDescent="0.2">
      <c r="A37" s="265" t="s">
        <v>1136</v>
      </c>
      <c r="B37" s="258" t="s">
        <v>73</v>
      </c>
      <c r="C37" s="258" t="s">
        <v>233</v>
      </c>
      <c r="D37" s="258" t="s">
        <v>190</v>
      </c>
      <c r="E37" s="257" t="s">
        <v>1137</v>
      </c>
      <c r="F37" s="258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>
        <f>R38+R39</f>
        <v>797.2</v>
      </c>
      <c r="S37" s="263">
        <f t="shared" ref="S37:U37" si="19">S38+S39</f>
        <v>-214.2</v>
      </c>
      <c r="T37" s="263">
        <f t="shared" si="19"/>
        <v>583</v>
      </c>
      <c r="U37" s="263">
        <f t="shared" si="19"/>
        <v>583</v>
      </c>
    </row>
    <row r="38" spans="1:21" x14ac:dyDescent="0.2">
      <c r="A38" s="265" t="s">
        <v>78</v>
      </c>
      <c r="B38" s="258" t="s">
        <v>73</v>
      </c>
      <c r="C38" s="258" t="s">
        <v>233</v>
      </c>
      <c r="D38" s="258" t="s">
        <v>190</v>
      </c>
      <c r="E38" s="257" t="s">
        <v>1137</v>
      </c>
      <c r="F38" s="258" t="s">
        <v>79</v>
      </c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>
        <v>789.2</v>
      </c>
      <c r="S38" s="263">
        <v>-212.1</v>
      </c>
      <c r="T38" s="444">
        <f>R38+S38</f>
        <v>577.1</v>
      </c>
      <c r="U38" s="444">
        <v>577.1</v>
      </c>
    </row>
    <row r="39" spans="1:21" x14ac:dyDescent="0.2">
      <c r="A39" s="265" t="s">
        <v>1138</v>
      </c>
      <c r="B39" s="258" t="s">
        <v>73</v>
      </c>
      <c r="C39" s="258" t="s">
        <v>233</v>
      </c>
      <c r="D39" s="258" t="s">
        <v>190</v>
      </c>
      <c r="E39" s="257" t="s">
        <v>1137</v>
      </c>
      <c r="F39" s="258" t="s">
        <v>79</v>
      </c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>
        <v>8</v>
      </c>
      <c r="S39" s="263">
        <v>-2.1</v>
      </c>
      <c r="T39" s="445">
        <f>R39+S39</f>
        <v>5.9</v>
      </c>
      <c r="U39" s="445">
        <v>5.9</v>
      </c>
    </row>
    <row r="40" spans="1:21" x14ac:dyDescent="0.2">
      <c r="A40" s="435" t="s">
        <v>1080</v>
      </c>
      <c r="B40" s="256" t="s">
        <v>73</v>
      </c>
      <c r="C40" s="256" t="s">
        <v>233</v>
      </c>
      <c r="D40" s="256" t="s">
        <v>190</v>
      </c>
      <c r="E40" s="259" t="s">
        <v>748</v>
      </c>
      <c r="F40" s="256"/>
      <c r="G40" s="263">
        <f>G41+G44</f>
        <v>0</v>
      </c>
      <c r="H40" s="263">
        <f>H41+H44</f>
        <v>5716</v>
      </c>
      <c r="I40" s="263">
        <f>I41+I44</f>
        <v>0</v>
      </c>
      <c r="J40" s="263">
        <f t="shared" si="15"/>
        <v>5716</v>
      </c>
      <c r="K40" s="263" t="e">
        <f>K41+K44+K45+#REF!</f>
        <v>#REF!</v>
      </c>
      <c r="L40" s="263" t="e">
        <f>L41+L44+L45+#REF!+#REF!</f>
        <v>#REF!</v>
      </c>
      <c r="M40" s="263" t="e">
        <f>M41+M44+M45+#REF!+#REF!</f>
        <v>#REF!</v>
      </c>
      <c r="N40" s="263" t="e">
        <f>N41+N44+N45+#REF!+#REF!</f>
        <v>#REF!</v>
      </c>
      <c r="O40" s="263" t="e">
        <f>O41+O44+O45+#REF!+#REF!</f>
        <v>#REF!</v>
      </c>
      <c r="P40" s="263" t="e">
        <f>P41+P44+P45+#REF!+#REF!</f>
        <v>#REF!</v>
      </c>
      <c r="Q40" s="263" t="e">
        <f>Q41+Q44+Q45+#REF!+#REF!</f>
        <v>#REF!</v>
      </c>
      <c r="R40" s="263">
        <f>R41+R42+R43+R44+R45+R47</f>
        <v>8964.9</v>
      </c>
      <c r="S40" s="263">
        <f t="shared" ref="S40:U40" si="20">S41+S42+S43+S44+S45+S47</f>
        <v>-0.4</v>
      </c>
      <c r="T40" s="263">
        <f t="shared" si="20"/>
        <v>8964.5</v>
      </c>
      <c r="U40" s="263">
        <f t="shared" si="20"/>
        <v>8964.5</v>
      </c>
    </row>
    <row r="41" spans="1:21" ht="30" x14ac:dyDescent="0.2">
      <c r="A41" s="265" t="s">
        <v>76</v>
      </c>
      <c r="B41" s="258" t="s">
        <v>73</v>
      </c>
      <c r="C41" s="258" t="s">
        <v>233</v>
      </c>
      <c r="D41" s="258" t="s">
        <v>190</v>
      </c>
      <c r="E41" s="257" t="s">
        <v>748</v>
      </c>
      <c r="F41" s="258" t="s">
        <v>77</v>
      </c>
      <c r="G41" s="263"/>
      <c r="H41" s="263">
        <v>5466</v>
      </c>
      <c r="I41" s="263">
        <v>0</v>
      </c>
      <c r="J41" s="263">
        <f t="shared" si="15"/>
        <v>5466</v>
      </c>
      <c r="K41" s="263">
        <v>1033.95</v>
      </c>
      <c r="L41" s="263">
        <f>6420-500</f>
        <v>5920</v>
      </c>
      <c r="M41" s="263">
        <f>6420-500</f>
        <v>5920</v>
      </c>
      <c r="N41" s="263">
        <v>630</v>
      </c>
      <c r="O41" s="263">
        <f>M41+N41</f>
        <v>6550</v>
      </c>
      <c r="P41" s="263">
        <v>6550</v>
      </c>
      <c r="Q41" s="263">
        <v>0</v>
      </c>
      <c r="R41" s="263">
        <v>8292</v>
      </c>
      <c r="S41" s="263">
        <v>0</v>
      </c>
      <c r="T41" s="263">
        <f t="shared" ref="T41:T44" si="21">R41+S41</f>
        <v>8292</v>
      </c>
      <c r="U41" s="268">
        <v>8292</v>
      </c>
    </row>
    <row r="42" spans="1:21" ht="30" x14ac:dyDescent="0.2">
      <c r="A42" s="265" t="s">
        <v>76</v>
      </c>
      <c r="B42" s="258" t="s">
        <v>73</v>
      </c>
      <c r="C42" s="258" t="s">
        <v>233</v>
      </c>
      <c r="D42" s="258" t="s">
        <v>190</v>
      </c>
      <c r="E42" s="257" t="s">
        <v>1081</v>
      </c>
      <c r="F42" s="258" t="s">
        <v>77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>
        <v>0</v>
      </c>
      <c r="S42" s="263">
        <v>0</v>
      </c>
      <c r="T42" s="263">
        <f t="shared" si="21"/>
        <v>0</v>
      </c>
      <c r="U42" s="268">
        <v>0</v>
      </c>
    </row>
    <row r="43" spans="1:21" ht="30" x14ac:dyDescent="0.2">
      <c r="A43" s="265" t="s">
        <v>76</v>
      </c>
      <c r="B43" s="258" t="s">
        <v>73</v>
      </c>
      <c r="C43" s="258" t="s">
        <v>233</v>
      </c>
      <c r="D43" s="258" t="s">
        <v>190</v>
      </c>
      <c r="E43" s="257" t="s">
        <v>1082</v>
      </c>
      <c r="F43" s="258" t="s">
        <v>77</v>
      </c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>
        <v>522.5</v>
      </c>
      <c r="S43" s="263">
        <v>0</v>
      </c>
      <c r="T43" s="263">
        <f t="shared" si="21"/>
        <v>522.5</v>
      </c>
      <c r="U43" s="268">
        <v>522.5</v>
      </c>
    </row>
    <row r="44" spans="1:21" ht="30" x14ac:dyDescent="0.2">
      <c r="A44" s="265" t="s">
        <v>1004</v>
      </c>
      <c r="B44" s="258" t="s">
        <v>73</v>
      </c>
      <c r="C44" s="258" t="s">
        <v>233</v>
      </c>
      <c r="D44" s="258" t="s">
        <v>190</v>
      </c>
      <c r="E44" s="257" t="s">
        <v>748</v>
      </c>
      <c r="F44" s="258" t="s">
        <v>79</v>
      </c>
      <c r="G44" s="263"/>
      <c r="H44" s="263">
        <v>250</v>
      </c>
      <c r="I44" s="263">
        <v>0</v>
      </c>
      <c r="J44" s="263">
        <f t="shared" si="15"/>
        <v>250</v>
      </c>
      <c r="K44" s="263">
        <v>0</v>
      </c>
      <c r="L44" s="263">
        <v>200</v>
      </c>
      <c r="M44" s="263">
        <v>200</v>
      </c>
      <c r="N44" s="263">
        <v>0</v>
      </c>
      <c r="O44" s="263">
        <f>M44+N44</f>
        <v>200</v>
      </c>
      <c r="P44" s="263">
        <v>200</v>
      </c>
      <c r="Q44" s="263">
        <v>0</v>
      </c>
      <c r="R44" s="263">
        <v>150</v>
      </c>
      <c r="S44" s="263">
        <v>0</v>
      </c>
      <c r="T44" s="263">
        <f t="shared" si="21"/>
        <v>150</v>
      </c>
      <c r="U44" s="268">
        <v>150</v>
      </c>
    </row>
    <row r="45" spans="1:21" hidden="1" x14ac:dyDescent="0.2">
      <c r="A45" s="265" t="s">
        <v>78</v>
      </c>
      <c r="B45" s="258" t="s">
        <v>73</v>
      </c>
      <c r="C45" s="258" t="s">
        <v>233</v>
      </c>
      <c r="D45" s="258" t="s">
        <v>190</v>
      </c>
      <c r="E45" s="257" t="s">
        <v>918</v>
      </c>
      <c r="F45" s="258" t="s">
        <v>79</v>
      </c>
      <c r="G45" s="263"/>
      <c r="H45" s="263"/>
      <c r="I45" s="263"/>
      <c r="J45" s="263"/>
      <c r="K45" s="263">
        <v>519.81399999999996</v>
      </c>
      <c r="L45" s="263">
        <v>0</v>
      </c>
      <c r="M45" s="263">
        <v>0</v>
      </c>
      <c r="N45" s="263">
        <v>0</v>
      </c>
      <c r="O45" s="263">
        <v>0</v>
      </c>
      <c r="P45" s="263">
        <v>0</v>
      </c>
      <c r="Q45" s="263">
        <v>0</v>
      </c>
      <c r="R45" s="263">
        <v>0</v>
      </c>
      <c r="S45" s="263">
        <v>0</v>
      </c>
      <c r="T45" s="263">
        <f>S45+R45</f>
        <v>0</v>
      </c>
      <c r="U45" s="268"/>
    </row>
    <row r="46" spans="1:21" ht="19.5" hidden="1" customHeight="1" x14ac:dyDescent="0.2">
      <c r="A46" s="265" t="s">
        <v>78</v>
      </c>
      <c r="B46" s="258" t="s">
        <v>73</v>
      </c>
      <c r="C46" s="258" t="s">
        <v>233</v>
      </c>
      <c r="D46" s="258" t="s">
        <v>190</v>
      </c>
      <c r="E46" s="257" t="s">
        <v>918</v>
      </c>
      <c r="F46" s="258" t="s">
        <v>79</v>
      </c>
      <c r="G46" s="263"/>
      <c r="H46" s="263"/>
      <c r="I46" s="263"/>
      <c r="J46" s="263"/>
      <c r="K46" s="263">
        <v>519.81399999999996</v>
      </c>
      <c r="L46" s="263">
        <v>0</v>
      </c>
      <c r="M46" s="263">
        <v>0</v>
      </c>
      <c r="N46" s="263">
        <v>0</v>
      </c>
      <c r="O46" s="263">
        <v>0</v>
      </c>
      <c r="P46" s="263">
        <v>0</v>
      </c>
      <c r="Q46" s="263">
        <v>0</v>
      </c>
      <c r="R46" s="263">
        <v>0</v>
      </c>
      <c r="S46" s="263">
        <v>0</v>
      </c>
      <c r="T46" s="263">
        <v>0</v>
      </c>
      <c r="U46" s="263">
        <v>0</v>
      </c>
    </row>
    <row r="47" spans="1:21" ht="53.25" customHeight="1" x14ac:dyDescent="0.2">
      <c r="A47" s="265" t="s">
        <v>1142</v>
      </c>
      <c r="B47" s="258" t="s">
        <v>73</v>
      </c>
      <c r="C47" s="258" t="s">
        <v>233</v>
      </c>
      <c r="D47" s="258" t="s">
        <v>190</v>
      </c>
      <c r="E47" s="257" t="s">
        <v>1143</v>
      </c>
      <c r="F47" s="258"/>
      <c r="G47" s="263"/>
      <c r="H47" s="263">
        <f>H48</f>
        <v>3.8</v>
      </c>
      <c r="I47" s="263">
        <f>I48</f>
        <v>0</v>
      </c>
      <c r="J47" s="263">
        <f t="shared" ref="J47:J48" si="22">H47+I47</f>
        <v>3.8</v>
      </c>
      <c r="K47" s="263">
        <f>K48</f>
        <v>0</v>
      </c>
      <c r="L47" s="263">
        <f>L48</f>
        <v>0</v>
      </c>
      <c r="M47" s="263">
        <f>M48</f>
        <v>0</v>
      </c>
      <c r="N47" s="263">
        <f t="shared" ref="N47:Q47" si="23">N48</f>
        <v>0</v>
      </c>
      <c r="O47" s="263">
        <f t="shared" si="23"/>
        <v>0</v>
      </c>
      <c r="P47" s="263">
        <f t="shared" si="23"/>
        <v>0</v>
      </c>
      <c r="Q47" s="263">
        <f t="shared" si="23"/>
        <v>0</v>
      </c>
      <c r="R47" s="263">
        <f>R48+R49</f>
        <v>0.4</v>
      </c>
      <c r="S47" s="263">
        <f t="shared" ref="S47:U47" si="24">S48+S49</f>
        <v>-0.4</v>
      </c>
      <c r="T47" s="263">
        <f t="shared" si="24"/>
        <v>0</v>
      </c>
      <c r="U47" s="263">
        <f t="shared" si="24"/>
        <v>0</v>
      </c>
    </row>
    <row r="48" spans="1:21" ht="19.5" customHeight="1" x14ac:dyDescent="0.2">
      <c r="A48" s="265" t="s">
        <v>78</v>
      </c>
      <c r="B48" s="258" t="s">
        <v>73</v>
      </c>
      <c r="C48" s="258" t="s">
        <v>233</v>
      </c>
      <c r="D48" s="258" t="s">
        <v>190</v>
      </c>
      <c r="E48" s="257" t="s">
        <v>1143</v>
      </c>
      <c r="F48" s="258" t="s">
        <v>79</v>
      </c>
      <c r="G48" s="263"/>
      <c r="H48" s="263">
        <v>3.8</v>
      </c>
      <c r="I48" s="263"/>
      <c r="J48" s="263">
        <f t="shared" si="22"/>
        <v>3.8</v>
      </c>
      <c r="K48" s="263">
        <v>0</v>
      </c>
      <c r="L48" s="263">
        <v>0</v>
      </c>
      <c r="M48" s="263">
        <v>0</v>
      </c>
      <c r="N48" s="263">
        <v>0</v>
      </c>
      <c r="O48" s="263">
        <v>0</v>
      </c>
      <c r="P48" s="263">
        <v>0</v>
      </c>
      <c r="Q48" s="263">
        <v>0</v>
      </c>
      <c r="R48" s="263">
        <v>0.4</v>
      </c>
      <c r="S48" s="263">
        <v>-0.4</v>
      </c>
      <c r="T48" s="263">
        <f>R48+S48</f>
        <v>0</v>
      </c>
      <c r="U48" s="263">
        <v>0</v>
      </c>
    </row>
    <row r="49" spans="1:22" ht="19.5" customHeight="1" x14ac:dyDescent="0.2">
      <c r="A49" s="265" t="s">
        <v>1093</v>
      </c>
      <c r="B49" s="258" t="s">
        <v>73</v>
      </c>
      <c r="C49" s="258" t="s">
        <v>233</v>
      </c>
      <c r="D49" s="258" t="s">
        <v>190</v>
      </c>
      <c r="E49" s="257" t="s">
        <v>1143</v>
      </c>
      <c r="F49" s="258" t="s">
        <v>79</v>
      </c>
      <c r="G49" s="263"/>
      <c r="H49" s="263"/>
      <c r="I49" s="263"/>
      <c r="J49" s="263"/>
      <c r="K49" s="263"/>
      <c r="L49" s="263">
        <v>0</v>
      </c>
      <c r="M49" s="263"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f>R49+S49</f>
        <v>0</v>
      </c>
      <c r="U49" s="263">
        <v>0</v>
      </c>
      <c r="V49" s="450"/>
    </row>
    <row r="50" spans="1:22" ht="32.25" customHeight="1" x14ac:dyDescent="0.2">
      <c r="A50" s="448" t="s">
        <v>1217</v>
      </c>
      <c r="B50" s="256" t="s">
        <v>73</v>
      </c>
      <c r="C50" s="256" t="s">
        <v>233</v>
      </c>
      <c r="D50" s="256" t="s">
        <v>190</v>
      </c>
      <c r="E50" s="259" t="s">
        <v>750</v>
      </c>
      <c r="F50" s="256"/>
      <c r="G50" s="263">
        <f>G51+G54</f>
        <v>0</v>
      </c>
      <c r="H50" s="263">
        <f>H51+H54</f>
        <v>6782</v>
      </c>
      <c r="I50" s="263">
        <f>I51+I54</f>
        <v>5433.88</v>
      </c>
      <c r="J50" s="263">
        <f t="shared" ref="J50:J52" si="25">H50+I50</f>
        <v>12215.880000000001</v>
      </c>
      <c r="K50" s="263">
        <f>K51+K54+K55+K61</f>
        <v>1177.5919999999999</v>
      </c>
      <c r="L50" s="263">
        <f t="shared" ref="L50:Q50" si="26">L51+L54+L55+L61+L63</f>
        <v>16052</v>
      </c>
      <c r="M50" s="263">
        <f t="shared" si="26"/>
        <v>17142</v>
      </c>
      <c r="N50" s="263">
        <f t="shared" si="26"/>
        <v>630</v>
      </c>
      <c r="O50" s="263">
        <f t="shared" si="26"/>
        <v>17772</v>
      </c>
      <c r="P50" s="263">
        <f t="shared" si="26"/>
        <v>17772</v>
      </c>
      <c r="Q50" s="263">
        <f t="shared" si="26"/>
        <v>0</v>
      </c>
      <c r="R50" s="281">
        <f>R51+R52</f>
        <v>0</v>
      </c>
      <c r="S50" s="281">
        <f t="shared" ref="S50:U50" si="27">S51+S52</f>
        <v>2000</v>
      </c>
      <c r="T50" s="281">
        <f t="shared" si="27"/>
        <v>2000</v>
      </c>
      <c r="U50" s="281">
        <f t="shared" si="27"/>
        <v>2000</v>
      </c>
      <c r="V50" s="371"/>
    </row>
    <row r="51" spans="1:22" ht="32.25" customHeight="1" x14ac:dyDescent="0.2">
      <c r="A51" s="265" t="s">
        <v>76</v>
      </c>
      <c r="B51" s="258" t="s">
        <v>73</v>
      </c>
      <c r="C51" s="258" t="s">
        <v>233</v>
      </c>
      <c r="D51" s="258" t="s">
        <v>190</v>
      </c>
      <c r="E51" s="257" t="s">
        <v>750</v>
      </c>
      <c r="F51" s="258" t="s">
        <v>77</v>
      </c>
      <c r="G51" s="263"/>
      <c r="H51" s="263">
        <v>5466</v>
      </c>
      <c r="I51" s="263">
        <v>0</v>
      </c>
      <c r="J51" s="263">
        <f t="shared" si="25"/>
        <v>5466</v>
      </c>
      <c r="K51" s="263">
        <v>1033.95</v>
      </c>
      <c r="L51" s="263">
        <f>6420-500</f>
        <v>5920</v>
      </c>
      <c r="M51" s="263">
        <f>6420-500</f>
        <v>5920</v>
      </c>
      <c r="N51" s="263">
        <v>630</v>
      </c>
      <c r="O51" s="263">
        <f>M51+N51</f>
        <v>6550</v>
      </c>
      <c r="P51" s="263">
        <v>6550</v>
      </c>
      <c r="Q51" s="263">
        <v>0</v>
      </c>
      <c r="R51" s="263">
        <v>0</v>
      </c>
      <c r="S51" s="263">
        <v>1930</v>
      </c>
      <c r="T51" s="263">
        <f>R51+S51</f>
        <v>1930</v>
      </c>
      <c r="U51" s="263">
        <v>1930</v>
      </c>
      <c r="V51" s="371"/>
    </row>
    <row r="52" spans="1:22" ht="32.25" customHeight="1" x14ac:dyDescent="0.2">
      <c r="A52" s="265" t="s">
        <v>76</v>
      </c>
      <c r="B52" s="258" t="s">
        <v>73</v>
      </c>
      <c r="C52" s="258" t="s">
        <v>233</v>
      </c>
      <c r="D52" s="258" t="s">
        <v>190</v>
      </c>
      <c r="E52" s="257" t="s">
        <v>746</v>
      </c>
      <c r="F52" s="258" t="s">
        <v>77</v>
      </c>
      <c r="G52" s="263"/>
      <c r="H52" s="263">
        <v>5466</v>
      </c>
      <c r="I52" s="263">
        <v>0</v>
      </c>
      <c r="J52" s="263">
        <f t="shared" si="25"/>
        <v>5466</v>
      </c>
      <c r="K52" s="263">
        <v>1033.95</v>
      </c>
      <c r="L52" s="263">
        <f>6420-500</f>
        <v>5920</v>
      </c>
      <c r="M52" s="263">
        <f>6420-500</f>
        <v>5920</v>
      </c>
      <c r="N52" s="263">
        <v>630</v>
      </c>
      <c r="O52" s="263">
        <f>M52+N52</f>
        <v>6550</v>
      </c>
      <c r="P52" s="263">
        <v>6550</v>
      </c>
      <c r="Q52" s="263">
        <v>0</v>
      </c>
      <c r="R52" s="263">
        <v>0</v>
      </c>
      <c r="S52" s="263">
        <v>70</v>
      </c>
      <c r="T52" s="263">
        <f>R52+S52</f>
        <v>70</v>
      </c>
      <c r="U52" s="263">
        <v>70</v>
      </c>
      <c r="V52" s="371"/>
    </row>
    <row r="53" spans="1:22" ht="15" customHeight="1" x14ac:dyDescent="0.2">
      <c r="A53" s="435" t="s">
        <v>235</v>
      </c>
      <c r="B53" s="256" t="s">
        <v>73</v>
      </c>
      <c r="C53" s="256" t="s">
        <v>233</v>
      </c>
      <c r="D53" s="256" t="s">
        <v>196</v>
      </c>
      <c r="E53" s="256"/>
      <c r="F53" s="256"/>
      <c r="G53" s="281" t="e">
        <f>#REF!+#REF!+G54+G70</f>
        <v>#REF!</v>
      </c>
      <c r="H53" s="281">
        <f t="shared" ref="H53:U53" si="28">H54+H70</f>
        <v>2316</v>
      </c>
      <c r="I53" s="281">
        <f t="shared" si="28"/>
        <v>5433.88</v>
      </c>
      <c r="J53" s="281">
        <f t="shared" si="28"/>
        <v>7749.88</v>
      </c>
      <c r="K53" s="281">
        <f t="shared" si="28"/>
        <v>120.88800000000001</v>
      </c>
      <c r="L53" s="281">
        <f t="shared" si="28"/>
        <v>7129</v>
      </c>
      <c r="M53" s="281">
        <f t="shared" si="28"/>
        <v>8219</v>
      </c>
      <c r="N53" s="281">
        <f t="shared" si="28"/>
        <v>0</v>
      </c>
      <c r="O53" s="281">
        <f t="shared" si="28"/>
        <v>8219</v>
      </c>
      <c r="P53" s="281">
        <f t="shared" si="28"/>
        <v>8219</v>
      </c>
      <c r="Q53" s="281">
        <f t="shared" si="28"/>
        <v>0</v>
      </c>
      <c r="R53" s="281">
        <f t="shared" si="28"/>
        <v>10449</v>
      </c>
      <c r="S53" s="281">
        <f t="shared" si="28"/>
        <v>-2</v>
      </c>
      <c r="T53" s="281">
        <f t="shared" si="28"/>
        <v>9949</v>
      </c>
      <c r="U53" s="281">
        <f t="shared" si="28"/>
        <v>9949</v>
      </c>
      <c r="V53" s="450"/>
    </row>
    <row r="54" spans="1:22" ht="28.5" customHeight="1" x14ac:dyDescent="0.2">
      <c r="A54" s="265" t="s">
        <v>981</v>
      </c>
      <c r="B54" s="258" t="s">
        <v>73</v>
      </c>
      <c r="C54" s="258" t="s">
        <v>233</v>
      </c>
      <c r="D54" s="258" t="s">
        <v>196</v>
      </c>
      <c r="E54" s="257" t="s">
        <v>847</v>
      </c>
      <c r="F54" s="258"/>
      <c r="G54" s="263">
        <f>G56+G61+G64+G65+G66+G67+G68</f>
        <v>0</v>
      </c>
      <c r="H54" s="263">
        <f t="shared" ref="H54:U54" si="29">H55+H59</f>
        <v>1316</v>
      </c>
      <c r="I54" s="263">
        <f t="shared" si="29"/>
        <v>5433.88</v>
      </c>
      <c r="J54" s="263">
        <f t="shared" si="29"/>
        <v>6749.88</v>
      </c>
      <c r="K54" s="263">
        <f t="shared" si="29"/>
        <v>120.88800000000001</v>
      </c>
      <c r="L54" s="263">
        <f t="shared" si="29"/>
        <v>6629</v>
      </c>
      <c r="M54" s="263">
        <f t="shared" si="29"/>
        <v>7719</v>
      </c>
      <c r="N54" s="263">
        <f t="shared" si="29"/>
        <v>0</v>
      </c>
      <c r="O54" s="263">
        <f t="shared" si="29"/>
        <v>7719</v>
      </c>
      <c r="P54" s="263">
        <f t="shared" si="29"/>
        <v>7719</v>
      </c>
      <c r="Q54" s="263">
        <f t="shared" si="29"/>
        <v>0</v>
      </c>
      <c r="R54" s="263">
        <f t="shared" si="29"/>
        <v>9949</v>
      </c>
      <c r="S54" s="263">
        <f t="shared" si="29"/>
        <v>-2</v>
      </c>
      <c r="T54" s="263">
        <f t="shared" si="29"/>
        <v>9949</v>
      </c>
      <c r="U54" s="263">
        <f t="shared" si="29"/>
        <v>9949</v>
      </c>
      <c r="V54" s="450"/>
    </row>
    <row r="55" spans="1:22" ht="28.5" customHeight="1" x14ac:dyDescent="0.2">
      <c r="A55" s="265" t="s">
        <v>981</v>
      </c>
      <c r="B55" s="258" t="s">
        <v>73</v>
      </c>
      <c r="C55" s="258" t="s">
        <v>233</v>
      </c>
      <c r="D55" s="258" t="s">
        <v>196</v>
      </c>
      <c r="E55" s="257" t="s">
        <v>1027</v>
      </c>
      <c r="F55" s="258"/>
      <c r="G55" s="263"/>
      <c r="H55" s="263">
        <f t="shared" ref="H55:Q55" si="30">H56+H58</f>
        <v>716</v>
      </c>
      <c r="I55" s="263">
        <f t="shared" si="30"/>
        <v>606.62</v>
      </c>
      <c r="J55" s="263">
        <f t="shared" si="30"/>
        <v>1322.6200000000001</v>
      </c>
      <c r="K55" s="263">
        <f t="shared" si="30"/>
        <v>0</v>
      </c>
      <c r="L55" s="263">
        <f t="shared" si="30"/>
        <v>1323</v>
      </c>
      <c r="M55" s="263">
        <f t="shared" si="30"/>
        <v>1323</v>
      </c>
      <c r="N55" s="263">
        <f t="shared" si="30"/>
        <v>0</v>
      </c>
      <c r="O55" s="263">
        <f t="shared" si="30"/>
        <v>1323</v>
      </c>
      <c r="P55" s="263">
        <f t="shared" si="30"/>
        <v>1323</v>
      </c>
      <c r="Q55" s="263">
        <f t="shared" si="30"/>
        <v>0</v>
      </c>
      <c r="R55" s="263">
        <f>R56+R58+R57</f>
        <v>1805</v>
      </c>
      <c r="S55" s="263">
        <f t="shared" ref="S55:U55" si="31">S56+S58+S57</f>
        <v>0</v>
      </c>
      <c r="T55" s="263">
        <f t="shared" si="31"/>
        <v>1805</v>
      </c>
      <c r="U55" s="263">
        <f t="shared" si="31"/>
        <v>1805</v>
      </c>
    </row>
    <row r="56" spans="1:22" ht="15" customHeight="1" x14ac:dyDescent="0.2">
      <c r="A56" s="265" t="s">
        <v>95</v>
      </c>
      <c r="B56" s="258" t="s">
        <v>73</v>
      </c>
      <c r="C56" s="258" t="s">
        <v>233</v>
      </c>
      <c r="D56" s="258" t="s">
        <v>196</v>
      </c>
      <c r="E56" s="257" t="s">
        <v>1027</v>
      </c>
      <c r="F56" s="258" t="s">
        <v>96</v>
      </c>
      <c r="G56" s="263"/>
      <c r="H56" s="263">
        <v>716</v>
      </c>
      <c r="I56" s="263">
        <f>299.92</f>
        <v>299.92</v>
      </c>
      <c r="J56" s="263">
        <f>H56+I56</f>
        <v>1015.9200000000001</v>
      </c>
      <c r="K56" s="263">
        <v>0</v>
      </c>
      <c r="L56" s="263">
        <v>1016</v>
      </c>
      <c r="M56" s="263">
        <v>1016</v>
      </c>
      <c r="N56" s="263">
        <v>0</v>
      </c>
      <c r="O56" s="263">
        <f>M56+N56</f>
        <v>1016</v>
      </c>
      <c r="P56" s="263">
        <v>1016</v>
      </c>
      <c r="Q56" s="263">
        <v>0</v>
      </c>
      <c r="R56" s="263">
        <v>1386</v>
      </c>
      <c r="S56" s="263">
        <v>0</v>
      </c>
      <c r="T56" s="263">
        <f t="shared" ref="T56:T58" si="32">R56+S56</f>
        <v>1386</v>
      </c>
      <c r="U56" s="263">
        <v>1386</v>
      </c>
    </row>
    <row r="57" spans="1:22" ht="15" hidden="1" customHeight="1" x14ac:dyDescent="0.2">
      <c r="A57" s="265" t="s">
        <v>97</v>
      </c>
      <c r="B57" s="258" t="s">
        <v>73</v>
      </c>
      <c r="C57" s="258" t="s">
        <v>233</v>
      </c>
      <c r="D57" s="258" t="s">
        <v>196</v>
      </c>
      <c r="E57" s="257" t="s">
        <v>1027</v>
      </c>
      <c r="F57" s="258" t="s">
        <v>98</v>
      </c>
      <c r="G57" s="263"/>
      <c r="H57" s="263">
        <v>115</v>
      </c>
      <c r="I57" s="263">
        <v>-65</v>
      </c>
      <c r="J57" s="263">
        <f t="shared" ref="J57" si="33">H57+I57</f>
        <v>50</v>
      </c>
      <c r="K57" s="263">
        <v>-44.4</v>
      </c>
      <c r="L57" s="263">
        <v>50</v>
      </c>
      <c r="M57" s="263">
        <v>50</v>
      </c>
      <c r="N57" s="263">
        <v>0</v>
      </c>
      <c r="O57" s="263">
        <f t="shared" ref="O57" si="34">M57+N57</f>
        <v>50</v>
      </c>
      <c r="P57" s="263">
        <v>50</v>
      </c>
      <c r="Q57" s="263">
        <v>0</v>
      </c>
      <c r="R57" s="263">
        <v>0</v>
      </c>
      <c r="S57" s="263">
        <v>0</v>
      </c>
      <c r="T57" s="263">
        <f t="shared" si="32"/>
        <v>0</v>
      </c>
      <c r="U57" s="263">
        <v>0</v>
      </c>
    </row>
    <row r="58" spans="1:22" ht="15" customHeight="1" x14ac:dyDescent="0.2">
      <c r="A58" s="279" t="s">
        <v>902</v>
      </c>
      <c r="B58" s="258" t="s">
        <v>73</v>
      </c>
      <c r="C58" s="258" t="s">
        <v>233</v>
      </c>
      <c r="D58" s="258" t="s">
        <v>196</v>
      </c>
      <c r="E58" s="257" t="s">
        <v>1027</v>
      </c>
      <c r="F58" s="258" t="s">
        <v>900</v>
      </c>
      <c r="G58" s="263"/>
      <c r="H58" s="263">
        <v>0</v>
      </c>
      <c r="I58" s="263">
        <f>166+140.7</f>
        <v>306.7</v>
      </c>
      <c r="J58" s="263">
        <f>H58+I58</f>
        <v>306.7</v>
      </c>
      <c r="K58" s="263">
        <v>0</v>
      </c>
      <c r="L58" s="263">
        <v>307</v>
      </c>
      <c r="M58" s="263">
        <v>307</v>
      </c>
      <c r="N58" s="263">
        <v>0</v>
      </c>
      <c r="O58" s="263">
        <f>M58+N58</f>
        <v>307</v>
      </c>
      <c r="P58" s="263">
        <v>307</v>
      </c>
      <c r="Q58" s="263">
        <v>0</v>
      </c>
      <c r="R58" s="263">
        <v>419</v>
      </c>
      <c r="S58" s="263">
        <v>0</v>
      </c>
      <c r="T58" s="263">
        <f t="shared" si="32"/>
        <v>419</v>
      </c>
      <c r="U58" s="263">
        <v>419</v>
      </c>
    </row>
    <row r="59" spans="1:22" ht="15" customHeight="1" x14ac:dyDescent="0.2">
      <c r="A59" s="265" t="s">
        <v>981</v>
      </c>
      <c r="B59" s="258" t="s">
        <v>73</v>
      </c>
      <c r="C59" s="258" t="s">
        <v>233</v>
      </c>
      <c r="D59" s="258" t="s">
        <v>196</v>
      </c>
      <c r="E59" s="257" t="s">
        <v>847</v>
      </c>
      <c r="F59" s="258"/>
      <c r="G59" s="263"/>
      <c r="H59" s="263">
        <f>H61+H62+H63+H64+H65+H66+H67+H68</f>
        <v>600</v>
      </c>
      <c r="I59" s="263">
        <f>I61+I62+I63+I64+I65+I66+I67+I68</f>
        <v>4827.26</v>
      </c>
      <c r="J59" s="263">
        <f>J61+J62+J63+J64+J65+J66+J67+J68</f>
        <v>5427.26</v>
      </c>
      <c r="K59" s="263">
        <f>K61+K62+K63+K64+K65+K66+K67+K68+K69</f>
        <v>120.88800000000001</v>
      </c>
      <c r="L59" s="263">
        <f>L62+L63+L64+L65+L66+L67+L68</f>
        <v>5306</v>
      </c>
      <c r="M59" s="263">
        <f>M61+M62+M63+M64+M65+M66+M67+M68+M69</f>
        <v>6396</v>
      </c>
      <c r="N59" s="263">
        <f>N61+N62+N63+N64+N65+N66+N67+N68+N69</f>
        <v>0</v>
      </c>
      <c r="O59" s="263">
        <f t="shared" ref="O59:Q59" si="35">O61+O62+O63+O64+O65+O66+O67+O68+O69</f>
        <v>6396</v>
      </c>
      <c r="P59" s="263">
        <f t="shared" si="35"/>
        <v>6396</v>
      </c>
      <c r="Q59" s="263">
        <f t="shared" si="35"/>
        <v>0</v>
      </c>
      <c r="R59" s="263">
        <f>R61+R62+R63+R64+R65+R66+R67+R68+R69+R60</f>
        <v>8144</v>
      </c>
      <c r="S59" s="263">
        <f t="shared" ref="S59:U59" si="36">S61+S62+S63+S64+S65+S66+S67+S68+S69+S60</f>
        <v>-2</v>
      </c>
      <c r="T59" s="263">
        <f t="shared" si="36"/>
        <v>8144</v>
      </c>
      <c r="U59" s="263">
        <f t="shared" si="36"/>
        <v>8144</v>
      </c>
    </row>
    <row r="60" spans="1:22" ht="15" customHeight="1" x14ac:dyDescent="0.2">
      <c r="A60" s="265" t="s">
        <v>95</v>
      </c>
      <c r="B60" s="258" t="s">
        <v>73</v>
      </c>
      <c r="C60" s="258" t="s">
        <v>233</v>
      </c>
      <c r="D60" s="258" t="s">
        <v>196</v>
      </c>
      <c r="E60" s="257" t="s">
        <v>1170</v>
      </c>
      <c r="F60" s="258" t="s">
        <v>96</v>
      </c>
      <c r="G60" s="263"/>
      <c r="H60" s="263">
        <v>0</v>
      </c>
      <c r="I60" s="263">
        <f>3475.42-465.92</f>
        <v>3009.5</v>
      </c>
      <c r="J60" s="263">
        <f>H60+I60</f>
        <v>3009.5</v>
      </c>
      <c r="K60" s="263">
        <v>75.38</v>
      </c>
      <c r="L60" s="263">
        <v>3606</v>
      </c>
      <c r="M60" s="263">
        <v>3606</v>
      </c>
      <c r="N60" s="263">
        <v>0</v>
      </c>
      <c r="O60" s="263">
        <f>M60+N60</f>
        <v>3606</v>
      </c>
      <c r="P60" s="263">
        <v>3606</v>
      </c>
      <c r="Q60" s="263">
        <v>0</v>
      </c>
      <c r="R60" s="263">
        <v>0</v>
      </c>
      <c r="S60" s="263">
        <v>0</v>
      </c>
      <c r="T60" s="263">
        <f t="shared" ref="T60:T61" si="37">R60+S60</f>
        <v>0</v>
      </c>
      <c r="U60" s="263">
        <v>0</v>
      </c>
    </row>
    <row r="61" spans="1:22" ht="15" customHeight="1" x14ac:dyDescent="0.2">
      <c r="A61" s="279" t="s">
        <v>902</v>
      </c>
      <c r="B61" s="258" t="s">
        <v>73</v>
      </c>
      <c r="C61" s="258" t="s">
        <v>233</v>
      </c>
      <c r="D61" s="258" t="s">
        <v>196</v>
      </c>
      <c r="E61" s="257" t="s">
        <v>1170</v>
      </c>
      <c r="F61" s="258" t="s">
        <v>900</v>
      </c>
      <c r="G61" s="263"/>
      <c r="H61" s="263">
        <v>0</v>
      </c>
      <c r="I61" s="263">
        <f>1049.58-140.7</f>
        <v>908.87999999999988</v>
      </c>
      <c r="J61" s="263">
        <f>H61+I61</f>
        <v>908.87999999999988</v>
      </c>
      <c r="K61" s="263">
        <v>22.754000000000001</v>
      </c>
      <c r="L61" s="263">
        <v>1090</v>
      </c>
      <c r="M61" s="263">
        <v>1090</v>
      </c>
      <c r="N61" s="263">
        <v>0</v>
      </c>
      <c r="O61" s="263">
        <f t="shared" ref="O61" si="38">M61+N61</f>
        <v>1090</v>
      </c>
      <c r="P61" s="263">
        <v>1090</v>
      </c>
      <c r="Q61" s="263">
        <v>0</v>
      </c>
      <c r="R61" s="263">
        <v>0</v>
      </c>
      <c r="S61" s="263">
        <v>0</v>
      </c>
      <c r="T61" s="263">
        <f t="shared" si="37"/>
        <v>0</v>
      </c>
      <c r="U61" s="263">
        <v>0</v>
      </c>
    </row>
    <row r="62" spans="1:22" ht="15" customHeight="1" x14ac:dyDescent="0.2">
      <c r="A62" s="265" t="s">
        <v>95</v>
      </c>
      <c r="B62" s="258" t="s">
        <v>73</v>
      </c>
      <c r="C62" s="258" t="s">
        <v>233</v>
      </c>
      <c r="D62" s="258" t="s">
        <v>196</v>
      </c>
      <c r="E62" s="257" t="s">
        <v>847</v>
      </c>
      <c r="F62" s="258" t="s">
        <v>96</v>
      </c>
      <c r="G62" s="263"/>
      <c r="H62" s="263">
        <v>0</v>
      </c>
      <c r="I62" s="263">
        <f>3475.42-465.92</f>
        <v>3009.5</v>
      </c>
      <c r="J62" s="263">
        <f>H62+I62</f>
        <v>3009.5</v>
      </c>
      <c r="K62" s="263">
        <v>75.38</v>
      </c>
      <c r="L62" s="263">
        <v>3606</v>
      </c>
      <c r="M62" s="263">
        <v>3606</v>
      </c>
      <c r="N62" s="263">
        <v>0</v>
      </c>
      <c r="O62" s="263">
        <f>M62+N62</f>
        <v>3606</v>
      </c>
      <c r="P62" s="263">
        <v>3606</v>
      </c>
      <c r="Q62" s="263">
        <v>0</v>
      </c>
      <c r="R62" s="263">
        <v>4742</v>
      </c>
      <c r="S62" s="263">
        <v>0</v>
      </c>
      <c r="T62" s="263">
        <f t="shared" ref="T62:T68" si="39">R62+S62</f>
        <v>4742</v>
      </c>
      <c r="U62" s="263">
        <v>4742</v>
      </c>
    </row>
    <row r="63" spans="1:22" ht="15" customHeight="1" x14ac:dyDescent="0.2">
      <c r="A63" s="279" t="s">
        <v>902</v>
      </c>
      <c r="B63" s="258" t="s">
        <v>73</v>
      </c>
      <c r="C63" s="258" t="s">
        <v>233</v>
      </c>
      <c r="D63" s="258" t="s">
        <v>196</v>
      </c>
      <c r="E63" s="257" t="s">
        <v>847</v>
      </c>
      <c r="F63" s="258" t="s">
        <v>900</v>
      </c>
      <c r="G63" s="263"/>
      <c r="H63" s="263">
        <v>0</v>
      </c>
      <c r="I63" s="263">
        <f>1049.58-140.7</f>
        <v>908.87999999999988</v>
      </c>
      <c r="J63" s="263">
        <f>H63+I63</f>
        <v>908.87999999999988</v>
      </c>
      <c r="K63" s="263">
        <v>22.754000000000001</v>
      </c>
      <c r="L63" s="263">
        <v>1090</v>
      </c>
      <c r="M63" s="263">
        <v>1090</v>
      </c>
      <c r="N63" s="263">
        <v>0</v>
      </c>
      <c r="O63" s="263">
        <f t="shared" ref="O63:O68" si="40">M63+N63</f>
        <v>1090</v>
      </c>
      <c r="P63" s="263">
        <v>1090</v>
      </c>
      <c r="Q63" s="263">
        <v>0</v>
      </c>
      <c r="R63" s="263">
        <v>1655</v>
      </c>
      <c r="S63" s="263">
        <v>0</v>
      </c>
      <c r="T63" s="263">
        <f t="shared" si="39"/>
        <v>1655</v>
      </c>
      <c r="U63" s="263">
        <v>1655</v>
      </c>
    </row>
    <row r="64" spans="1:22" ht="15" customHeight="1" x14ac:dyDescent="0.2">
      <c r="A64" s="265" t="s">
        <v>97</v>
      </c>
      <c r="B64" s="258" t="s">
        <v>73</v>
      </c>
      <c r="C64" s="258" t="s">
        <v>233</v>
      </c>
      <c r="D64" s="258" t="s">
        <v>196</v>
      </c>
      <c r="E64" s="257" t="s">
        <v>847</v>
      </c>
      <c r="F64" s="258" t="s">
        <v>98</v>
      </c>
      <c r="G64" s="263"/>
      <c r="H64" s="263">
        <v>115</v>
      </c>
      <c r="I64" s="263">
        <v>-65</v>
      </c>
      <c r="J64" s="263">
        <f t="shared" ref="J64:J68" si="41">H64+I64</f>
        <v>50</v>
      </c>
      <c r="K64" s="263">
        <v>-44.4</v>
      </c>
      <c r="L64" s="263">
        <v>50</v>
      </c>
      <c r="M64" s="263">
        <v>50</v>
      </c>
      <c r="N64" s="263">
        <v>0</v>
      </c>
      <c r="O64" s="263">
        <f t="shared" si="40"/>
        <v>50</v>
      </c>
      <c r="P64" s="263">
        <v>50</v>
      </c>
      <c r="Q64" s="263">
        <v>0</v>
      </c>
      <c r="R64" s="263">
        <v>1250</v>
      </c>
      <c r="S64" s="263">
        <v>0</v>
      </c>
      <c r="T64" s="263">
        <f t="shared" si="39"/>
        <v>1250</v>
      </c>
      <c r="U64" s="263">
        <v>1250</v>
      </c>
    </row>
    <row r="65" spans="1:21" ht="15" customHeight="1" x14ac:dyDescent="0.2">
      <c r="A65" s="265" t="s">
        <v>99</v>
      </c>
      <c r="B65" s="258" t="s">
        <v>73</v>
      </c>
      <c r="C65" s="258" t="s">
        <v>233</v>
      </c>
      <c r="D65" s="258" t="s">
        <v>196</v>
      </c>
      <c r="E65" s="257" t="s">
        <v>847</v>
      </c>
      <c r="F65" s="258" t="s">
        <v>100</v>
      </c>
      <c r="G65" s="263"/>
      <c r="H65" s="263">
        <v>80</v>
      </c>
      <c r="I65" s="263">
        <v>-30</v>
      </c>
      <c r="J65" s="263">
        <f t="shared" si="41"/>
        <v>50</v>
      </c>
      <c r="K65" s="263">
        <v>0</v>
      </c>
      <c r="L65" s="263">
        <v>105</v>
      </c>
      <c r="M65" s="263">
        <v>105</v>
      </c>
      <c r="N65" s="263">
        <v>0</v>
      </c>
      <c r="O65" s="263">
        <f t="shared" si="40"/>
        <v>105</v>
      </c>
      <c r="P65" s="263">
        <v>105</v>
      </c>
      <c r="Q65" s="263">
        <v>0</v>
      </c>
      <c r="R65" s="263">
        <v>245</v>
      </c>
      <c r="S65" s="263">
        <v>0</v>
      </c>
      <c r="T65" s="263">
        <f t="shared" si="39"/>
        <v>245</v>
      </c>
      <c r="U65" s="263">
        <v>245</v>
      </c>
    </row>
    <row r="66" spans="1:21" ht="15" customHeight="1" x14ac:dyDescent="0.2">
      <c r="A66" s="265" t="s">
        <v>93</v>
      </c>
      <c r="B66" s="258" t="s">
        <v>73</v>
      </c>
      <c r="C66" s="258" t="s">
        <v>233</v>
      </c>
      <c r="D66" s="258" t="s">
        <v>196</v>
      </c>
      <c r="E66" s="257" t="s">
        <v>847</v>
      </c>
      <c r="F66" s="258" t="s">
        <v>94</v>
      </c>
      <c r="G66" s="263"/>
      <c r="H66" s="263">
        <v>350</v>
      </c>
      <c r="I66" s="263">
        <v>95</v>
      </c>
      <c r="J66" s="263">
        <f t="shared" si="41"/>
        <v>445</v>
      </c>
      <c r="K66" s="263">
        <v>44.4</v>
      </c>
      <c r="L66" s="263">
        <v>400</v>
      </c>
      <c r="M66" s="263">
        <v>400</v>
      </c>
      <c r="N66" s="263">
        <v>0</v>
      </c>
      <c r="O66" s="263">
        <f t="shared" si="40"/>
        <v>400</v>
      </c>
      <c r="P66" s="263">
        <v>400</v>
      </c>
      <c r="Q66" s="263">
        <v>0</v>
      </c>
      <c r="R66" s="263">
        <f>400-150</f>
        <v>250</v>
      </c>
      <c r="S66" s="263">
        <v>0</v>
      </c>
      <c r="T66" s="263">
        <f t="shared" si="39"/>
        <v>250</v>
      </c>
      <c r="U66" s="263">
        <v>250</v>
      </c>
    </row>
    <row r="67" spans="1:21" ht="15" customHeight="1" x14ac:dyDescent="0.2">
      <c r="A67" s="265" t="s">
        <v>103</v>
      </c>
      <c r="B67" s="258" t="s">
        <v>73</v>
      </c>
      <c r="C67" s="258" t="s">
        <v>233</v>
      </c>
      <c r="D67" s="258" t="s">
        <v>196</v>
      </c>
      <c r="E67" s="257" t="s">
        <v>847</v>
      </c>
      <c r="F67" s="258" t="s">
        <v>104</v>
      </c>
      <c r="G67" s="263"/>
      <c r="H67" s="263">
        <v>34</v>
      </c>
      <c r="I67" s="263">
        <v>0</v>
      </c>
      <c r="J67" s="263">
        <f t="shared" si="41"/>
        <v>34</v>
      </c>
      <c r="K67" s="263">
        <v>0</v>
      </c>
      <c r="L67" s="263">
        <f>I67+J67</f>
        <v>34</v>
      </c>
      <c r="M67" s="263">
        <f>J67+K67</f>
        <v>34</v>
      </c>
      <c r="N67" s="263">
        <v>0</v>
      </c>
      <c r="O67" s="263">
        <f t="shared" si="40"/>
        <v>34</v>
      </c>
      <c r="P67" s="263">
        <f t="shared" ref="P67" si="42">M67+N67</f>
        <v>34</v>
      </c>
      <c r="Q67" s="263">
        <v>0</v>
      </c>
      <c r="R67" s="263">
        <v>0</v>
      </c>
      <c r="S67" s="263">
        <v>0</v>
      </c>
      <c r="T67" s="263">
        <f t="shared" si="39"/>
        <v>0</v>
      </c>
      <c r="U67" s="263">
        <v>0</v>
      </c>
    </row>
    <row r="68" spans="1:21" ht="15" customHeight="1" x14ac:dyDescent="0.2">
      <c r="A68" s="265" t="s">
        <v>105</v>
      </c>
      <c r="B68" s="258" t="s">
        <v>73</v>
      </c>
      <c r="C68" s="258" t="s">
        <v>233</v>
      </c>
      <c r="D68" s="258" t="s">
        <v>196</v>
      </c>
      <c r="E68" s="257" t="s">
        <v>847</v>
      </c>
      <c r="F68" s="258" t="s">
        <v>106</v>
      </c>
      <c r="G68" s="263"/>
      <c r="H68" s="263">
        <v>21</v>
      </c>
      <c r="I68" s="263">
        <v>0</v>
      </c>
      <c r="J68" s="263">
        <f t="shared" si="41"/>
        <v>21</v>
      </c>
      <c r="K68" s="263">
        <v>-3</v>
      </c>
      <c r="L68" s="263">
        <v>21</v>
      </c>
      <c r="M68" s="263">
        <v>21</v>
      </c>
      <c r="N68" s="263">
        <v>0</v>
      </c>
      <c r="O68" s="263">
        <f t="shared" si="40"/>
        <v>21</v>
      </c>
      <c r="P68" s="263">
        <v>21</v>
      </c>
      <c r="Q68" s="263">
        <v>0</v>
      </c>
      <c r="R68" s="263">
        <v>0</v>
      </c>
      <c r="S68" s="263">
        <v>0</v>
      </c>
      <c r="T68" s="263">
        <f t="shared" si="39"/>
        <v>0</v>
      </c>
      <c r="U68" s="263">
        <v>0</v>
      </c>
    </row>
    <row r="69" spans="1:21" ht="15" customHeight="1" x14ac:dyDescent="0.2">
      <c r="A69" s="265" t="s">
        <v>910</v>
      </c>
      <c r="B69" s="258" t="s">
        <v>73</v>
      </c>
      <c r="C69" s="258" t="s">
        <v>233</v>
      </c>
      <c r="D69" s="258" t="s">
        <v>196</v>
      </c>
      <c r="E69" s="257" t="s">
        <v>847</v>
      </c>
      <c r="F69" s="258" t="s">
        <v>909</v>
      </c>
      <c r="G69" s="263"/>
      <c r="H69" s="263"/>
      <c r="I69" s="263"/>
      <c r="J69" s="263"/>
      <c r="K69" s="263">
        <v>3</v>
      </c>
      <c r="L69" s="263">
        <v>0</v>
      </c>
      <c r="M69" s="263">
        <v>0</v>
      </c>
      <c r="N69" s="263">
        <v>0</v>
      </c>
      <c r="O69" s="263">
        <v>0</v>
      </c>
      <c r="P69" s="263">
        <v>0</v>
      </c>
      <c r="Q69" s="263">
        <v>0</v>
      </c>
      <c r="R69" s="263">
        <v>2</v>
      </c>
      <c r="S69" s="263">
        <v>-2</v>
      </c>
      <c r="T69" s="263">
        <v>2</v>
      </c>
      <c r="U69" s="263">
        <v>2</v>
      </c>
    </row>
    <row r="70" spans="1:21" ht="15" customHeight="1" x14ac:dyDescent="0.2">
      <c r="A70" s="265" t="s">
        <v>1003</v>
      </c>
      <c r="B70" s="258" t="s">
        <v>73</v>
      </c>
      <c r="C70" s="258" t="s">
        <v>233</v>
      </c>
      <c r="D70" s="258" t="s">
        <v>196</v>
      </c>
      <c r="E70" s="257" t="s">
        <v>749</v>
      </c>
      <c r="F70" s="258"/>
      <c r="G70" s="263"/>
      <c r="H70" s="263">
        <f>H71</f>
        <v>1000</v>
      </c>
      <c r="I70" s="263">
        <f>I71</f>
        <v>0</v>
      </c>
      <c r="J70" s="263">
        <f t="shared" ref="J70:J71" si="43">H70+I70</f>
        <v>1000</v>
      </c>
      <c r="K70" s="263">
        <f>K71</f>
        <v>0</v>
      </c>
      <c r="L70" s="263">
        <f>L71</f>
        <v>500</v>
      </c>
      <c r="M70" s="263">
        <f>M71</f>
        <v>500</v>
      </c>
      <c r="N70" s="263">
        <f t="shared" ref="N70:T70" si="44">N71</f>
        <v>0</v>
      </c>
      <c r="O70" s="263">
        <f t="shared" si="44"/>
        <v>500</v>
      </c>
      <c r="P70" s="263">
        <f t="shared" si="44"/>
        <v>500</v>
      </c>
      <c r="Q70" s="263">
        <f t="shared" si="44"/>
        <v>0</v>
      </c>
      <c r="R70" s="263">
        <f t="shared" si="44"/>
        <v>500</v>
      </c>
      <c r="S70" s="263">
        <v>0</v>
      </c>
      <c r="T70" s="263">
        <f t="shared" si="44"/>
        <v>0</v>
      </c>
      <c r="U70" s="263">
        <f>U71</f>
        <v>0</v>
      </c>
    </row>
    <row r="71" spans="1:21" ht="15" customHeight="1" x14ac:dyDescent="0.2">
      <c r="A71" s="265" t="s">
        <v>93</v>
      </c>
      <c r="B71" s="258" t="s">
        <v>73</v>
      </c>
      <c r="C71" s="258" t="s">
        <v>233</v>
      </c>
      <c r="D71" s="258" t="s">
        <v>196</v>
      </c>
      <c r="E71" s="257" t="s">
        <v>749</v>
      </c>
      <c r="F71" s="258" t="s">
        <v>94</v>
      </c>
      <c r="G71" s="263"/>
      <c r="H71" s="263">
        <v>1000</v>
      </c>
      <c r="I71" s="263">
        <v>0</v>
      </c>
      <c r="J71" s="263">
        <f t="shared" si="43"/>
        <v>1000</v>
      </c>
      <c r="K71" s="263">
        <v>0</v>
      </c>
      <c r="L71" s="263">
        <v>500</v>
      </c>
      <c r="M71" s="263">
        <v>500</v>
      </c>
      <c r="N71" s="263">
        <v>0</v>
      </c>
      <c r="O71" s="263">
        <f>M71+N71</f>
        <v>500</v>
      </c>
      <c r="P71" s="263">
        <v>500</v>
      </c>
      <c r="Q71" s="263">
        <v>0</v>
      </c>
      <c r="R71" s="263">
        <v>500</v>
      </c>
      <c r="S71" s="263">
        <v>-500</v>
      </c>
      <c r="T71" s="263">
        <f t="shared" ref="T71" si="45">R71+S71</f>
        <v>0</v>
      </c>
      <c r="U71" s="263">
        <v>0</v>
      </c>
    </row>
    <row r="72" spans="1:21" s="19" customFormat="1" ht="20.25" customHeight="1" x14ac:dyDescent="0.2">
      <c r="A72" s="435" t="s">
        <v>65</v>
      </c>
      <c r="B72" s="256" t="s">
        <v>73</v>
      </c>
      <c r="C72" s="256">
        <v>10</v>
      </c>
      <c r="D72" s="256"/>
      <c r="E72" s="259"/>
      <c r="F72" s="256"/>
      <c r="G72" s="281">
        <f t="shared" ref="G72:K73" si="46">G73</f>
        <v>0</v>
      </c>
      <c r="H72" s="281">
        <f>H73</f>
        <v>485</v>
      </c>
      <c r="I72" s="281">
        <f t="shared" si="46"/>
        <v>0</v>
      </c>
      <c r="J72" s="281">
        <f t="shared" ref="J72:J80" si="47">H72+I72</f>
        <v>485</v>
      </c>
      <c r="K72" s="281" t="e">
        <f t="shared" si="46"/>
        <v>#REF!</v>
      </c>
      <c r="L72" s="281">
        <f>L73</f>
        <v>888</v>
      </c>
      <c r="M72" s="281">
        <f>M73</f>
        <v>888</v>
      </c>
      <c r="N72" s="281">
        <f t="shared" ref="N72:U73" si="48">N73</f>
        <v>0</v>
      </c>
      <c r="O72" s="281">
        <f t="shared" si="48"/>
        <v>888</v>
      </c>
      <c r="P72" s="281">
        <f t="shared" si="48"/>
        <v>888</v>
      </c>
      <c r="Q72" s="281">
        <f t="shared" si="48"/>
        <v>0</v>
      </c>
      <c r="R72" s="281">
        <f t="shared" si="48"/>
        <v>5168.3999999999996</v>
      </c>
      <c r="S72" s="281">
        <f t="shared" si="48"/>
        <v>-3525.3</v>
      </c>
      <c r="T72" s="281">
        <f t="shared" si="48"/>
        <v>1643.0999999999995</v>
      </c>
      <c r="U72" s="281">
        <f t="shared" si="48"/>
        <v>1233.5999999999999</v>
      </c>
    </row>
    <row r="73" spans="1:21" ht="20.25" customHeight="1" x14ac:dyDescent="0.2">
      <c r="A73" s="265" t="s">
        <v>277</v>
      </c>
      <c r="B73" s="258" t="s">
        <v>73</v>
      </c>
      <c r="C73" s="258">
        <v>10</v>
      </c>
      <c r="D73" s="258" t="s">
        <v>194</v>
      </c>
      <c r="E73" s="257"/>
      <c r="F73" s="258"/>
      <c r="G73" s="263">
        <f t="shared" si="46"/>
        <v>0</v>
      </c>
      <c r="H73" s="263">
        <f>H74</f>
        <v>485</v>
      </c>
      <c r="I73" s="263">
        <f t="shared" si="46"/>
        <v>0</v>
      </c>
      <c r="J73" s="263">
        <f t="shared" si="47"/>
        <v>485</v>
      </c>
      <c r="K73" s="263" t="e">
        <f t="shared" si="46"/>
        <v>#REF!</v>
      </c>
      <c r="L73" s="263">
        <f>L74</f>
        <v>888</v>
      </c>
      <c r="M73" s="263">
        <f>M74</f>
        <v>888</v>
      </c>
      <c r="N73" s="263">
        <f t="shared" si="48"/>
        <v>0</v>
      </c>
      <c r="O73" s="263">
        <f t="shared" si="48"/>
        <v>888</v>
      </c>
      <c r="P73" s="263">
        <f t="shared" si="48"/>
        <v>888</v>
      </c>
      <c r="Q73" s="263">
        <f t="shared" si="48"/>
        <v>0</v>
      </c>
      <c r="R73" s="263">
        <f t="shared" si="48"/>
        <v>5168.3999999999996</v>
      </c>
      <c r="S73" s="263">
        <f t="shared" si="48"/>
        <v>-3525.3</v>
      </c>
      <c r="T73" s="263">
        <f t="shared" si="48"/>
        <v>1643.0999999999995</v>
      </c>
      <c r="U73" s="263">
        <f t="shared" si="48"/>
        <v>1233.5999999999999</v>
      </c>
    </row>
    <row r="74" spans="1:21" ht="20.25" customHeight="1" x14ac:dyDescent="0.2">
      <c r="A74" s="265" t="s">
        <v>501</v>
      </c>
      <c r="B74" s="258" t="s">
        <v>73</v>
      </c>
      <c r="C74" s="258">
        <v>10</v>
      </c>
      <c r="D74" s="258" t="s">
        <v>194</v>
      </c>
      <c r="E74" s="257" t="s">
        <v>757</v>
      </c>
      <c r="F74" s="258"/>
      <c r="G74" s="263">
        <v>0</v>
      </c>
      <c r="H74" s="263">
        <f>H76</f>
        <v>485</v>
      </c>
      <c r="I74" s="263">
        <f>I76</f>
        <v>0</v>
      </c>
      <c r="J74" s="263">
        <f t="shared" si="47"/>
        <v>485</v>
      </c>
      <c r="K74" s="263" t="e">
        <f>K76+#REF!+K77</f>
        <v>#REF!</v>
      </c>
      <c r="L74" s="263">
        <f>L76+L77</f>
        <v>888</v>
      </c>
      <c r="M74" s="263">
        <f>M76+M77</f>
        <v>888</v>
      </c>
      <c r="N74" s="263">
        <f t="shared" ref="N74:Q74" si="49">N76+N77</f>
        <v>0</v>
      </c>
      <c r="O74" s="263">
        <f t="shared" si="49"/>
        <v>888</v>
      </c>
      <c r="P74" s="263">
        <f t="shared" si="49"/>
        <v>888</v>
      </c>
      <c r="Q74" s="263">
        <f t="shared" si="49"/>
        <v>0</v>
      </c>
      <c r="R74" s="263">
        <f>R75+R76</f>
        <v>5168.3999999999996</v>
      </c>
      <c r="S74" s="263">
        <f t="shared" ref="S74:T74" si="50">S75+S76</f>
        <v>-3525.3</v>
      </c>
      <c r="T74" s="263">
        <f t="shared" si="50"/>
        <v>1643.0999999999995</v>
      </c>
      <c r="U74" s="263">
        <f t="shared" ref="U74" si="51">U75+U76</f>
        <v>1233.5999999999999</v>
      </c>
    </row>
    <row r="75" spans="1:21" ht="20.25" customHeight="1" x14ac:dyDescent="0.2">
      <c r="A75" s="265" t="s">
        <v>1139</v>
      </c>
      <c r="B75" s="258" t="s">
        <v>73</v>
      </c>
      <c r="C75" s="258">
        <v>10</v>
      </c>
      <c r="D75" s="258" t="s">
        <v>194</v>
      </c>
      <c r="E75" s="257" t="s">
        <v>1140</v>
      </c>
      <c r="F75" s="258" t="s">
        <v>305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>
        <v>4768.3999999999996</v>
      </c>
      <c r="S75" s="263">
        <v>-3525.3</v>
      </c>
      <c r="T75" s="444">
        <f t="shared" ref="T75:T76" si="52">R75+S75</f>
        <v>1243.0999999999995</v>
      </c>
      <c r="U75" s="444">
        <v>1233.5999999999999</v>
      </c>
    </row>
    <row r="76" spans="1:21" ht="20.25" customHeight="1" x14ac:dyDescent="0.2">
      <c r="A76" s="265" t="s">
        <v>1141</v>
      </c>
      <c r="B76" s="258" t="s">
        <v>73</v>
      </c>
      <c r="C76" s="258">
        <v>10</v>
      </c>
      <c r="D76" s="258" t="s">
        <v>194</v>
      </c>
      <c r="E76" s="257" t="s">
        <v>1140</v>
      </c>
      <c r="F76" s="258" t="s">
        <v>305</v>
      </c>
      <c r="G76" s="263"/>
      <c r="H76" s="263">
        <v>485</v>
      </c>
      <c r="I76" s="263">
        <v>0</v>
      </c>
      <c r="J76" s="263">
        <f t="shared" si="47"/>
        <v>485</v>
      </c>
      <c r="K76" s="263">
        <v>0</v>
      </c>
      <c r="L76" s="263">
        <v>388</v>
      </c>
      <c r="M76" s="263">
        <v>388</v>
      </c>
      <c r="N76" s="263">
        <v>0</v>
      </c>
      <c r="O76" s="263">
        <f>M76+N76</f>
        <v>388</v>
      </c>
      <c r="P76" s="263">
        <v>388</v>
      </c>
      <c r="Q76" s="263">
        <v>0</v>
      </c>
      <c r="R76" s="263">
        <v>400</v>
      </c>
      <c r="S76" s="263">
        <v>0</v>
      </c>
      <c r="T76" s="445">
        <f t="shared" si="52"/>
        <v>400</v>
      </c>
      <c r="U76" s="445">
        <v>0</v>
      </c>
    </row>
    <row r="77" spans="1:21" s="19" customFormat="1" ht="20.25" customHeight="1" x14ac:dyDescent="0.2">
      <c r="A77" s="435" t="s">
        <v>271</v>
      </c>
      <c r="B77" s="256" t="s">
        <v>73</v>
      </c>
      <c r="C77" s="256" t="s">
        <v>204</v>
      </c>
      <c r="D77" s="256"/>
      <c r="E77" s="259"/>
      <c r="F77" s="256"/>
      <c r="G77" s="281">
        <f t="shared" ref="G77:U79" si="53">G78</f>
        <v>0</v>
      </c>
      <c r="H77" s="281">
        <f>H78</f>
        <v>700</v>
      </c>
      <c r="I77" s="281">
        <f t="shared" si="53"/>
        <v>0</v>
      </c>
      <c r="J77" s="281">
        <f t="shared" si="47"/>
        <v>700</v>
      </c>
      <c r="K77" s="281">
        <f t="shared" si="53"/>
        <v>50</v>
      </c>
      <c r="L77" s="281">
        <f t="shared" si="53"/>
        <v>500</v>
      </c>
      <c r="M77" s="281">
        <f t="shared" si="53"/>
        <v>500</v>
      </c>
      <c r="N77" s="281">
        <f t="shared" si="53"/>
        <v>0</v>
      </c>
      <c r="O77" s="281">
        <f t="shared" si="53"/>
        <v>500</v>
      </c>
      <c r="P77" s="281">
        <f t="shared" si="53"/>
        <v>500</v>
      </c>
      <c r="Q77" s="281">
        <f t="shared" si="53"/>
        <v>0</v>
      </c>
      <c r="R77" s="281">
        <f t="shared" si="53"/>
        <v>500</v>
      </c>
      <c r="S77" s="281">
        <f t="shared" si="53"/>
        <v>0</v>
      </c>
      <c r="T77" s="281">
        <f t="shared" si="53"/>
        <v>500</v>
      </c>
      <c r="U77" s="281">
        <f t="shared" si="53"/>
        <v>500</v>
      </c>
    </row>
    <row r="78" spans="1:21" ht="20.25" customHeight="1" x14ac:dyDescent="0.2">
      <c r="A78" s="265" t="s">
        <v>656</v>
      </c>
      <c r="B78" s="258" t="s">
        <v>73</v>
      </c>
      <c r="C78" s="258" t="s">
        <v>204</v>
      </c>
      <c r="D78" s="258" t="s">
        <v>192</v>
      </c>
      <c r="E78" s="257"/>
      <c r="F78" s="258"/>
      <c r="G78" s="263">
        <f t="shared" si="53"/>
        <v>0</v>
      </c>
      <c r="H78" s="263">
        <f>H79</f>
        <v>700</v>
      </c>
      <c r="I78" s="263">
        <f t="shared" si="53"/>
        <v>0</v>
      </c>
      <c r="J78" s="263">
        <f t="shared" si="47"/>
        <v>700</v>
      </c>
      <c r="K78" s="263">
        <f t="shared" si="53"/>
        <v>50</v>
      </c>
      <c r="L78" s="263">
        <f t="shared" si="53"/>
        <v>500</v>
      </c>
      <c r="M78" s="263">
        <f t="shared" si="53"/>
        <v>500</v>
      </c>
      <c r="N78" s="263">
        <f t="shared" si="53"/>
        <v>0</v>
      </c>
      <c r="O78" s="263">
        <f t="shared" si="53"/>
        <v>500</v>
      </c>
      <c r="P78" s="263">
        <f t="shared" si="53"/>
        <v>500</v>
      </c>
      <c r="Q78" s="263">
        <f t="shared" si="53"/>
        <v>0</v>
      </c>
      <c r="R78" s="263">
        <f t="shared" si="53"/>
        <v>500</v>
      </c>
      <c r="S78" s="263">
        <f t="shared" si="53"/>
        <v>0</v>
      </c>
      <c r="T78" s="263">
        <f t="shared" si="53"/>
        <v>500</v>
      </c>
      <c r="U78" s="263">
        <f t="shared" si="53"/>
        <v>500</v>
      </c>
    </row>
    <row r="79" spans="1:21" ht="20.25" customHeight="1" x14ac:dyDescent="0.2">
      <c r="A79" s="265" t="s">
        <v>502</v>
      </c>
      <c r="B79" s="258" t="s">
        <v>73</v>
      </c>
      <c r="C79" s="258" t="s">
        <v>204</v>
      </c>
      <c r="D79" s="258" t="s">
        <v>192</v>
      </c>
      <c r="E79" s="257" t="s">
        <v>758</v>
      </c>
      <c r="F79" s="258"/>
      <c r="G79" s="263">
        <f t="shared" si="53"/>
        <v>0</v>
      </c>
      <c r="H79" s="263">
        <f>H80</f>
        <v>700</v>
      </c>
      <c r="I79" s="263">
        <f t="shared" si="53"/>
        <v>0</v>
      </c>
      <c r="J79" s="263">
        <f t="shared" si="47"/>
        <v>700</v>
      </c>
      <c r="K79" s="263">
        <f t="shared" si="53"/>
        <v>50</v>
      </c>
      <c r="L79" s="263">
        <f t="shared" si="53"/>
        <v>500</v>
      </c>
      <c r="M79" s="263">
        <f t="shared" si="53"/>
        <v>500</v>
      </c>
      <c r="N79" s="263">
        <f t="shared" si="53"/>
        <v>0</v>
      </c>
      <c r="O79" s="263">
        <f t="shared" si="53"/>
        <v>500</v>
      </c>
      <c r="P79" s="263">
        <f t="shared" si="53"/>
        <v>500</v>
      </c>
      <c r="Q79" s="263">
        <f t="shared" si="53"/>
        <v>0</v>
      </c>
      <c r="R79" s="263">
        <f t="shared" si="53"/>
        <v>500</v>
      </c>
      <c r="S79" s="263">
        <f t="shared" si="53"/>
        <v>0</v>
      </c>
      <c r="T79" s="263">
        <f t="shared" si="53"/>
        <v>500</v>
      </c>
      <c r="U79" s="263">
        <f t="shared" si="53"/>
        <v>500</v>
      </c>
    </row>
    <row r="80" spans="1:21" ht="20.25" customHeight="1" x14ac:dyDescent="0.2">
      <c r="A80" s="265" t="s">
        <v>93</v>
      </c>
      <c r="B80" s="258" t="s">
        <v>73</v>
      </c>
      <c r="C80" s="258" t="s">
        <v>204</v>
      </c>
      <c r="D80" s="258" t="s">
        <v>192</v>
      </c>
      <c r="E80" s="257" t="s">
        <v>758</v>
      </c>
      <c r="F80" s="258" t="s">
        <v>94</v>
      </c>
      <c r="G80" s="263"/>
      <c r="H80" s="263">
        <v>700</v>
      </c>
      <c r="I80" s="263">
        <v>0</v>
      </c>
      <c r="J80" s="263">
        <f t="shared" si="47"/>
        <v>700</v>
      </c>
      <c r="K80" s="263">
        <v>50</v>
      </c>
      <c r="L80" s="263">
        <v>500</v>
      </c>
      <c r="M80" s="263">
        <v>500</v>
      </c>
      <c r="N80" s="263">
        <v>0</v>
      </c>
      <c r="O80" s="263">
        <f>M80+N80</f>
        <v>500</v>
      </c>
      <c r="P80" s="263">
        <v>500</v>
      </c>
      <c r="Q80" s="263">
        <v>0</v>
      </c>
      <c r="R80" s="263">
        <v>500</v>
      </c>
      <c r="S80" s="263">
        <v>0</v>
      </c>
      <c r="T80" s="263">
        <f>R80+S80</f>
        <v>500</v>
      </c>
      <c r="U80" s="263">
        <v>500</v>
      </c>
    </row>
    <row r="81" spans="1:23" s="17" customFormat="1" ht="19.5" customHeight="1" x14ac:dyDescent="0.2">
      <c r="A81" s="643" t="s">
        <v>915</v>
      </c>
      <c r="B81" s="643"/>
      <c r="C81" s="643"/>
      <c r="D81" s="643"/>
      <c r="E81" s="643"/>
      <c r="F81" s="643"/>
      <c r="G81" s="252" t="e">
        <f>G98+G200+G204</f>
        <v>#REF!</v>
      </c>
      <c r="H81" s="252" t="e">
        <f t="shared" ref="H81:U81" si="54">H98+H200</f>
        <v>#REF!</v>
      </c>
      <c r="I81" s="252" t="e">
        <f t="shared" si="54"/>
        <v>#REF!</v>
      </c>
      <c r="J81" s="252" t="e">
        <f t="shared" si="54"/>
        <v>#REF!</v>
      </c>
      <c r="K81" s="252" t="e">
        <f t="shared" si="54"/>
        <v>#REF!</v>
      </c>
      <c r="L81" s="252" t="e">
        <f t="shared" si="54"/>
        <v>#REF!</v>
      </c>
      <c r="M81" s="252" t="e">
        <f t="shared" si="54"/>
        <v>#REF!</v>
      </c>
      <c r="N81" s="252" t="e">
        <f t="shared" si="54"/>
        <v>#REF!</v>
      </c>
      <c r="O81" s="252" t="e">
        <f t="shared" si="54"/>
        <v>#REF!</v>
      </c>
      <c r="P81" s="252" t="e">
        <f t="shared" si="54"/>
        <v>#REF!</v>
      </c>
      <c r="Q81" s="252" t="e">
        <f t="shared" si="54"/>
        <v>#REF!</v>
      </c>
      <c r="R81" s="252">
        <f t="shared" si="54"/>
        <v>294928.49</v>
      </c>
      <c r="S81" s="252">
        <f t="shared" si="54"/>
        <v>75795.72</v>
      </c>
      <c r="T81" s="252">
        <f t="shared" si="54"/>
        <v>370724.20999999996</v>
      </c>
      <c r="U81" s="252">
        <f t="shared" si="54"/>
        <v>224706.74000000002</v>
      </c>
      <c r="V81" s="441">
        <f>T102+T103+T104+T105+T106+T108+T109+T116+T117+T118+T119+T121+T122+T124+T125+T127+T128+T129+T130+T132+T133+T145+T146+T147+T148+T149+T151+T152+T153+T154+T169+T171+T174+T176+T180+T182+T184+T185+T186+T187+T188+T189+T190+T191+T192+T196+T197+T198+T199+T203</f>
        <v>330329.41000000003</v>
      </c>
      <c r="W81" s="441">
        <f>U102+U103+U104+U105+U106+U108+U109+U116+U117+U118+U119+U121+U122+U124+U125+U127+U128+U129+U130+U132+U133+U145+U146+U147+U148+U149+U151+U152+U153+U154+U169+U171+U174+U176+U180+U182+U184+U185+U186+U187+U188+U189+U190+U191+U192+U196+U197+U198+U199+U203</f>
        <v>185372.74</v>
      </c>
    </row>
    <row r="82" spans="1:23" s="19" customFormat="1" ht="12.75" hidden="1" customHeight="1" x14ac:dyDescent="0.2">
      <c r="A82" s="435" t="s">
        <v>72</v>
      </c>
      <c r="B82" s="256" t="s">
        <v>130</v>
      </c>
      <c r="C82" s="256" t="s">
        <v>190</v>
      </c>
      <c r="D82" s="256"/>
      <c r="E82" s="256"/>
      <c r="F82" s="256"/>
      <c r="G82" s="281"/>
      <c r="H82" s="281"/>
      <c r="I82" s="281"/>
      <c r="J82" s="281" t="e">
        <f>J83+J90</f>
        <v>#REF!</v>
      </c>
      <c r="K82" s="281"/>
      <c r="L82" s="281" t="e">
        <f>L83+L90</f>
        <v>#REF!</v>
      </c>
      <c r="M82" s="281">
        <f>M83+M90</f>
        <v>0</v>
      </c>
      <c r="N82" s="281" t="e">
        <f t="shared" ref="N82:P82" si="55">N83+N90</f>
        <v>#REF!</v>
      </c>
      <c r="O82" s="281">
        <f t="shared" si="55"/>
        <v>0</v>
      </c>
      <c r="P82" s="281" t="e">
        <f t="shared" si="55"/>
        <v>#REF!</v>
      </c>
      <c r="Q82" s="281">
        <f t="shared" ref="Q82:T82" si="56">Q83+Q90</f>
        <v>0</v>
      </c>
      <c r="R82" s="281" t="e">
        <f t="shared" ref="R82:S82" si="57">R83+R90</f>
        <v>#REF!</v>
      </c>
      <c r="S82" s="281">
        <f t="shared" si="57"/>
        <v>0</v>
      </c>
      <c r="T82" s="281" t="e">
        <f t="shared" si="56"/>
        <v>#REF!</v>
      </c>
      <c r="U82" s="281">
        <f t="shared" ref="U82" si="58">U83+U90</f>
        <v>0</v>
      </c>
    </row>
    <row r="83" spans="1:23" ht="25.5" hidden="1" customHeight="1" x14ac:dyDescent="0.2">
      <c r="A83" s="435" t="s">
        <v>368</v>
      </c>
      <c r="B83" s="256" t="s">
        <v>130</v>
      </c>
      <c r="C83" s="256" t="s">
        <v>190</v>
      </c>
      <c r="D83" s="256" t="s">
        <v>205</v>
      </c>
      <c r="E83" s="256"/>
      <c r="F83" s="256"/>
      <c r="G83" s="263"/>
      <c r="H83" s="263"/>
      <c r="I83" s="263"/>
      <c r="J83" s="263" t="e">
        <f>J84</f>
        <v>#REF!</v>
      </c>
      <c r="K83" s="263"/>
      <c r="L83" s="263" t="e">
        <f>L84</f>
        <v>#REF!</v>
      </c>
      <c r="M83" s="263">
        <f>M84</f>
        <v>0</v>
      </c>
      <c r="N83" s="263" t="e">
        <f t="shared" ref="N83:U84" si="59">N84</f>
        <v>#REF!</v>
      </c>
      <c r="O83" s="263">
        <f t="shared" si="59"/>
        <v>0</v>
      </c>
      <c r="P83" s="263" t="e">
        <f t="shared" si="59"/>
        <v>#REF!</v>
      </c>
      <c r="Q83" s="263">
        <f t="shared" si="59"/>
        <v>0</v>
      </c>
      <c r="R83" s="263" t="e">
        <f t="shared" si="59"/>
        <v>#REF!</v>
      </c>
      <c r="S83" s="263">
        <f t="shared" si="59"/>
        <v>0</v>
      </c>
      <c r="T83" s="263" t="e">
        <f t="shared" si="59"/>
        <v>#REF!</v>
      </c>
      <c r="U83" s="263">
        <f t="shared" si="59"/>
        <v>0</v>
      </c>
    </row>
    <row r="84" spans="1:23" ht="12.75" hidden="1" customHeight="1" x14ac:dyDescent="0.2">
      <c r="A84" s="265" t="s">
        <v>324</v>
      </c>
      <c r="B84" s="258" t="s">
        <v>130</v>
      </c>
      <c r="C84" s="258" t="s">
        <v>190</v>
      </c>
      <c r="D84" s="258" t="s">
        <v>205</v>
      </c>
      <c r="E84" s="258" t="s">
        <v>325</v>
      </c>
      <c r="F84" s="258"/>
      <c r="G84" s="263"/>
      <c r="H84" s="263"/>
      <c r="I84" s="263"/>
      <c r="J84" s="263" t="e">
        <f>J85</f>
        <v>#REF!</v>
      </c>
      <c r="K84" s="263"/>
      <c r="L84" s="263" t="e">
        <f>L85</f>
        <v>#REF!</v>
      </c>
      <c r="M84" s="263">
        <f>M85</f>
        <v>0</v>
      </c>
      <c r="N84" s="263" t="e">
        <f t="shared" si="59"/>
        <v>#REF!</v>
      </c>
      <c r="O84" s="263">
        <f t="shared" si="59"/>
        <v>0</v>
      </c>
      <c r="P84" s="263" t="e">
        <f t="shared" si="59"/>
        <v>#REF!</v>
      </c>
      <c r="Q84" s="263">
        <f t="shared" si="59"/>
        <v>0</v>
      </c>
      <c r="R84" s="263" t="e">
        <f t="shared" si="59"/>
        <v>#REF!</v>
      </c>
      <c r="S84" s="263">
        <f t="shared" si="59"/>
        <v>0</v>
      </c>
      <c r="T84" s="263" t="e">
        <f t="shared" si="59"/>
        <v>#REF!</v>
      </c>
      <c r="U84" s="263">
        <f t="shared" si="59"/>
        <v>0</v>
      </c>
    </row>
    <row r="85" spans="1:23" ht="51" hidden="1" customHeight="1" x14ac:dyDescent="0.2">
      <c r="A85" s="265" t="s">
        <v>1005</v>
      </c>
      <c r="B85" s="258" t="s">
        <v>130</v>
      </c>
      <c r="C85" s="258" t="s">
        <v>190</v>
      </c>
      <c r="D85" s="258" t="s">
        <v>205</v>
      </c>
      <c r="E85" s="258" t="s">
        <v>369</v>
      </c>
      <c r="F85" s="258"/>
      <c r="G85" s="263"/>
      <c r="H85" s="263"/>
      <c r="I85" s="263"/>
      <c r="J85" s="263" t="e">
        <f>J86+J88+J87</f>
        <v>#REF!</v>
      </c>
      <c r="K85" s="263"/>
      <c r="L85" s="263" t="e">
        <f>L86+L88+L87</f>
        <v>#REF!</v>
      </c>
      <c r="M85" s="263">
        <f>M86+M88+M87</f>
        <v>0</v>
      </c>
      <c r="N85" s="263" t="e">
        <f t="shared" ref="N85:P85" si="60">N86+N88+N87</f>
        <v>#REF!</v>
      </c>
      <c r="O85" s="263">
        <f t="shared" si="60"/>
        <v>0</v>
      </c>
      <c r="P85" s="263" t="e">
        <f t="shared" si="60"/>
        <v>#REF!</v>
      </c>
      <c r="Q85" s="263">
        <f t="shared" ref="Q85:T85" si="61">Q86+Q88+Q87</f>
        <v>0</v>
      </c>
      <c r="R85" s="263" t="e">
        <f t="shared" ref="R85:S85" si="62">R86+R88+R87</f>
        <v>#REF!</v>
      </c>
      <c r="S85" s="263">
        <f t="shared" si="62"/>
        <v>0</v>
      </c>
      <c r="T85" s="263" t="e">
        <f t="shared" si="61"/>
        <v>#REF!</v>
      </c>
      <c r="U85" s="263">
        <f t="shared" ref="U85" si="63">U86+U88+U87</f>
        <v>0</v>
      </c>
    </row>
    <row r="86" spans="1:23" ht="12.75" hidden="1" customHeight="1" x14ac:dyDescent="0.2">
      <c r="A86" s="265" t="s">
        <v>300</v>
      </c>
      <c r="B86" s="258" t="s">
        <v>130</v>
      </c>
      <c r="C86" s="258" t="s">
        <v>190</v>
      </c>
      <c r="D86" s="258" t="s">
        <v>205</v>
      </c>
      <c r="E86" s="258" t="s">
        <v>369</v>
      </c>
      <c r="F86" s="258" t="s">
        <v>301</v>
      </c>
      <c r="G86" s="263"/>
      <c r="H86" s="263"/>
      <c r="I86" s="263"/>
      <c r="J86" s="263" t="e">
        <f>#REF!+I86</f>
        <v>#REF!</v>
      </c>
      <c r="K86" s="263"/>
      <c r="L86" s="263" t="e">
        <f>F86+J86</f>
        <v>#REF!</v>
      </c>
      <c r="M86" s="263">
        <f>G86+K86</f>
        <v>0</v>
      </c>
      <c r="N86" s="263" t="e">
        <f t="shared" ref="N86:O87" si="64">H86+L86</f>
        <v>#REF!</v>
      </c>
      <c r="O86" s="263">
        <f t="shared" si="64"/>
        <v>0</v>
      </c>
      <c r="P86" s="263" t="e">
        <f>J86+N86</f>
        <v>#REF!</v>
      </c>
      <c r="Q86" s="263">
        <f t="shared" ref="Q86:Q87" si="65">K86+O86</f>
        <v>0</v>
      </c>
      <c r="R86" s="263" t="e">
        <f t="shared" ref="R86:U87" si="66">J86+N86</f>
        <v>#REF!</v>
      </c>
      <c r="S86" s="263">
        <f t="shared" si="66"/>
        <v>0</v>
      </c>
      <c r="T86" s="263" t="e">
        <f t="shared" si="66"/>
        <v>#REF!</v>
      </c>
      <c r="U86" s="263">
        <f t="shared" si="66"/>
        <v>0</v>
      </c>
    </row>
    <row r="87" spans="1:23" ht="12.75" hidden="1" customHeight="1" x14ac:dyDescent="0.2">
      <c r="A87" s="265" t="s">
        <v>302</v>
      </c>
      <c r="B87" s="258" t="s">
        <v>130</v>
      </c>
      <c r="C87" s="258" t="s">
        <v>190</v>
      </c>
      <c r="D87" s="258" t="s">
        <v>205</v>
      </c>
      <c r="E87" s="258" t="s">
        <v>369</v>
      </c>
      <c r="F87" s="258" t="s">
        <v>303</v>
      </c>
      <c r="G87" s="263"/>
      <c r="H87" s="263"/>
      <c r="I87" s="263"/>
      <c r="J87" s="263" t="e">
        <f>#REF!+I87</f>
        <v>#REF!</v>
      </c>
      <c r="K87" s="263"/>
      <c r="L87" s="263" t="e">
        <f>F87+J87</f>
        <v>#REF!</v>
      </c>
      <c r="M87" s="263">
        <f>G87+K87</f>
        <v>0</v>
      </c>
      <c r="N87" s="263" t="e">
        <f t="shared" si="64"/>
        <v>#REF!</v>
      </c>
      <c r="O87" s="263">
        <f t="shared" si="64"/>
        <v>0</v>
      </c>
      <c r="P87" s="263" t="e">
        <f>J87+N87</f>
        <v>#REF!</v>
      </c>
      <c r="Q87" s="263">
        <f t="shared" si="65"/>
        <v>0</v>
      </c>
      <c r="R87" s="263" t="e">
        <f t="shared" si="66"/>
        <v>#REF!</v>
      </c>
      <c r="S87" s="263">
        <f t="shared" si="66"/>
        <v>0</v>
      </c>
      <c r="T87" s="263" t="e">
        <f t="shared" si="66"/>
        <v>#REF!</v>
      </c>
      <c r="U87" s="263">
        <f t="shared" si="66"/>
        <v>0</v>
      </c>
    </row>
    <row r="88" spans="1:23" ht="25.5" hidden="1" customHeight="1" x14ac:dyDescent="0.2">
      <c r="A88" s="265" t="s">
        <v>147</v>
      </c>
      <c r="B88" s="258" t="s">
        <v>130</v>
      </c>
      <c r="C88" s="258" t="s">
        <v>190</v>
      </c>
      <c r="D88" s="258" t="s">
        <v>205</v>
      </c>
      <c r="E88" s="258" t="s">
        <v>370</v>
      </c>
      <c r="F88" s="258"/>
      <c r="G88" s="263"/>
      <c r="H88" s="263"/>
      <c r="I88" s="263"/>
      <c r="J88" s="263" t="e">
        <f>J89</f>
        <v>#REF!</v>
      </c>
      <c r="K88" s="263"/>
      <c r="L88" s="263" t="e">
        <f>L89</f>
        <v>#REF!</v>
      </c>
      <c r="M88" s="263">
        <f>M89</f>
        <v>0</v>
      </c>
      <c r="N88" s="263" t="e">
        <f t="shared" ref="N88:U88" si="67">N89</f>
        <v>#REF!</v>
      </c>
      <c r="O88" s="263">
        <f t="shared" si="67"/>
        <v>0</v>
      </c>
      <c r="P88" s="263" t="e">
        <f t="shared" si="67"/>
        <v>#REF!</v>
      </c>
      <c r="Q88" s="263">
        <f t="shared" si="67"/>
        <v>0</v>
      </c>
      <c r="R88" s="263" t="e">
        <f t="shared" si="67"/>
        <v>#REF!</v>
      </c>
      <c r="S88" s="263">
        <f t="shared" si="67"/>
        <v>0</v>
      </c>
      <c r="T88" s="263" t="e">
        <f t="shared" si="67"/>
        <v>#REF!</v>
      </c>
      <c r="U88" s="263">
        <f t="shared" si="67"/>
        <v>0</v>
      </c>
    </row>
    <row r="89" spans="1:23" ht="12.75" hidden="1" customHeight="1" x14ac:dyDescent="0.2">
      <c r="A89" s="265" t="s">
        <v>300</v>
      </c>
      <c r="B89" s="258" t="s">
        <v>130</v>
      </c>
      <c r="C89" s="258" t="s">
        <v>190</v>
      </c>
      <c r="D89" s="258" t="s">
        <v>205</v>
      </c>
      <c r="E89" s="258" t="s">
        <v>370</v>
      </c>
      <c r="F89" s="258" t="s">
        <v>301</v>
      </c>
      <c r="G89" s="263"/>
      <c r="H89" s="263"/>
      <c r="I89" s="263"/>
      <c r="J89" s="263" t="e">
        <f>#REF!+I89</f>
        <v>#REF!</v>
      </c>
      <c r="K89" s="263"/>
      <c r="L89" s="263" t="e">
        <f>F89+J89</f>
        <v>#REF!</v>
      </c>
      <c r="M89" s="263">
        <f>G89+K89</f>
        <v>0</v>
      </c>
      <c r="N89" s="263" t="e">
        <f t="shared" ref="N89:O89" si="68">H89+L89</f>
        <v>#REF!</v>
      </c>
      <c r="O89" s="263">
        <f t="shared" si="68"/>
        <v>0</v>
      </c>
      <c r="P89" s="263" t="e">
        <f>J89+N89</f>
        <v>#REF!</v>
      </c>
      <c r="Q89" s="263">
        <f t="shared" ref="Q89" si="69">K89+O89</f>
        <v>0</v>
      </c>
      <c r="R89" s="263" t="e">
        <f>J89+N89</f>
        <v>#REF!</v>
      </c>
      <c r="S89" s="263">
        <f>K89+O89</f>
        <v>0</v>
      </c>
      <c r="T89" s="263" t="e">
        <f>L89+P89</f>
        <v>#REF!</v>
      </c>
      <c r="U89" s="263">
        <f>M89+Q89</f>
        <v>0</v>
      </c>
    </row>
    <row r="90" spans="1:23" ht="12.75" hidden="1" customHeight="1" x14ac:dyDescent="0.2">
      <c r="A90" s="435" t="s">
        <v>206</v>
      </c>
      <c r="B90" s="256" t="s">
        <v>130</v>
      </c>
      <c r="C90" s="256" t="s">
        <v>190</v>
      </c>
      <c r="D90" s="256" t="s">
        <v>207</v>
      </c>
      <c r="E90" s="258"/>
      <c r="F90" s="258"/>
      <c r="G90" s="263"/>
      <c r="H90" s="263"/>
      <c r="I90" s="263"/>
      <c r="J90" s="263" t="e">
        <f>J91</f>
        <v>#REF!</v>
      </c>
      <c r="K90" s="263"/>
      <c r="L90" s="263" t="e">
        <f>L91</f>
        <v>#REF!</v>
      </c>
      <c r="M90" s="263">
        <f>M91</f>
        <v>0</v>
      </c>
      <c r="N90" s="263" t="e">
        <f t="shared" ref="N90:U91" si="70">N91</f>
        <v>#REF!</v>
      </c>
      <c r="O90" s="263">
        <f t="shared" si="70"/>
        <v>0</v>
      </c>
      <c r="P90" s="263" t="e">
        <f t="shared" si="70"/>
        <v>#REF!</v>
      </c>
      <c r="Q90" s="263">
        <f t="shared" si="70"/>
        <v>0</v>
      </c>
      <c r="R90" s="263" t="e">
        <f t="shared" si="70"/>
        <v>#REF!</v>
      </c>
      <c r="S90" s="263">
        <f t="shared" si="70"/>
        <v>0</v>
      </c>
      <c r="T90" s="263" t="e">
        <f t="shared" si="70"/>
        <v>#REF!</v>
      </c>
      <c r="U90" s="263">
        <f t="shared" si="70"/>
        <v>0</v>
      </c>
    </row>
    <row r="91" spans="1:23" ht="25.5" hidden="1" customHeight="1" x14ac:dyDescent="0.2">
      <c r="A91" s="272" t="s">
        <v>371</v>
      </c>
      <c r="B91" s="258" t="s">
        <v>130</v>
      </c>
      <c r="C91" s="258" t="s">
        <v>190</v>
      </c>
      <c r="D91" s="258" t="s">
        <v>207</v>
      </c>
      <c r="E91" s="258" t="s">
        <v>372</v>
      </c>
      <c r="F91" s="258"/>
      <c r="G91" s="263"/>
      <c r="H91" s="263"/>
      <c r="I91" s="263"/>
      <c r="J91" s="263" t="e">
        <f>J92</f>
        <v>#REF!</v>
      </c>
      <c r="K91" s="263"/>
      <c r="L91" s="263" t="e">
        <f>L92</f>
        <v>#REF!</v>
      </c>
      <c r="M91" s="263">
        <f>M92</f>
        <v>0</v>
      </c>
      <c r="N91" s="263" t="e">
        <f t="shared" si="70"/>
        <v>#REF!</v>
      </c>
      <c r="O91" s="263">
        <f t="shared" si="70"/>
        <v>0</v>
      </c>
      <c r="P91" s="263" t="e">
        <f t="shared" si="70"/>
        <v>#REF!</v>
      </c>
      <c r="Q91" s="263">
        <f t="shared" si="70"/>
        <v>0</v>
      </c>
      <c r="R91" s="263" t="e">
        <f t="shared" si="70"/>
        <v>#REF!</v>
      </c>
      <c r="S91" s="263">
        <f t="shared" si="70"/>
        <v>0</v>
      </c>
      <c r="T91" s="263" t="e">
        <f t="shared" si="70"/>
        <v>#REF!</v>
      </c>
      <c r="U91" s="263">
        <f t="shared" si="70"/>
        <v>0</v>
      </c>
    </row>
    <row r="92" spans="1:23" ht="12.75" hidden="1" customHeight="1" x14ac:dyDescent="0.2">
      <c r="A92" s="265" t="s">
        <v>320</v>
      </c>
      <c r="B92" s="258" t="s">
        <v>130</v>
      </c>
      <c r="C92" s="258" t="s">
        <v>190</v>
      </c>
      <c r="D92" s="258" t="s">
        <v>207</v>
      </c>
      <c r="E92" s="258" t="s">
        <v>372</v>
      </c>
      <c r="F92" s="258" t="s">
        <v>321</v>
      </c>
      <c r="G92" s="263"/>
      <c r="H92" s="263"/>
      <c r="I92" s="263"/>
      <c r="J92" s="263" t="e">
        <f>#REF!+I92</f>
        <v>#REF!</v>
      </c>
      <c r="K92" s="263"/>
      <c r="L92" s="263" t="e">
        <f>F92+J92</f>
        <v>#REF!</v>
      </c>
      <c r="M92" s="263">
        <f>G92+K92</f>
        <v>0</v>
      </c>
      <c r="N92" s="263" t="e">
        <f t="shared" ref="N92:O92" si="71">H92+L92</f>
        <v>#REF!</v>
      </c>
      <c r="O92" s="263">
        <f t="shared" si="71"/>
        <v>0</v>
      </c>
      <c r="P92" s="263" t="e">
        <f>J92+N92</f>
        <v>#REF!</v>
      </c>
      <c r="Q92" s="263">
        <f t="shared" ref="Q92" si="72">K92+O92</f>
        <v>0</v>
      </c>
      <c r="R92" s="263" t="e">
        <f>J92+N92</f>
        <v>#REF!</v>
      </c>
      <c r="S92" s="263">
        <f>K92+O92</f>
        <v>0</v>
      </c>
      <c r="T92" s="263" t="e">
        <f>L92+P92</f>
        <v>#REF!</v>
      </c>
      <c r="U92" s="263">
        <f>M92+Q92</f>
        <v>0</v>
      </c>
    </row>
    <row r="93" spans="1:23" s="19" customFormat="1" ht="12.75" hidden="1" customHeight="1" x14ac:dyDescent="0.2">
      <c r="A93" s="435" t="s">
        <v>72</v>
      </c>
      <c r="B93" s="256" t="s">
        <v>130</v>
      </c>
      <c r="C93" s="256" t="s">
        <v>190</v>
      </c>
      <c r="D93" s="256"/>
      <c r="E93" s="255"/>
      <c r="F93" s="255"/>
      <c r="G93" s="281"/>
      <c r="H93" s="281"/>
      <c r="I93" s="281"/>
      <c r="J93" s="281" t="e">
        <f>J94</f>
        <v>#REF!</v>
      </c>
      <c r="K93" s="281"/>
      <c r="L93" s="281" t="e">
        <f t="shared" ref="L93:U96" si="73">L94</f>
        <v>#REF!</v>
      </c>
      <c r="M93" s="281">
        <f t="shared" si="73"/>
        <v>0</v>
      </c>
      <c r="N93" s="281" t="e">
        <f t="shared" si="73"/>
        <v>#REF!</v>
      </c>
      <c r="O93" s="281">
        <f t="shared" si="73"/>
        <v>0</v>
      </c>
      <c r="P93" s="281" t="e">
        <f t="shared" si="73"/>
        <v>#REF!</v>
      </c>
      <c r="Q93" s="281">
        <f t="shared" si="73"/>
        <v>0</v>
      </c>
      <c r="R93" s="281" t="e">
        <f t="shared" si="73"/>
        <v>#REF!</v>
      </c>
      <c r="S93" s="281">
        <f t="shared" si="73"/>
        <v>0</v>
      </c>
      <c r="T93" s="281" t="e">
        <f t="shared" si="73"/>
        <v>#REF!</v>
      </c>
      <c r="U93" s="281">
        <f t="shared" si="73"/>
        <v>0</v>
      </c>
    </row>
    <row r="94" spans="1:23" ht="12.75" hidden="1" customHeight="1" x14ac:dyDescent="0.2">
      <c r="A94" s="435" t="s">
        <v>206</v>
      </c>
      <c r="B94" s="256" t="s">
        <v>130</v>
      </c>
      <c r="C94" s="256" t="s">
        <v>190</v>
      </c>
      <c r="D94" s="256" t="s">
        <v>207</v>
      </c>
      <c r="E94" s="255"/>
      <c r="F94" s="255"/>
      <c r="G94" s="263"/>
      <c r="H94" s="263"/>
      <c r="I94" s="263"/>
      <c r="J94" s="263" t="e">
        <f>J95</f>
        <v>#REF!</v>
      </c>
      <c r="K94" s="263"/>
      <c r="L94" s="263" t="e">
        <f t="shared" si="73"/>
        <v>#REF!</v>
      </c>
      <c r="M94" s="263">
        <f t="shared" si="73"/>
        <v>0</v>
      </c>
      <c r="N94" s="263" t="e">
        <f t="shared" si="73"/>
        <v>#REF!</v>
      </c>
      <c r="O94" s="263">
        <f t="shared" si="73"/>
        <v>0</v>
      </c>
      <c r="P94" s="263" t="e">
        <f t="shared" si="73"/>
        <v>#REF!</v>
      </c>
      <c r="Q94" s="263">
        <f t="shared" si="73"/>
        <v>0</v>
      </c>
      <c r="R94" s="263" t="e">
        <f t="shared" si="73"/>
        <v>#REF!</v>
      </c>
      <c r="S94" s="263">
        <f t="shared" si="73"/>
        <v>0</v>
      </c>
      <c r="T94" s="263" t="e">
        <f t="shared" si="73"/>
        <v>#REF!</v>
      </c>
      <c r="U94" s="263">
        <f t="shared" si="73"/>
        <v>0</v>
      </c>
    </row>
    <row r="95" spans="1:23" ht="12.75" hidden="1" customHeight="1" x14ac:dyDescent="0.2">
      <c r="A95" s="265" t="s">
        <v>61</v>
      </c>
      <c r="B95" s="258" t="s">
        <v>130</v>
      </c>
      <c r="C95" s="258" t="s">
        <v>190</v>
      </c>
      <c r="D95" s="258" t="s">
        <v>207</v>
      </c>
      <c r="E95" s="257" t="s">
        <v>62</v>
      </c>
      <c r="F95" s="258"/>
      <c r="G95" s="263"/>
      <c r="H95" s="263"/>
      <c r="I95" s="263"/>
      <c r="J95" s="263" t="e">
        <f>J96</f>
        <v>#REF!</v>
      </c>
      <c r="K95" s="263"/>
      <c r="L95" s="263" t="e">
        <f t="shared" si="73"/>
        <v>#REF!</v>
      </c>
      <c r="M95" s="263">
        <f t="shared" si="73"/>
        <v>0</v>
      </c>
      <c r="N95" s="263" t="e">
        <f t="shared" si="73"/>
        <v>#REF!</v>
      </c>
      <c r="O95" s="263">
        <f t="shared" si="73"/>
        <v>0</v>
      </c>
      <c r="P95" s="263" t="e">
        <f t="shared" si="73"/>
        <v>#REF!</v>
      </c>
      <c r="Q95" s="263">
        <f t="shared" si="73"/>
        <v>0</v>
      </c>
      <c r="R95" s="263" t="e">
        <f t="shared" si="73"/>
        <v>#REF!</v>
      </c>
      <c r="S95" s="263">
        <f t="shared" si="73"/>
        <v>0</v>
      </c>
      <c r="T95" s="263" t="e">
        <f t="shared" si="73"/>
        <v>#REF!</v>
      </c>
      <c r="U95" s="263">
        <f t="shared" si="73"/>
        <v>0</v>
      </c>
    </row>
    <row r="96" spans="1:23" ht="25.5" hidden="1" customHeight="1" x14ac:dyDescent="0.2">
      <c r="A96" s="265" t="s">
        <v>135</v>
      </c>
      <c r="B96" s="258" t="s">
        <v>130</v>
      </c>
      <c r="C96" s="258" t="s">
        <v>190</v>
      </c>
      <c r="D96" s="258" t="s">
        <v>207</v>
      </c>
      <c r="E96" s="257" t="s">
        <v>134</v>
      </c>
      <c r="F96" s="258"/>
      <c r="G96" s="263"/>
      <c r="H96" s="263"/>
      <c r="I96" s="263"/>
      <c r="J96" s="263" t="e">
        <f>J97</f>
        <v>#REF!</v>
      </c>
      <c r="K96" s="263"/>
      <c r="L96" s="263" t="e">
        <f t="shared" si="73"/>
        <v>#REF!</v>
      </c>
      <c r="M96" s="263">
        <f t="shared" si="73"/>
        <v>0</v>
      </c>
      <c r="N96" s="263" t="e">
        <f t="shared" si="73"/>
        <v>#REF!</v>
      </c>
      <c r="O96" s="263">
        <f t="shared" si="73"/>
        <v>0</v>
      </c>
      <c r="P96" s="263" t="e">
        <f t="shared" si="73"/>
        <v>#REF!</v>
      </c>
      <c r="Q96" s="263">
        <f t="shared" si="73"/>
        <v>0</v>
      </c>
      <c r="R96" s="263" t="e">
        <f t="shared" si="73"/>
        <v>#REF!</v>
      </c>
      <c r="S96" s="263">
        <f t="shared" si="73"/>
        <v>0</v>
      </c>
      <c r="T96" s="263" t="e">
        <f t="shared" si="73"/>
        <v>#REF!</v>
      </c>
      <c r="U96" s="263">
        <f t="shared" si="73"/>
        <v>0</v>
      </c>
    </row>
    <row r="97" spans="1:23" ht="38.25" hidden="1" customHeight="1" x14ac:dyDescent="0.2">
      <c r="A97" s="265" t="s">
        <v>76</v>
      </c>
      <c r="B97" s="258" t="s">
        <v>130</v>
      </c>
      <c r="C97" s="258" t="s">
        <v>190</v>
      </c>
      <c r="D97" s="258" t="s">
        <v>207</v>
      </c>
      <c r="E97" s="257" t="s">
        <v>134</v>
      </c>
      <c r="F97" s="258" t="s">
        <v>77</v>
      </c>
      <c r="G97" s="263"/>
      <c r="H97" s="263"/>
      <c r="I97" s="263"/>
      <c r="J97" s="263" t="e">
        <f>#REF!+I97</f>
        <v>#REF!</v>
      </c>
      <c r="K97" s="263"/>
      <c r="L97" s="263" t="e">
        <f>F97+J97</f>
        <v>#REF!</v>
      </c>
      <c r="M97" s="263">
        <f>G97+K97</f>
        <v>0</v>
      </c>
      <c r="N97" s="263" t="e">
        <f t="shared" ref="N97:O97" si="74">H97+L97</f>
        <v>#REF!</v>
      </c>
      <c r="O97" s="263">
        <f t="shared" si="74"/>
        <v>0</v>
      </c>
      <c r="P97" s="263" t="e">
        <f>J97+N97</f>
        <v>#REF!</v>
      </c>
      <c r="Q97" s="263">
        <f t="shared" ref="Q97" si="75">K97+O97</f>
        <v>0</v>
      </c>
      <c r="R97" s="263" t="e">
        <f>J97+N97</f>
        <v>#REF!</v>
      </c>
      <c r="S97" s="263">
        <f>K97+O97</f>
        <v>0</v>
      </c>
      <c r="T97" s="263" t="e">
        <f>L97+P97</f>
        <v>#REF!</v>
      </c>
      <c r="U97" s="263">
        <f>M97+Q97</f>
        <v>0</v>
      </c>
    </row>
    <row r="98" spans="1:23" s="19" customFormat="1" ht="14.25" x14ac:dyDescent="0.2">
      <c r="A98" s="435" t="s">
        <v>298</v>
      </c>
      <c r="B98" s="256" t="s">
        <v>130</v>
      </c>
      <c r="C98" s="256" t="s">
        <v>202</v>
      </c>
      <c r="D98" s="256"/>
      <c r="E98" s="256"/>
      <c r="F98" s="256"/>
      <c r="G98" s="281" t="e">
        <f>G99+#REF!+G155+G165+G177</f>
        <v>#REF!</v>
      </c>
      <c r="H98" s="281" t="e">
        <f>H99+H114+H155+H165+H177</f>
        <v>#REF!</v>
      </c>
      <c r="I98" s="281" t="e">
        <f>I99+I114+I155+I165+I177</f>
        <v>#REF!</v>
      </c>
      <c r="J98" s="281" t="e">
        <f>J99+J114+J155+J165+J177</f>
        <v>#REF!</v>
      </c>
      <c r="K98" s="281" t="e">
        <f>K99+K114+K155+K165+K177</f>
        <v>#REF!</v>
      </c>
      <c r="L98" s="281" t="e">
        <f t="shared" ref="L98:U98" si="76">L99+L114+L142+L165+L177</f>
        <v>#REF!</v>
      </c>
      <c r="M98" s="281" t="e">
        <f t="shared" si="76"/>
        <v>#REF!</v>
      </c>
      <c r="N98" s="281" t="e">
        <f t="shared" si="76"/>
        <v>#REF!</v>
      </c>
      <c r="O98" s="281" t="e">
        <f t="shared" si="76"/>
        <v>#REF!</v>
      </c>
      <c r="P98" s="281" t="e">
        <f t="shared" si="76"/>
        <v>#REF!</v>
      </c>
      <c r="Q98" s="281" t="e">
        <f t="shared" si="76"/>
        <v>#REF!</v>
      </c>
      <c r="R98" s="281">
        <f t="shared" si="76"/>
        <v>292375.99</v>
      </c>
      <c r="S98" s="281">
        <f t="shared" si="76"/>
        <v>76345.820000000007</v>
      </c>
      <c r="T98" s="281">
        <f t="shared" si="76"/>
        <v>368721.80999999994</v>
      </c>
      <c r="U98" s="281">
        <f t="shared" si="76"/>
        <v>222704.34000000003</v>
      </c>
      <c r="V98" s="447">
        <f>T81-V81</f>
        <v>40394.79999999993</v>
      </c>
      <c r="W98" s="447">
        <f>U81-W81</f>
        <v>39334.000000000029</v>
      </c>
    </row>
    <row r="99" spans="1:23" s="19" customFormat="1" ht="13.5" customHeight="1" x14ac:dyDescent="0.2">
      <c r="A99" s="274" t="s">
        <v>227</v>
      </c>
      <c r="B99" s="256" t="s">
        <v>130</v>
      </c>
      <c r="C99" s="256" t="s">
        <v>202</v>
      </c>
      <c r="D99" s="256" t="s">
        <v>190</v>
      </c>
      <c r="E99" s="256"/>
      <c r="F99" s="256"/>
      <c r="G99" s="281" t="e">
        <f>#REF!+G100</f>
        <v>#REF!</v>
      </c>
      <c r="H99" s="281" t="e">
        <f t="shared" ref="H99:K100" si="77">H100</f>
        <v>#REF!</v>
      </c>
      <c r="I99" s="281" t="e">
        <f t="shared" si="77"/>
        <v>#REF!</v>
      </c>
      <c r="J99" s="281" t="e">
        <f t="shared" si="77"/>
        <v>#REF!</v>
      </c>
      <c r="K99" s="281" t="e">
        <f t="shared" si="77"/>
        <v>#REF!</v>
      </c>
      <c r="L99" s="281" t="e">
        <f>L100</f>
        <v>#REF!</v>
      </c>
      <c r="M99" s="281" t="e">
        <f>M100</f>
        <v>#REF!</v>
      </c>
      <c r="N99" s="281" t="e">
        <f>N100+N105</f>
        <v>#REF!</v>
      </c>
      <c r="O99" s="281" t="e">
        <f>O100+O105</f>
        <v>#REF!</v>
      </c>
      <c r="P99" s="281" t="e">
        <f>P100+P105</f>
        <v>#REF!</v>
      </c>
      <c r="Q99" s="281" t="e">
        <f>Q100+Q105</f>
        <v>#REF!</v>
      </c>
      <c r="R99" s="281">
        <f>R100</f>
        <v>3841.9799999999996</v>
      </c>
      <c r="S99" s="281">
        <f t="shared" ref="S99:U99" si="78">S100</f>
        <v>15940.5</v>
      </c>
      <c r="T99" s="281">
        <f t="shared" si="78"/>
        <v>19782.48</v>
      </c>
      <c r="U99" s="281">
        <f t="shared" si="78"/>
        <v>3791.9799999999996</v>
      </c>
    </row>
    <row r="100" spans="1:23" s="19" customFormat="1" ht="33" customHeight="1" x14ac:dyDescent="0.2">
      <c r="A100" s="265" t="s">
        <v>1011</v>
      </c>
      <c r="B100" s="258" t="s">
        <v>130</v>
      </c>
      <c r="C100" s="258" t="s">
        <v>202</v>
      </c>
      <c r="D100" s="258" t="s">
        <v>190</v>
      </c>
      <c r="E100" s="258" t="s">
        <v>751</v>
      </c>
      <c r="F100" s="258"/>
      <c r="G100" s="281"/>
      <c r="H100" s="281" t="e">
        <f t="shared" si="77"/>
        <v>#REF!</v>
      </c>
      <c r="I100" s="281" t="e">
        <f t="shared" si="77"/>
        <v>#REF!</v>
      </c>
      <c r="J100" s="281" t="e">
        <f t="shared" si="77"/>
        <v>#REF!</v>
      </c>
      <c r="K100" s="281" t="e">
        <f t="shared" si="77"/>
        <v>#REF!</v>
      </c>
      <c r="L100" s="281" t="e">
        <f>L101</f>
        <v>#REF!</v>
      </c>
      <c r="M100" s="281" t="e">
        <f>M101</f>
        <v>#REF!</v>
      </c>
      <c r="N100" s="281" t="e">
        <f>N101</f>
        <v>#REF!</v>
      </c>
      <c r="O100" s="281" t="e">
        <f t="shared" ref="O100:U100" si="79">O101</f>
        <v>#REF!</v>
      </c>
      <c r="P100" s="281" t="e">
        <f t="shared" si="79"/>
        <v>#REF!</v>
      </c>
      <c r="Q100" s="281" t="e">
        <f t="shared" si="79"/>
        <v>#REF!</v>
      </c>
      <c r="R100" s="281">
        <f>R101</f>
        <v>3841.9799999999996</v>
      </c>
      <c r="S100" s="281">
        <f t="shared" si="79"/>
        <v>15940.5</v>
      </c>
      <c r="T100" s="281">
        <f t="shared" si="79"/>
        <v>19782.48</v>
      </c>
      <c r="U100" s="281">
        <f t="shared" si="79"/>
        <v>3791.9799999999996</v>
      </c>
    </row>
    <row r="101" spans="1:23" s="19" customFormat="1" ht="33" customHeight="1" x14ac:dyDescent="0.2">
      <c r="A101" s="265" t="s">
        <v>993</v>
      </c>
      <c r="B101" s="258" t="s">
        <v>130</v>
      </c>
      <c r="C101" s="258" t="s">
        <v>202</v>
      </c>
      <c r="D101" s="258" t="s">
        <v>190</v>
      </c>
      <c r="E101" s="258" t="s">
        <v>751</v>
      </c>
      <c r="F101" s="258"/>
      <c r="G101" s="263" t="e">
        <f>G103+#REF!+G102</f>
        <v>#REF!</v>
      </c>
      <c r="H101" s="263" t="e">
        <f>H102+H103+#REF!+H105</f>
        <v>#REF!</v>
      </c>
      <c r="I101" s="263" t="e">
        <f>I102+I103+#REF!+I105</f>
        <v>#REF!</v>
      </c>
      <c r="J101" s="263" t="e">
        <f>J102+J103+#REF!+J105</f>
        <v>#REF!</v>
      </c>
      <c r="K101" s="263" t="e">
        <f>K102+K103+#REF!+K105</f>
        <v>#REF!</v>
      </c>
      <c r="L101" s="263" t="e">
        <f>L102+L103+#REF!</f>
        <v>#REF!</v>
      </c>
      <c r="M101" s="263" t="e">
        <f>M102+M103+#REF!</f>
        <v>#REF!</v>
      </c>
      <c r="N101" s="263" t="e">
        <f>N102+N103+#REF!</f>
        <v>#REF!</v>
      </c>
      <c r="O101" s="263" t="e">
        <f>O102+O103+#REF!</f>
        <v>#REF!</v>
      </c>
      <c r="P101" s="263" t="e">
        <f>P102+P103+#REF!</f>
        <v>#REF!</v>
      </c>
      <c r="Q101" s="263" t="e">
        <f>Q102+Q103+#REF!</f>
        <v>#REF!</v>
      </c>
      <c r="R101" s="263">
        <f>R102+R103+R104+R105+R106+R107+R110+R111</f>
        <v>3841.9799999999996</v>
      </c>
      <c r="S101" s="263">
        <f t="shared" ref="S101:U101" si="80">S102+S103+S104+S105+S106+S107+S110+S111</f>
        <v>15940.5</v>
      </c>
      <c r="T101" s="263">
        <f t="shared" si="80"/>
        <v>19782.48</v>
      </c>
      <c r="U101" s="263">
        <f t="shared" si="80"/>
        <v>3791.9799999999996</v>
      </c>
    </row>
    <row r="102" spans="1:23" s="19" customFormat="1" ht="33" customHeight="1" x14ac:dyDescent="0.2">
      <c r="A102" s="265" t="s">
        <v>76</v>
      </c>
      <c r="B102" s="258" t="s">
        <v>130</v>
      </c>
      <c r="C102" s="258" t="s">
        <v>202</v>
      </c>
      <c r="D102" s="258" t="s">
        <v>190</v>
      </c>
      <c r="E102" s="258" t="s">
        <v>751</v>
      </c>
      <c r="F102" s="258" t="s">
        <v>77</v>
      </c>
      <c r="G102" s="263"/>
      <c r="H102" s="263">
        <v>4000</v>
      </c>
      <c r="I102" s="263">
        <v>0</v>
      </c>
      <c r="J102" s="263">
        <f>H102+I102</f>
        <v>4000</v>
      </c>
      <c r="K102" s="263">
        <v>500</v>
      </c>
      <c r="L102" s="263">
        <v>2000</v>
      </c>
      <c r="M102" s="263">
        <v>2000</v>
      </c>
      <c r="N102" s="263">
        <v>0</v>
      </c>
      <c r="O102" s="263">
        <f>M102+N102</f>
        <v>2000</v>
      </c>
      <c r="P102" s="263">
        <v>2000</v>
      </c>
      <c r="Q102" s="263">
        <v>0</v>
      </c>
      <c r="R102" s="263">
        <v>0</v>
      </c>
      <c r="S102" s="263">
        <v>0</v>
      </c>
      <c r="T102" s="263">
        <f t="shared" ref="T102:T106" si="81">R102+S102</f>
        <v>0</v>
      </c>
      <c r="U102" s="263">
        <v>0</v>
      </c>
    </row>
    <row r="103" spans="1:23" s="19" customFormat="1" ht="33" customHeight="1" x14ac:dyDescent="0.2">
      <c r="A103" s="265" t="s">
        <v>76</v>
      </c>
      <c r="B103" s="258" t="s">
        <v>130</v>
      </c>
      <c r="C103" s="258" t="s">
        <v>202</v>
      </c>
      <c r="D103" s="258" t="s">
        <v>190</v>
      </c>
      <c r="E103" s="258" t="s">
        <v>866</v>
      </c>
      <c r="F103" s="258" t="s">
        <v>77</v>
      </c>
      <c r="G103" s="281"/>
      <c r="H103" s="263">
        <v>13517.8</v>
      </c>
      <c r="I103" s="263">
        <v>1729.49</v>
      </c>
      <c r="J103" s="263">
        <f>H103+I103</f>
        <v>15247.289999999999</v>
      </c>
      <c r="K103" s="263">
        <v>0</v>
      </c>
      <c r="L103" s="263">
        <v>0</v>
      </c>
      <c r="M103" s="263">
        <v>0</v>
      </c>
      <c r="N103" s="263">
        <v>0</v>
      </c>
      <c r="O103" s="263">
        <f>M103+N103</f>
        <v>0</v>
      </c>
      <c r="P103" s="263">
        <v>0</v>
      </c>
      <c r="Q103" s="263">
        <f>9598.28+1355.74+10000</f>
        <v>20954.02</v>
      </c>
      <c r="R103" s="263">
        <v>3144.4799999999996</v>
      </c>
      <c r="S103" s="263">
        <v>0</v>
      </c>
      <c r="T103" s="263">
        <f t="shared" si="81"/>
        <v>3144.4799999999996</v>
      </c>
      <c r="U103" s="263">
        <v>3144.4799999999996</v>
      </c>
    </row>
    <row r="104" spans="1:23" s="19" customFormat="1" ht="33" customHeight="1" x14ac:dyDescent="0.2">
      <c r="A104" s="265" t="s">
        <v>76</v>
      </c>
      <c r="B104" s="258" t="s">
        <v>130</v>
      </c>
      <c r="C104" s="258" t="s">
        <v>202</v>
      </c>
      <c r="D104" s="258" t="s">
        <v>190</v>
      </c>
      <c r="E104" s="258" t="s">
        <v>1083</v>
      </c>
      <c r="F104" s="258" t="s">
        <v>77</v>
      </c>
      <c r="G104" s="281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>
        <v>0</v>
      </c>
      <c r="S104" s="263">
        <v>0</v>
      </c>
      <c r="T104" s="263">
        <f t="shared" si="81"/>
        <v>0</v>
      </c>
      <c r="U104" s="263">
        <v>0</v>
      </c>
    </row>
    <row r="105" spans="1:23" s="19" customFormat="1" ht="33" customHeight="1" x14ac:dyDescent="0.2">
      <c r="A105" s="265" t="s">
        <v>76</v>
      </c>
      <c r="B105" s="258" t="s">
        <v>130</v>
      </c>
      <c r="C105" s="258" t="s">
        <v>202</v>
      </c>
      <c r="D105" s="258" t="s">
        <v>190</v>
      </c>
      <c r="E105" s="257" t="s">
        <v>780</v>
      </c>
      <c r="F105" s="258" t="s">
        <v>77</v>
      </c>
      <c r="G105" s="263"/>
      <c r="H105" s="263">
        <v>0</v>
      </c>
      <c r="I105" s="263">
        <v>50</v>
      </c>
      <c r="J105" s="263">
        <f>H105+I105</f>
        <v>50</v>
      </c>
      <c r="K105" s="263">
        <v>0</v>
      </c>
      <c r="L105" s="263">
        <v>0</v>
      </c>
      <c r="M105" s="263">
        <v>0</v>
      </c>
      <c r="N105" s="263">
        <v>32271</v>
      </c>
      <c r="O105" s="263">
        <f t="shared" ref="O105:O107" si="82">M105+N105</f>
        <v>32271</v>
      </c>
      <c r="P105" s="263">
        <v>32271</v>
      </c>
      <c r="Q105" s="263">
        <v>11711</v>
      </c>
      <c r="R105" s="263">
        <v>0</v>
      </c>
      <c r="S105" s="263">
        <v>15940.5</v>
      </c>
      <c r="T105" s="444">
        <f t="shared" si="81"/>
        <v>15940.5</v>
      </c>
      <c r="U105" s="444">
        <v>0</v>
      </c>
    </row>
    <row r="106" spans="1:23" s="19" customFormat="1" ht="22.5" customHeight="1" x14ac:dyDescent="0.2">
      <c r="A106" s="265" t="s">
        <v>78</v>
      </c>
      <c r="B106" s="258" t="s">
        <v>130</v>
      </c>
      <c r="C106" s="258" t="s">
        <v>202</v>
      </c>
      <c r="D106" s="258" t="s">
        <v>190</v>
      </c>
      <c r="E106" s="258" t="s">
        <v>751</v>
      </c>
      <c r="F106" s="258" t="s">
        <v>79</v>
      </c>
      <c r="G106" s="263"/>
      <c r="H106" s="263">
        <v>100</v>
      </c>
      <c r="I106" s="263">
        <v>0</v>
      </c>
      <c r="J106" s="263">
        <f>H106+I106</f>
        <v>100</v>
      </c>
      <c r="K106" s="263">
        <v>0</v>
      </c>
      <c r="L106" s="263">
        <v>100</v>
      </c>
      <c r="M106" s="263">
        <v>100</v>
      </c>
      <c r="N106" s="263">
        <v>0</v>
      </c>
      <c r="O106" s="263">
        <f t="shared" si="82"/>
        <v>100</v>
      </c>
      <c r="P106" s="263">
        <v>100</v>
      </c>
      <c r="Q106" s="263">
        <v>0</v>
      </c>
      <c r="R106" s="263">
        <v>50</v>
      </c>
      <c r="S106" s="263">
        <v>0</v>
      </c>
      <c r="T106" s="263">
        <f t="shared" si="81"/>
        <v>50</v>
      </c>
      <c r="U106" s="263">
        <v>0</v>
      </c>
    </row>
    <row r="107" spans="1:23" s="19" customFormat="1" ht="33" customHeight="1" x14ac:dyDescent="0.2">
      <c r="A107" s="265" t="s">
        <v>944</v>
      </c>
      <c r="B107" s="258" t="s">
        <v>130</v>
      </c>
      <c r="C107" s="258" t="s">
        <v>202</v>
      </c>
      <c r="D107" s="258" t="s">
        <v>190</v>
      </c>
      <c r="E107" s="257" t="s">
        <v>776</v>
      </c>
      <c r="F107" s="258"/>
      <c r="G107" s="263"/>
      <c r="H107" s="263">
        <v>100</v>
      </c>
      <c r="I107" s="263">
        <v>0</v>
      </c>
      <c r="J107" s="263">
        <f>H107+I107</f>
        <v>100</v>
      </c>
      <c r="K107" s="263">
        <v>0</v>
      </c>
      <c r="L107" s="263">
        <v>100</v>
      </c>
      <c r="M107" s="263">
        <v>100</v>
      </c>
      <c r="N107" s="263">
        <v>0</v>
      </c>
      <c r="O107" s="263">
        <f t="shared" si="82"/>
        <v>100</v>
      </c>
      <c r="P107" s="263">
        <v>100</v>
      </c>
      <c r="Q107" s="263">
        <v>0</v>
      </c>
      <c r="R107" s="263">
        <f>R108+R109</f>
        <v>647.5</v>
      </c>
      <c r="S107" s="263">
        <f>S108+S109</f>
        <v>0</v>
      </c>
      <c r="T107" s="263">
        <f>T108+T109</f>
        <v>647.5</v>
      </c>
      <c r="U107" s="263">
        <f>U108+U109</f>
        <v>647.5</v>
      </c>
    </row>
    <row r="108" spans="1:23" s="19" customFormat="1" ht="21" customHeight="1" x14ac:dyDescent="0.2">
      <c r="A108" s="265" t="s">
        <v>78</v>
      </c>
      <c r="B108" s="258" t="s">
        <v>130</v>
      </c>
      <c r="C108" s="258" t="s">
        <v>202</v>
      </c>
      <c r="D108" s="258" t="s">
        <v>190</v>
      </c>
      <c r="E108" s="257" t="s">
        <v>776</v>
      </c>
      <c r="F108" s="258" t="s">
        <v>79</v>
      </c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>
        <v>641</v>
      </c>
      <c r="S108" s="263">
        <v>0</v>
      </c>
      <c r="T108" s="444">
        <f t="shared" ref="T108:T110" si="83">R108+S108</f>
        <v>641</v>
      </c>
      <c r="U108" s="444">
        <v>641</v>
      </c>
    </row>
    <row r="109" spans="1:23" s="19" customFormat="1" ht="21" customHeight="1" x14ac:dyDescent="0.2">
      <c r="A109" s="265" t="s">
        <v>1091</v>
      </c>
      <c r="B109" s="258" t="s">
        <v>130</v>
      </c>
      <c r="C109" s="258" t="s">
        <v>202</v>
      </c>
      <c r="D109" s="258" t="s">
        <v>190</v>
      </c>
      <c r="E109" s="257" t="s">
        <v>776</v>
      </c>
      <c r="F109" s="258" t="s">
        <v>79</v>
      </c>
      <c r="G109" s="263"/>
      <c r="H109" s="263">
        <v>100</v>
      </c>
      <c r="I109" s="263">
        <v>0</v>
      </c>
      <c r="J109" s="263">
        <f>H109+I109</f>
        <v>100</v>
      </c>
      <c r="K109" s="263">
        <v>0</v>
      </c>
      <c r="L109" s="263">
        <v>100</v>
      </c>
      <c r="M109" s="263">
        <v>100</v>
      </c>
      <c r="N109" s="263">
        <v>0</v>
      </c>
      <c r="O109" s="263">
        <f t="shared" ref="O109" si="84">M109+N109</f>
        <v>100</v>
      </c>
      <c r="P109" s="263">
        <v>100</v>
      </c>
      <c r="Q109" s="263">
        <v>0</v>
      </c>
      <c r="R109" s="263">
        <v>6.5</v>
      </c>
      <c r="S109" s="263">
        <v>0</v>
      </c>
      <c r="T109" s="445">
        <f t="shared" si="83"/>
        <v>6.5</v>
      </c>
      <c r="U109" s="445">
        <v>6.5</v>
      </c>
    </row>
    <row r="110" spans="1:23" s="19" customFormat="1" ht="33" hidden="1" customHeight="1" x14ac:dyDescent="0.2">
      <c r="A110" s="265" t="s">
        <v>1084</v>
      </c>
      <c r="B110" s="258" t="s">
        <v>130</v>
      </c>
      <c r="C110" s="258" t="s">
        <v>202</v>
      </c>
      <c r="D110" s="258" t="s">
        <v>190</v>
      </c>
      <c r="E110" s="257" t="s">
        <v>1085</v>
      </c>
      <c r="F110" s="258" t="s">
        <v>94</v>
      </c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>
        <v>0</v>
      </c>
      <c r="S110" s="263">
        <v>0</v>
      </c>
      <c r="T110" s="263">
        <f t="shared" si="83"/>
        <v>0</v>
      </c>
      <c r="U110" s="281"/>
    </row>
    <row r="111" spans="1:23" s="19" customFormat="1" ht="33" hidden="1" customHeight="1" x14ac:dyDescent="0.2">
      <c r="A111" s="265" t="s">
        <v>1086</v>
      </c>
      <c r="B111" s="258" t="s">
        <v>130</v>
      </c>
      <c r="C111" s="258" t="s">
        <v>202</v>
      </c>
      <c r="D111" s="258" t="s">
        <v>190</v>
      </c>
      <c r="E111" s="257" t="s">
        <v>1087</v>
      </c>
      <c r="F111" s="258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>
        <f>R112+R113</f>
        <v>0</v>
      </c>
      <c r="S111" s="263">
        <f t="shared" ref="S111" si="85">S112+S113</f>
        <v>0</v>
      </c>
      <c r="T111" s="263">
        <f>T112+T113</f>
        <v>0</v>
      </c>
      <c r="U111" s="263">
        <f>U112+U113</f>
        <v>0</v>
      </c>
    </row>
    <row r="112" spans="1:23" s="19" customFormat="1" ht="33" hidden="1" customHeight="1" x14ac:dyDescent="0.2">
      <c r="A112" s="265" t="s">
        <v>1088</v>
      </c>
      <c r="B112" s="258" t="s">
        <v>130</v>
      </c>
      <c r="C112" s="258" t="s">
        <v>202</v>
      </c>
      <c r="D112" s="258" t="s">
        <v>190</v>
      </c>
      <c r="E112" s="257" t="s">
        <v>1087</v>
      </c>
      <c r="F112" s="258" t="s">
        <v>1089</v>
      </c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>
        <f>R112+S112</f>
        <v>0</v>
      </c>
      <c r="U112" s="281"/>
    </row>
    <row r="113" spans="1:23" s="19" customFormat="1" ht="33" hidden="1" customHeight="1" x14ac:dyDescent="0.2">
      <c r="A113" s="265" t="s">
        <v>1090</v>
      </c>
      <c r="B113" s="258" t="s">
        <v>130</v>
      </c>
      <c r="C113" s="258" t="s">
        <v>202</v>
      </c>
      <c r="D113" s="258" t="s">
        <v>190</v>
      </c>
      <c r="E113" s="257" t="s">
        <v>1087</v>
      </c>
      <c r="F113" s="258" t="s">
        <v>1089</v>
      </c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>
        <f>R113+S113</f>
        <v>0</v>
      </c>
      <c r="U113" s="281"/>
    </row>
    <row r="114" spans="1:23" s="19" customFormat="1" ht="18" customHeight="1" x14ac:dyDescent="0.2">
      <c r="A114" s="435" t="s">
        <v>228</v>
      </c>
      <c r="B114" s="256" t="s">
        <v>130</v>
      </c>
      <c r="C114" s="256" t="s">
        <v>202</v>
      </c>
      <c r="D114" s="256" t="s">
        <v>192</v>
      </c>
      <c r="E114" s="258"/>
      <c r="F114" s="258"/>
      <c r="G114" s="263"/>
      <c r="H114" s="263" t="e">
        <f>H115</f>
        <v>#REF!</v>
      </c>
      <c r="I114" s="263" t="e">
        <f>I115</f>
        <v>#REF!</v>
      </c>
      <c r="J114" s="263" t="e">
        <f>J115</f>
        <v>#REF!</v>
      </c>
      <c r="K114" s="263" t="e">
        <f>K115+#REF!+#REF!+#REF!+#REF!</f>
        <v>#REF!</v>
      </c>
      <c r="L114" s="263" t="e">
        <f>L115</f>
        <v>#REF!</v>
      </c>
      <c r="M114" s="263" t="e">
        <f>M115</f>
        <v>#REF!</v>
      </c>
      <c r="N114" s="263" t="e">
        <f t="shared" ref="N114:R114" si="86">N115</f>
        <v>#REF!</v>
      </c>
      <c r="O114" s="263" t="e">
        <f t="shared" si="86"/>
        <v>#REF!</v>
      </c>
      <c r="P114" s="263" t="e">
        <f t="shared" si="86"/>
        <v>#REF!</v>
      </c>
      <c r="Q114" s="281" t="e">
        <f t="shared" si="86"/>
        <v>#REF!</v>
      </c>
      <c r="R114" s="281">
        <f t="shared" si="86"/>
        <v>246999.90999999997</v>
      </c>
      <c r="S114" s="281">
        <f>S115+S134+S137</f>
        <v>60440.22</v>
      </c>
      <c r="T114" s="281">
        <f t="shared" ref="T114:U114" si="87">T115+T134+T137</f>
        <v>307440.12999999995</v>
      </c>
      <c r="U114" s="281">
        <f t="shared" si="87"/>
        <v>177413.16</v>
      </c>
    </row>
    <row r="115" spans="1:23" s="19" customFormat="1" ht="30" customHeight="1" x14ac:dyDescent="0.2">
      <c r="A115" s="265" t="s">
        <v>982</v>
      </c>
      <c r="B115" s="258" t="s">
        <v>130</v>
      </c>
      <c r="C115" s="258" t="s">
        <v>202</v>
      </c>
      <c r="D115" s="258" t="s">
        <v>192</v>
      </c>
      <c r="E115" s="257" t="s">
        <v>786</v>
      </c>
      <c r="F115" s="258"/>
      <c r="G115" s="263" t="e">
        <f>G116+G117+#REF!+#REF!+#REF!+G123+G125+#REF!+#REF!</f>
        <v>#REF!</v>
      </c>
      <c r="H115" s="263" t="e">
        <f>H116+H117+#REF!+#REF!+#REF!+H123+H125+#REF!+#REF!+#REF!+#REF!+#REF!</f>
        <v>#REF!</v>
      </c>
      <c r="I115" s="263" t="e">
        <f>I116+I117+#REF!+#REF!+#REF!+I123+I125+#REF!+#REF!+#REF!+#REF!+#REF!</f>
        <v>#REF!</v>
      </c>
      <c r="J115" s="263" t="e">
        <f>J116+J117+#REF!+#REF!+#REF!+J123+J125+#REF!+#REF!+#REF!+#REF!+#REF!</f>
        <v>#REF!</v>
      </c>
      <c r="K115" s="263" t="e">
        <f>K116+K117+#REF!+#REF!+#REF!+K123+K125+#REF!+#REF!+#REF!+#REF!+#REF!+#REF!</f>
        <v>#REF!</v>
      </c>
      <c r="L115" s="263" t="e">
        <f>L116+L117+#REF!+#REF!+#REF!+L123+L125+#REF!+#REF!+#REF!+#REF!+#REF!</f>
        <v>#REF!</v>
      </c>
      <c r="M115" s="263" t="e">
        <f>M116+M117+#REF!+#REF!+M123+M125+#REF!+#REF!</f>
        <v>#REF!</v>
      </c>
      <c r="N115" s="263" t="e">
        <f>N116+N117+#REF!+#REF!+N123+N125+#REF!+#REF!</f>
        <v>#REF!</v>
      </c>
      <c r="O115" s="263" t="e">
        <f>O116+O117+#REF!+#REF!+O123+O125+#REF!+#REF!</f>
        <v>#REF!</v>
      </c>
      <c r="P115" s="263" t="e">
        <f>P116+P117+#REF!+#REF!+P123+P125+#REF!+#REF!</f>
        <v>#REF!</v>
      </c>
      <c r="Q115" s="263" t="e">
        <f>Q116+Q117+#REF!+#REF!+Q123+Q125+#REF!+#REF!</f>
        <v>#REF!</v>
      </c>
      <c r="R115" s="263">
        <f>R116+R117+R118+R119+R120+R123+R129+R130+R131+R126</f>
        <v>246999.90999999997</v>
      </c>
      <c r="S115" s="263">
        <f>S116+S117+S118+S119+S120+S123+S129+S130+S131+S126+S140</f>
        <v>45045.42</v>
      </c>
      <c r="T115" s="263">
        <f t="shared" ref="T115:U115" si="88">T116+T117+T118+T119+T120+T123+T129+T130+T131+T126+T140</f>
        <v>292045.32999999996</v>
      </c>
      <c r="U115" s="263">
        <f t="shared" si="88"/>
        <v>163079.16</v>
      </c>
    </row>
    <row r="116" spans="1:23" s="19" customFormat="1" ht="30" customHeight="1" x14ac:dyDescent="0.2">
      <c r="A116" s="265" t="s">
        <v>76</v>
      </c>
      <c r="B116" s="258" t="s">
        <v>130</v>
      </c>
      <c r="C116" s="258" t="s">
        <v>202</v>
      </c>
      <c r="D116" s="258" t="s">
        <v>192</v>
      </c>
      <c r="E116" s="257" t="s">
        <v>785</v>
      </c>
      <c r="F116" s="258" t="s">
        <v>77</v>
      </c>
      <c r="G116" s="263"/>
      <c r="H116" s="263">
        <v>18791.29</v>
      </c>
      <c r="I116" s="263">
        <f>-1500+1851.48</f>
        <v>351.48</v>
      </c>
      <c r="J116" s="263">
        <f>H116+I116</f>
        <v>19142.77</v>
      </c>
      <c r="K116" s="263">
        <v>-1755.05</v>
      </c>
      <c r="L116" s="263">
        <f>19869.07+2000</f>
        <v>21869.07</v>
      </c>
      <c r="M116" s="263">
        <f>15576.33+2000</f>
        <v>17576.330000000002</v>
      </c>
      <c r="N116" s="263">
        <v>-3654.89</v>
      </c>
      <c r="O116" s="263">
        <v>18000</v>
      </c>
      <c r="P116" s="263">
        <v>18000</v>
      </c>
      <c r="Q116" s="263">
        <v>0</v>
      </c>
      <c r="R116" s="263">
        <v>0</v>
      </c>
      <c r="S116" s="263">
        <v>0</v>
      </c>
      <c r="T116" s="263">
        <f t="shared" ref="T116:T119" si="89">R116+S116</f>
        <v>0</v>
      </c>
      <c r="U116" s="263">
        <v>0</v>
      </c>
    </row>
    <row r="117" spans="1:23" s="19" customFormat="1" ht="30" customHeight="1" x14ac:dyDescent="0.2">
      <c r="A117" s="265" t="s">
        <v>76</v>
      </c>
      <c r="B117" s="258" t="s">
        <v>130</v>
      </c>
      <c r="C117" s="258" t="s">
        <v>202</v>
      </c>
      <c r="D117" s="258" t="s">
        <v>192</v>
      </c>
      <c r="E117" s="257" t="s">
        <v>787</v>
      </c>
      <c r="F117" s="258" t="s">
        <v>77</v>
      </c>
      <c r="G117" s="263"/>
      <c r="H117" s="263">
        <v>44069.2</v>
      </c>
      <c r="I117" s="263">
        <v>-1729.49</v>
      </c>
      <c r="J117" s="263">
        <f t="shared" ref="J117:J130" si="90">H117+I117</f>
        <v>42339.71</v>
      </c>
      <c r="K117" s="263">
        <v>0</v>
      </c>
      <c r="L117" s="263">
        <f>47545-16557.49</f>
        <v>30987.51</v>
      </c>
      <c r="M117" s="263">
        <f>47545-15562.42</f>
        <v>31982.58</v>
      </c>
      <c r="N117" s="263">
        <f>1990.44+11926.9</f>
        <v>13917.34</v>
      </c>
      <c r="O117" s="263">
        <f t="shared" ref="O117" si="91">M117+N117</f>
        <v>45899.92</v>
      </c>
      <c r="P117" s="263">
        <f>30399.29+11620.7</f>
        <v>42019.990000000005</v>
      </c>
      <c r="Q117" s="263">
        <v>4909.87</v>
      </c>
      <c r="R117" s="263">
        <v>60695.42</v>
      </c>
      <c r="S117" s="263">
        <f>2144.18+2961+634-4750.32</f>
        <v>988.86000000000058</v>
      </c>
      <c r="T117" s="263">
        <f t="shared" si="89"/>
        <v>61684.28</v>
      </c>
      <c r="U117" s="263">
        <f>60695.42+2059.35+2961+634-4913.61+0.95</f>
        <v>61437.109999999986</v>
      </c>
    </row>
    <row r="118" spans="1:23" s="19" customFormat="1" ht="30" customHeight="1" x14ac:dyDescent="0.2">
      <c r="A118" s="265" t="s">
        <v>76</v>
      </c>
      <c r="B118" s="258" t="s">
        <v>130</v>
      </c>
      <c r="C118" s="258" t="s">
        <v>202</v>
      </c>
      <c r="D118" s="258" t="s">
        <v>192</v>
      </c>
      <c r="E118" s="257" t="s">
        <v>1092</v>
      </c>
      <c r="F118" s="258" t="s">
        <v>77</v>
      </c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>
        <v>0</v>
      </c>
      <c r="S118" s="263">
        <v>0</v>
      </c>
      <c r="T118" s="263">
        <f t="shared" si="89"/>
        <v>0</v>
      </c>
      <c r="U118" s="263">
        <v>0</v>
      </c>
    </row>
    <row r="119" spans="1:23" s="19" customFormat="1" ht="30" customHeight="1" x14ac:dyDescent="0.2">
      <c r="A119" s="265" t="s">
        <v>946</v>
      </c>
      <c r="B119" s="258" t="s">
        <v>130</v>
      </c>
      <c r="C119" s="258" t="s">
        <v>202</v>
      </c>
      <c r="D119" s="258" t="s">
        <v>192</v>
      </c>
      <c r="E119" s="257" t="s">
        <v>780</v>
      </c>
      <c r="F119" s="258" t="s">
        <v>77</v>
      </c>
      <c r="G119" s="263"/>
      <c r="H119" s="263">
        <v>174462.7</v>
      </c>
      <c r="I119" s="263">
        <v>5065</v>
      </c>
      <c r="J119" s="263">
        <f t="shared" ref="J119:J122" si="92">H119+I119</f>
        <v>179527.7</v>
      </c>
      <c r="K119" s="263">
        <v>-3826.2</v>
      </c>
      <c r="L119" s="263">
        <f>177297.6-4263</f>
        <v>173034.6</v>
      </c>
      <c r="M119" s="263">
        <f>177297.6-4263</f>
        <v>173034.6</v>
      </c>
      <c r="N119" s="263">
        <f>-30015.8+9254.2</f>
        <v>-20761.599999999999</v>
      </c>
      <c r="O119" s="263">
        <f>M119+N119</f>
        <v>152273</v>
      </c>
      <c r="P119" s="263">
        <f>143018.8+9254.2</f>
        <v>152273</v>
      </c>
      <c r="Q119" s="263">
        <v>36373</v>
      </c>
      <c r="R119" s="263">
        <v>177007.5</v>
      </c>
      <c r="S119" s="263">
        <v>22168.5</v>
      </c>
      <c r="T119" s="444">
        <f t="shared" si="89"/>
        <v>199176</v>
      </c>
      <c r="U119" s="444">
        <v>72625.899999999994</v>
      </c>
      <c r="V119" s="19">
        <v>215116.5</v>
      </c>
      <c r="W119" s="19">
        <v>72625.899999999994</v>
      </c>
    </row>
    <row r="120" spans="1:23" s="19" customFormat="1" ht="30" customHeight="1" x14ac:dyDescent="0.2">
      <c r="A120" s="265" t="s">
        <v>774</v>
      </c>
      <c r="B120" s="258" t="s">
        <v>130</v>
      </c>
      <c r="C120" s="258" t="s">
        <v>202</v>
      </c>
      <c r="D120" s="258" t="s">
        <v>192</v>
      </c>
      <c r="E120" s="257" t="s">
        <v>776</v>
      </c>
      <c r="F120" s="258"/>
      <c r="G120" s="263"/>
      <c r="H120" s="263">
        <f>H122</f>
        <v>280.10000000000002</v>
      </c>
      <c r="I120" s="263">
        <f>I122</f>
        <v>0</v>
      </c>
      <c r="J120" s="263">
        <f t="shared" si="92"/>
        <v>280.10000000000002</v>
      </c>
      <c r="K120" s="263">
        <f>K122</f>
        <v>0</v>
      </c>
      <c r="L120" s="263">
        <f>L122</f>
        <v>12</v>
      </c>
      <c r="M120" s="263">
        <f>M122</f>
        <v>12</v>
      </c>
      <c r="N120" s="263">
        <f t="shared" ref="N120:Q120" si="93">N122</f>
        <v>15</v>
      </c>
      <c r="O120" s="263">
        <f t="shared" si="93"/>
        <v>27</v>
      </c>
      <c r="P120" s="263">
        <f t="shared" si="93"/>
        <v>27</v>
      </c>
      <c r="Q120" s="263">
        <f t="shared" si="93"/>
        <v>0</v>
      </c>
      <c r="R120" s="263">
        <f>R121+R122</f>
        <v>1482.1</v>
      </c>
      <c r="S120" s="263">
        <f t="shared" ref="S120:U120" si="94">S121+S122</f>
        <v>-151.89999999999998</v>
      </c>
      <c r="T120" s="263">
        <f t="shared" si="94"/>
        <v>1330.1999999999998</v>
      </c>
      <c r="U120" s="263">
        <f t="shared" si="94"/>
        <v>1330.2</v>
      </c>
      <c r="V120" s="447">
        <f>T105+T119+T198+T199</f>
        <v>215116.5</v>
      </c>
      <c r="W120" s="447">
        <f>U105+U119+U198+U199</f>
        <v>72625.899999999994</v>
      </c>
    </row>
    <row r="121" spans="1:23" s="19" customFormat="1" ht="18" customHeight="1" x14ac:dyDescent="0.2">
      <c r="A121" s="265" t="s">
        <v>78</v>
      </c>
      <c r="B121" s="258" t="s">
        <v>130</v>
      </c>
      <c r="C121" s="258" t="s">
        <v>202</v>
      </c>
      <c r="D121" s="258" t="s">
        <v>192</v>
      </c>
      <c r="E121" s="257" t="s">
        <v>776</v>
      </c>
      <c r="F121" s="258" t="s">
        <v>79</v>
      </c>
      <c r="G121" s="263"/>
      <c r="H121" s="263">
        <v>1831</v>
      </c>
      <c r="I121" s="263">
        <v>0</v>
      </c>
      <c r="J121" s="263">
        <f t="shared" si="92"/>
        <v>1831</v>
      </c>
      <c r="K121" s="263">
        <v>0</v>
      </c>
      <c r="L121" s="263">
        <v>1115.2</v>
      </c>
      <c r="M121" s="263">
        <v>1115.2</v>
      </c>
      <c r="N121" s="263">
        <v>1512.7</v>
      </c>
      <c r="O121" s="263">
        <f t="shared" ref="O121:O122" si="95">M121+N121</f>
        <v>2627.9</v>
      </c>
      <c r="P121" s="263">
        <v>2627.9</v>
      </c>
      <c r="Q121" s="263">
        <v>-667.9</v>
      </c>
      <c r="R121" s="263">
        <v>1455.1</v>
      </c>
      <c r="S121" s="263">
        <v>-138.19999999999999</v>
      </c>
      <c r="T121" s="444">
        <f t="shared" ref="T121:T122" si="96">R121+S121</f>
        <v>1316.8999999999999</v>
      </c>
      <c r="U121" s="444">
        <v>1316.9</v>
      </c>
      <c r="V121" s="447">
        <f>V119-V120</f>
        <v>0</v>
      </c>
      <c r="W121" s="447">
        <f>W119-W120</f>
        <v>0</v>
      </c>
    </row>
    <row r="122" spans="1:23" s="19" customFormat="1" ht="18" customHeight="1" x14ac:dyDescent="0.2">
      <c r="A122" s="265" t="s">
        <v>1093</v>
      </c>
      <c r="B122" s="258" t="s">
        <v>130</v>
      </c>
      <c r="C122" s="258" t="s">
        <v>202</v>
      </c>
      <c r="D122" s="258" t="s">
        <v>192</v>
      </c>
      <c r="E122" s="257" t="s">
        <v>776</v>
      </c>
      <c r="F122" s="258" t="s">
        <v>79</v>
      </c>
      <c r="G122" s="263"/>
      <c r="H122" s="263">
        <v>280.10000000000002</v>
      </c>
      <c r="I122" s="263">
        <v>0</v>
      </c>
      <c r="J122" s="263">
        <f t="shared" si="92"/>
        <v>280.10000000000002</v>
      </c>
      <c r="K122" s="263">
        <v>0</v>
      </c>
      <c r="L122" s="263">
        <v>12</v>
      </c>
      <c r="M122" s="263">
        <v>12</v>
      </c>
      <c r="N122" s="263">
        <v>15</v>
      </c>
      <c r="O122" s="263">
        <f t="shared" si="95"/>
        <v>27</v>
      </c>
      <c r="P122" s="263">
        <v>27</v>
      </c>
      <c r="Q122" s="263">
        <v>0</v>
      </c>
      <c r="R122" s="263">
        <v>27</v>
      </c>
      <c r="S122" s="263">
        <v>-13.7</v>
      </c>
      <c r="T122" s="445">
        <f t="shared" si="96"/>
        <v>13.3</v>
      </c>
      <c r="U122" s="445">
        <v>13.3</v>
      </c>
    </row>
    <row r="123" spans="1:23" s="19" customFormat="1" ht="24" customHeight="1" x14ac:dyDescent="0.2">
      <c r="A123" s="265" t="s">
        <v>779</v>
      </c>
      <c r="B123" s="258" t="s">
        <v>130</v>
      </c>
      <c r="C123" s="258" t="s">
        <v>202</v>
      </c>
      <c r="D123" s="258" t="s">
        <v>192</v>
      </c>
      <c r="E123" s="257" t="s">
        <v>777</v>
      </c>
      <c r="F123" s="258"/>
      <c r="G123" s="263"/>
      <c r="H123" s="263">
        <f>H124</f>
        <v>1736</v>
      </c>
      <c r="I123" s="263">
        <f>I124</f>
        <v>0</v>
      </c>
      <c r="J123" s="263">
        <f t="shared" si="90"/>
        <v>1736</v>
      </c>
      <c r="K123" s="263">
        <f>K124</f>
        <v>0</v>
      </c>
      <c r="L123" s="263">
        <f>L124</f>
        <v>1667.6</v>
      </c>
      <c r="M123" s="263">
        <f>M124</f>
        <v>1667.6</v>
      </c>
      <c r="N123" s="263">
        <f t="shared" ref="N123:Q123" si="97">N124</f>
        <v>-647.6</v>
      </c>
      <c r="O123" s="263">
        <f t="shared" si="97"/>
        <v>1019.9999999999999</v>
      </c>
      <c r="P123" s="263">
        <f t="shared" si="97"/>
        <v>1020</v>
      </c>
      <c r="Q123" s="263">
        <f t="shared" si="97"/>
        <v>-117.5</v>
      </c>
      <c r="R123" s="263">
        <f>R124+R125</f>
        <v>2776.4</v>
      </c>
      <c r="S123" s="263">
        <f t="shared" ref="S123:U123" si="98">S124+S125</f>
        <v>-2776.4</v>
      </c>
      <c r="T123" s="263">
        <f t="shared" si="98"/>
        <v>0</v>
      </c>
      <c r="U123" s="263">
        <f t="shared" si="98"/>
        <v>0</v>
      </c>
    </row>
    <row r="124" spans="1:23" s="19" customFormat="1" ht="18" customHeight="1" x14ac:dyDescent="0.2">
      <c r="A124" s="265" t="s">
        <v>78</v>
      </c>
      <c r="B124" s="258" t="s">
        <v>130</v>
      </c>
      <c r="C124" s="258" t="s">
        <v>202</v>
      </c>
      <c r="D124" s="258" t="s">
        <v>192</v>
      </c>
      <c r="E124" s="257" t="s">
        <v>777</v>
      </c>
      <c r="F124" s="258" t="s">
        <v>79</v>
      </c>
      <c r="G124" s="263"/>
      <c r="H124" s="263">
        <v>1736</v>
      </c>
      <c r="I124" s="263">
        <v>0</v>
      </c>
      <c r="J124" s="263">
        <f t="shared" si="90"/>
        <v>1736</v>
      </c>
      <c r="K124" s="263">
        <v>0</v>
      </c>
      <c r="L124" s="263">
        <v>1667.6</v>
      </c>
      <c r="M124" s="263">
        <v>1667.6</v>
      </c>
      <c r="N124" s="263">
        <v>-647.6</v>
      </c>
      <c r="O124" s="263">
        <f t="shared" ref="O124:O130" si="99">M124+N124</f>
        <v>1019.9999999999999</v>
      </c>
      <c r="P124" s="263">
        <v>1020</v>
      </c>
      <c r="Q124" s="263">
        <v>-117.5</v>
      </c>
      <c r="R124" s="263">
        <v>2776.4</v>
      </c>
      <c r="S124" s="263">
        <v>-2776.4</v>
      </c>
      <c r="T124" s="263">
        <f t="shared" ref="T124:T130" si="100">R124+S124</f>
        <v>0</v>
      </c>
      <c r="U124" s="263">
        <v>0</v>
      </c>
    </row>
    <row r="125" spans="1:23" s="19" customFormat="1" ht="18" customHeight="1" x14ac:dyDescent="0.2">
      <c r="A125" s="265" t="s">
        <v>1093</v>
      </c>
      <c r="B125" s="258" t="s">
        <v>130</v>
      </c>
      <c r="C125" s="258" t="s">
        <v>202</v>
      </c>
      <c r="D125" s="258" t="s">
        <v>192</v>
      </c>
      <c r="E125" s="257" t="s">
        <v>777</v>
      </c>
      <c r="F125" s="258" t="s">
        <v>79</v>
      </c>
      <c r="G125" s="263"/>
      <c r="H125" s="263" t="e">
        <f>#REF!</f>
        <v>#REF!</v>
      </c>
      <c r="I125" s="263" t="e">
        <f>#REF!</f>
        <v>#REF!</v>
      </c>
      <c r="J125" s="263" t="e">
        <f t="shared" si="90"/>
        <v>#REF!</v>
      </c>
      <c r="K125" s="263" t="e">
        <f>#REF!</f>
        <v>#REF!</v>
      </c>
      <c r="L125" s="263" t="e">
        <f>#REF!</f>
        <v>#REF!</v>
      </c>
      <c r="M125" s="263" t="e">
        <f>#REF!</f>
        <v>#REF!</v>
      </c>
      <c r="N125" s="263" t="e">
        <f>#REF!</f>
        <v>#REF!</v>
      </c>
      <c r="O125" s="263" t="e">
        <f>#REF!</f>
        <v>#REF!</v>
      </c>
      <c r="P125" s="263" t="e">
        <f>#REF!</f>
        <v>#REF!</v>
      </c>
      <c r="Q125" s="263" t="e">
        <f>#REF!</f>
        <v>#REF!</v>
      </c>
      <c r="R125" s="263">
        <v>0</v>
      </c>
      <c r="S125" s="263">
        <v>0</v>
      </c>
      <c r="T125" s="263">
        <f t="shared" si="100"/>
        <v>0</v>
      </c>
      <c r="U125" s="281">
        <v>0</v>
      </c>
    </row>
    <row r="126" spans="1:23" s="19" customFormat="1" ht="49.5" customHeight="1" x14ac:dyDescent="0.2">
      <c r="A126" s="265" t="s">
        <v>1195</v>
      </c>
      <c r="B126" s="258" t="s">
        <v>130</v>
      </c>
      <c r="C126" s="258" t="s">
        <v>202</v>
      </c>
      <c r="D126" s="258" t="s">
        <v>192</v>
      </c>
      <c r="E126" s="257" t="s">
        <v>1196</v>
      </c>
      <c r="F126" s="258"/>
      <c r="G126" s="263"/>
      <c r="H126" s="263">
        <v>1736</v>
      </c>
      <c r="I126" s="263">
        <v>0</v>
      </c>
      <c r="J126" s="263">
        <v>1736</v>
      </c>
      <c r="K126" s="263">
        <v>0</v>
      </c>
      <c r="L126" s="263">
        <v>1667.6</v>
      </c>
      <c r="M126" s="263">
        <v>1667.6</v>
      </c>
      <c r="N126" s="263">
        <v>-647.6</v>
      </c>
      <c r="O126" s="263">
        <v>1019.9999999999999</v>
      </c>
      <c r="P126" s="263">
        <v>1020</v>
      </c>
      <c r="Q126" s="263">
        <v>-117.5</v>
      </c>
      <c r="R126" s="263">
        <f>R127+R128</f>
        <v>0</v>
      </c>
      <c r="S126" s="263">
        <f t="shared" ref="S126:U126" si="101">S127+S128</f>
        <v>2075.25</v>
      </c>
      <c r="T126" s="263">
        <f t="shared" si="101"/>
        <v>2075.25</v>
      </c>
      <c r="U126" s="263">
        <f t="shared" si="101"/>
        <v>2075.25</v>
      </c>
    </row>
    <row r="127" spans="1:23" s="19" customFormat="1" ht="18" customHeight="1" x14ac:dyDescent="0.2">
      <c r="A127" s="265" t="s">
        <v>78</v>
      </c>
      <c r="B127" s="258" t="s">
        <v>130</v>
      </c>
      <c r="C127" s="258" t="s">
        <v>202</v>
      </c>
      <c r="D127" s="258" t="s">
        <v>192</v>
      </c>
      <c r="E127" s="257" t="s">
        <v>1196</v>
      </c>
      <c r="F127" s="258" t="s">
        <v>79</v>
      </c>
      <c r="G127" s="263"/>
      <c r="H127" s="263">
        <v>1736</v>
      </c>
      <c r="I127" s="263">
        <v>0</v>
      </c>
      <c r="J127" s="263">
        <v>1736</v>
      </c>
      <c r="K127" s="263">
        <v>0</v>
      </c>
      <c r="L127" s="263">
        <v>1667.6</v>
      </c>
      <c r="M127" s="263">
        <v>1667.6</v>
      </c>
      <c r="N127" s="263">
        <v>-647.6</v>
      </c>
      <c r="O127" s="263">
        <v>1019.9999999999999</v>
      </c>
      <c r="P127" s="263">
        <v>1020</v>
      </c>
      <c r="Q127" s="263">
        <v>-117.5</v>
      </c>
      <c r="R127" s="263">
        <v>0</v>
      </c>
      <c r="S127" s="263">
        <v>2054.5</v>
      </c>
      <c r="T127" s="444">
        <f>R127+S127</f>
        <v>2054.5</v>
      </c>
      <c r="U127" s="444">
        <v>2054.5</v>
      </c>
    </row>
    <row r="128" spans="1:23" s="19" customFormat="1" ht="18" customHeight="1" x14ac:dyDescent="0.2">
      <c r="A128" s="265" t="s">
        <v>1093</v>
      </c>
      <c r="B128" s="258" t="s">
        <v>130</v>
      </c>
      <c r="C128" s="258" t="s">
        <v>202</v>
      </c>
      <c r="D128" s="258" t="s">
        <v>192</v>
      </c>
      <c r="E128" s="257" t="s">
        <v>1196</v>
      </c>
      <c r="F128" s="258" t="s">
        <v>79</v>
      </c>
      <c r="G128" s="263"/>
      <c r="H128" s="263" t="e">
        <v>#REF!</v>
      </c>
      <c r="I128" s="263" t="e">
        <v>#REF!</v>
      </c>
      <c r="J128" s="263" t="e">
        <v>#REF!</v>
      </c>
      <c r="K128" s="263" t="e">
        <v>#REF!</v>
      </c>
      <c r="L128" s="263" t="e">
        <v>#REF!</v>
      </c>
      <c r="M128" s="263" t="e">
        <v>#REF!</v>
      </c>
      <c r="N128" s="263" t="e">
        <v>#REF!</v>
      </c>
      <c r="O128" s="263" t="e">
        <v>#REF!</v>
      </c>
      <c r="P128" s="263" t="e">
        <v>#REF!</v>
      </c>
      <c r="Q128" s="263" t="e">
        <v>#REF!</v>
      </c>
      <c r="R128" s="263">
        <v>0</v>
      </c>
      <c r="S128" s="263">
        <v>20.75</v>
      </c>
      <c r="T128" s="445">
        <f>R128+S128</f>
        <v>20.75</v>
      </c>
      <c r="U128" s="445">
        <v>20.75</v>
      </c>
    </row>
    <row r="129" spans="1:21" s="19" customFormat="1" ht="18" customHeight="1" x14ac:dyDescent="0.2">
      <c r="A129" s="265" t="s">
        <v>1084</v>
      </c>
      <c r="B129" s="258" t="s">
        <v>130</v>
      </c>
      <c r="C129" s="258" t="s">
        <v>202</v>
      </c>
      <c r="D129" s="258" t="s">
        <v>192</v>
      </c>
      <c r="E129" s="257" t="s">
        <v>1085</v>
      </c>
      <c r="F129" s="258" t="s">
        <v>79</v>
      </c>
      <c r="G129" s="263"/>
      <c r="H129" s="263">
        <v>1831</v>
      </c>
      <c r="I129" s="263">
        <v>0</v>
      </c>
      <c r="J129" s="263">
        <f t="shared" si="90"/>
        <v>1831</v>
      </c>
      <c r="K129" s="263">
        <v>0</v>
      </c>
      <c r="L129" s="263">
        <v>1115.2</v>
      </c>
      <c r="M129" s="263">
        <v>1115.2</v>
      </c>
      <c r="N129" s="263">
        <v>1512.7</v>
      </c>
      <c r="O129" s="263">
        <f t="shared" si="99"/>
        <v>2627.9</v>
      </c>
      <c r="P129" s="263">
        <v>2627.9</v>
      </c>
      <c r="Q129" s="263">
        <v>-667.9</v>
      </c>
      <c r="R129" s="263">
        <v>2000</v>
      </c>
      <c r="S129" s="263">
        <v>0</v>
      </c>
      <c r="T129" s="263">
        <f t="shared" si="100"/>
        <v>2000</v>
      </c>
      <c r="U129" s="263">
        <v>0</v>
      </c>
    </row>
    <row r="130" spans="1:21" s="19" customFormat="1" ht="18" customHeight="1" x14ac:dyDescent="0.2">
      <c r="A130" s="265" t="s">
        <v>497</v>
      </c>
      <c r="B130" s="258" t="s">
        <v>130</v>
      </c>
      <c r="C130" s="258" t="s">
        <v>202</v>
      </c>
      <c r="D130" s="258" t="s">
        <v>192</v>
      </c>
      <c r="E130" s="257" t="s">
        <v>785</v>
      </c>
      <c r="F130" s="258" t="s">
        <v>94</v>
      </c>
      <c r="G130" s="263"/>
      <c r="H130" s="263">
        <v>150</v>
      </c>
      <c r="I130" s="263">
        <v>0</v>
      </c>
      <c r="J130" s="263">
        <f t="shared" si="90"/>
        <v>150</v>
      </c>
      <c r="K130" s="263">
        <v>0</v>
      </c>
      <c r="L130" s="263">
        <v>150</v>
      </c>
      <c r="M130" s="263">
        <v>150</v>
      </c>
      <c r="N130" s="263">
        <v>0</v>
      </c>
      <c r="O130" s="263">
        <f t="shared" si="99"/>
        <v>150</v>
      </c>
      <c r="P130" s="263">
        <v>150</v>
      </c>
      <c r="Q130" s="263">
        <v>0</v>
      </c>
      <c r="R130" s="263">
        <v>150</v>
      </c>
      <c r="S130" s="263">
        <v>0</v>
      </c>
      <c r="T130" s="263">
        <f t="shared" si="100"/>
        <v>150</v>
      </c>
      <c r="U130" s="263">
        <v>0</v>
      </c>
    </row>
    <row r="131" spans="1:21" s="19" customFormat="1" ht="33.75" customHeight="1" x14ac:dyDescent="0.2">
      <c r="A131" s="265" t="s">
        <v>1148</v>
      </c>
      <c r="B131" s="258" t="s">
        <v>130</v>
      </c>
      <c r="C131" s="258" t="s">
        <v>202</v>
      </c>
      <c r="D131" s="258" t="s">
        <v>192</v>
      </c>
      <c r="E131" s="257" t="s">
        <v>1149</v>
      </c>
      <c r="F131" s="258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>
        <f>R132+R133</f>
        <v>2888.49</v>
      </c>
      <c r="S131" s="263">
        <f t="shared" ref="S131:U131" si="102">S132+S133</f>
        <v>-2258.8900000000003</v>
      </c>
      <c r="T131" s="263">
        <f>T132+T133</f>
        <v>629.59999999999968</v>
      </c>
      <c r="U131" s="263">
        <f t="shared" si="102"/>
        <v>610.70000000000005</v>
      </c>
    </row>
    <row r="132" spans="1:21" s="19" customFormat="1" ht="18" customHeight="1" x14ac:dyDescent="0.2">
      <c r="A132" s="265" t="s">
        <v>78</v>
      </c>
      <c r="B132" s="258" t="s">
        <v>130</v>
      </c>
      <c r="C132" s="258" t="s">
        <v>202</v>
      </c>
      <c r="D132" s="258" t="s">
        <v>192</v>
      </c>
      <c r="E132" s="257" t="s">
        <v>1149</v>
      </c>
      <c r="F132" s="258" t="s">
        <v>79</v>
      </c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>
        <v>2859.6</v>
      </c>
      <c r="S132" s="263">
        <v>-2236.3000000000002</v>
      </c>
      <c r="T132" s="444">
        <f>R132+S132</f>
        <v>623.29999999999973</v>
      </c>
      <c r="U132" s="444">
        <v>604.6</v>
      </c>
    </row>
    <row r="133" spans="1:21" s="19" customFormat="1" ht="18" customHeight="1" x14ac:dyDescent="0.2">
      <c r="A133" s="265" t="s">
        <v>1150</v>
      </c>
      <c r="B133" s="258" t="s">
        <v>130</v>
      </c>
      <c r="C133" s="258" t="s">
        <v>202</v>
      </c>
      <c r="D133" s="258" t="s">
        <v>192</v>
      </c>
      <c r="E133" s="257" t="s">
        <v>1149</v>
      </c>
      <c r="F133" s="258" t="s">
        <v>79</v>
      </c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>
        <v>28.89</v>
      </c>
      <c r="S133" s="263">
        <v>-22.59</v>
      </c>
      <c r="T133" s="445">
        <f>R133+S133</f>
        <v>6.3000000000000007</v>
      </c>
      <c r="U133" s="445">
        <v>6.1</v>
      </c>
    </row>
    <row r="134" spans="1:21" s="19" customFormat="1" ht="46.5" customHeight="1" x14ac:dyDescent="0.2">
      <c r="A134" s="464" t="s">
        <v>1220</v>
      </c>
      <c r="B134" s="258" t="s">
        <v>130</v>
      </c>
      <c r="C134" s="258" t="s">
        <v>202</v>
      </c>
      <c r="D134" s="258" t="s">
        <v>192</v>
      </c>
      <c r="E134" s="257" t="s">
        <v>1221</v>
      </c>
      <c r="F134" s="258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>
        <f>R135+R136</f>
        <v>0</v>
      </c>
      <c r="S134" s="263">
        <f t="shared" ref="S134:U134" si="103">S135+S136</f>
        <v>15394.8</v>
      </c>
      <c r="T134" s="263">
        <f t="shared" si="103"/>
        <v>15394.8</v>
      </c>
      <c r="U134" s="263">
        <f t="shared" si="103"/>
        <v>14334</v>
      </c>
    </row>
    <row r="135" spans="1:21" s="19" customFormat="1" ht="18" customHeight="1" x14ac:dyDescent="0.2">
      <c r="A135" s="464" t="s">
        <v>78</v>
      </c>
      <c r="B135" s="258" t="s">
        <v>130</v>
      </c>
      <c r="C135" s="258" t="s">
        <v>202</v>
      </c>
      <c r="D135" s="258" t="s">
        <v>192</v>
      </c>
      <c r="E135" s="257" t="s">
        <v>1221</v>
      </c>
      <c r="F135" s="258" t="s">
        <v>79</v>
      </c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>
        <v>0</v>
      </c>
      <c r="S135" s="263">
        <v>15240.9</v>
      </c>
      <c r="T135" s="444">
        <f>R135+S135</f>
        <v>15240.9</v>
      </c>
      <c r="U135" s="444">
        <v>14190.6</v>
      </c>
    </row>
    <row r="136" spans="1:21" s="19" customFormat="1" ht="18" customHeight="1" x14ac:dyDescent="0.2">
      <c r="A136" s="464" t="s">
        <v>1150</v>
      </c>
      <c r="B136" s="258" t="s">
        <v>130</v>
      </c>
      <c r="C136" s="258" t="s">
        <v>202</v>
      </c>
      <c r="D136" s="258" t="s">
        <v>192</v>
      </c>
      <c r="E136" s="257" t="s">
        <v>1221</v>
      </c>
      <c r="F136" s="258" t="s">
        <v>79</v>
      </c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>
        <v>0</v>
      </c>
      <c r="S136" s="263">
        <v>153.9</v>
      </c>
      <c r="T136" s="445">
        <f>R136+S136</f>
        <v>153.9</v>
      </c>
      <c r="U136" s="445">
        <v>143.4</v>
      </c>
    </row>
    <row r="137" spans="1:21" s="19" customFormat="1" ht="45.75" hidden="1" customHeight="1" x14ac:dyDescent="0.2">
      <c r="A137" s="464" t="s">
        <v>1220</v>
      </c>
      <c r="B137" s="258" t="s">
        <v>130</v>
      </c>
      <c r="C137" s="258" t="s">
        <v>202</v>
      </c>
      <c r="D137" s="258" t="s">
        <v>192</v>
      </c>
      <c r="E137" s="257" t="s">
        <v>1221</v>
      </c>
      <c r="F137" s="258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>
        <f>R138+R139</f>
        <v>0</v>
      </c>
      <c r="S137" s="263">
        <f t="shared" ref="S137" si="104">S138+S139</f>
        <v>0</v>
      </c>
      <c r="T137" s="263">
        <f t="shared" ref="T137" si="105">T138+T139</f>
        <v>0</v>
      </c>
      <c r="U137" s="263">
        <f t="shared" ref="U137" si="106">U138+U139</f>
        <v>0</v>
      </c>
    </row>
    <row r="138" spans="1:21" s="19" customFormat="1" ht="18" hidden="1" customHeight="1" x14ac:dyDescent="0.2">
      <c r="A138" s="464" t="s">
        <v>78</v>
      </c>
      <c r="B138" s="258" t="s">
        <v>130</v>
      </c>
      <c r="C138" s="258" t="s">
        <v>202</v>
      </c>
      <c r="D138" s="258" t="s">
        <v>192</v>
      </c>
      <c r="E138" s="257" t="s">
        <v>1221</v>
      </c>
      <c r="F138" s="258" t="s">
        <v>79</v>
      </c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>
        <v>0</v>
      </c>
      <c r="S138" s="263">
        <v>0</v>
      </c>
      <c r="T138" s="444">
        <f>R138+S138</f>
        <v>0</v>
      </c>
      <c r="U138" s="444">
        <v>0</v>
      </c>
    </row>
    <row r="139" spans="1:21" s="19" customFormat="1" ht="18" hidden="1" customHeight="1" x14ac:dyDescent="0.2">
      <c r="A139" s="464" t="s">
        <v>1150</v>
      </c>
      <c r="B139" s="258" t="s">
        <v>130</v>
      </c>
      <c r="C139" s="258" t="s">
        <v>202</v>
      </c>
      <c r="D139" s="258" t="s">
        <v>192</v>
      </c>
      <c r="E139" s="257" t="s">
        <v>1221</v>
      </c>
      <c r="F139" s="258" t="s">
        <v>79</v>
      </c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>
        <v>0</v>
      </c>
      <c r="S139" s="263">
        <v>0</v>
      </c>
      <c r="T139" s="445">
        <f>R139+S139</f>
        <v>0</v>
      </c>
      <c r="U139" s="445">
        <v>0</v>
      </c>
    </row>
    <row r="140" spans="1:21" s="19" customFormat="1" ht="48.75" customHeight="1" x14ac:dyDescent="0.2">
      <c r="A140" s="464" t="s">
        <v>1223</v>
      </c>
      <c r="B140" s="258" t="s">
        <v>130</v>
      </c>
      <c r="C140" s="258" t="s">
        <v>202</v>
      </c>
      <c r="D140" s="258" t="s">
        <v>192</v>
      </c>
      <c r="E140" s="257" t="s">
        <v>1224</v>
      </c>
      <c r="F140" s="258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>
        <f>R141</f>
        <v>0</v>
      </c>
      <c r="S140" s="263">
        <f>S141</f>
        <v>25000</v>
      </c>
      <c r="T140" s="263">
        <f>T141</f>
        <v>25000</v>
      </c>
      <c r="U140" s="263">
        <f>U141</f>
        <v>25000</v>
      </c>
    </row>
    <row r="141" spans="1:21" s="19" customFormat="1" ht="18" customHeight="1" x14ac:dyDescent="0.2">
      <c r="A141" s="464" t="s">
        <v>78</v>
      </c>
      <c r="B141" s="258" t="s">
        <v>130</v>
      </c>
      <c r="C141" s="258" t="s">
        <v>202</v>
      </c>
      <c r="D141" s="258" t="s">
        <v>192</v>
      </c>
      <c r="E141" s="257" t="s">
        <v>1224</v>
      </c>
      <c r="F141" s="258" t="s">
        <v>79</v>
      </c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>
        <v>0</v>
      </c>
      <c r="S141" s="263">
        <v>25000</v>
      </c>
      <c r="T141" s="444">
        <f>R141+S141</f>
        <v>25000</v>
      </c>
      <c r="U141" s="444">
        <v>25000</v>
      </c>
    </row>
    <row r="142" spans="1:21" s="19" customFormat="1" ht="21.75" customHeight="1" x14ac:dyDescent="0.2">
      <c r="A142" s="435" t="s">
        <v>852</v>
      </c>
      <c r="B142" s="256" t="s">
        <v>130</v>
      </c>
      <c r="C142" s="256" t="s">
        <v>202</v>
      </c>
      <c r="D142" s="256" t="s">
        <v>194</v>
      </c>
      <c r="E142" s="259"/>
      <c r="F142" s="256"/>
      <c r="G142" s="281"/>
      <c r="H142" s="281"/>
      <c r="I142" s="281"/>
      <c r="J142" s="281"/>
      <c r="K142" s="281"/>
      <c r="L142" s="281" t="e">
        <f>L143+#REF!+#REF!</f>
        <v>#REF!</v>
      </c>
      <c r="M142" s="281" t="e">
        <f>M143+#REF!+#REF!</f>
        <v>#REF!</v>
      </c>
      <c r="N142" s="281" t="e">
        <f>N143+#REF!+#REF!</f>
        <v>#REF!</v>
      </c>
      <c r="O142" s="281" t="e">
        <f>O143+#REF!+#REF!</f>
        <v>#REF!</v>
      </c>
      <c r="P142" s="281" t="e">
        <f>P143+#REF!+#REF!</f>
        <v>#REF!</v>
      </c>
      <c r="Q142" s="281" t="e">
        <f>Q143+#REF!+#REF!</f>
        <v>#REF!</v>
      </c>
      <c r="R142" s="281">
        <f>R143</f>
        <v>22853</v>
      </c>
      <c r="S142" s="281">
        <f t="shared" ref="S142:U142" si="107">S143</f>
        <v>0</v>
      </c>
      <c r="T142" s="281">
        <f t="shared" si="107"/>
        <v>22853</v>
      </c>
      <c r="U142" s="281">
        <f t="shared" si="107"/>
        <v>22853</v>
      </c>
    </row>
    <row r="143" spans="1:21" s="19" customFormat="1" ht="27.75" customHeight="1" x14ac:dyDescent="0.2">
      <c r="A143" s="265" t="s">
        <v>905</v>
      </c>
      <c r="B143" s="258" t="s">
        <v>130</v>
      </c>
      <c r="C143" s="258" t="s">
        <v>202</v>
      </c>
      <c r="D143" s="258" t="s">
        <v>194</v>
      </c>
      <c r="E143" s="257" t="s">
        <v>922</v>
      </c>
      <c r="F143" s="258"/>
      <c r="G143" s="263"/>
      <c r="H143" s="263">
        <f t="shared" ref="H143:Q143" si="108">H144+H150</f>
        <v>0</v>
      </c>
      <c r="I143" s="263">
        <f t="shared" si="108"/>
        <v>20483</v>
      </c>
      <c r="J143" s="263">
        <f t="shared" si="108"/>
        <v>20483</v>
      </c>
      <c r="K143" s="263">
        <f t="shared" si="108"/>
        <v>1418.7700000000002</v>
      </c>
      <c r="L143" s="263">
        <f t="shared" si="108"/>
        <v>21560</v>
      </c>
      <c r="M143" s="263">
        <f t="shared" si="108"/>
        <v>21560</v>
      </c>
      <c r="N143" s="263">
        <f t="shared" si="108"/>
        <v>-1455</v>
      </c>
      <c r="O143" s="263">
        <f t="shared" si="108"/>
        <v>20105</v>
      </c>
      <c r="P143" s="263">
        <f t="shared" si="108"/>
        <v>20105</v>
      </c>
      <c r="Q143" s="263">
        <f t="shared" si="108"/>
        <v>0</v>
      </c>
      <c r="R143" s="263">
        <f>R144+R150</f>
        <v>22853</v>
      </c>
      <c r="S143" s="263">
        <f t="shared" ref="S143:T143" si="109">S144+S150</f>
        <v>0</v>
      </c>
      <c r="T143" s="263">
        <f t="shared" si="109"/>
        <v>22853</v>
      </c>
      <c r="U143" s="263">
        <f t="shared" ref="U143" si="110">U144+U150</f>
        <v>22853</v>
      </c>
    </row>
    <row r="144" spans="1:21" s="19" customFormat="1" ht="21.75" customHeight="1" x14ac:dyDescent="0.2">
      <c r="A144" s="435" t="s">
        <v>1097</v>
      </c>
      <c r="B144" s="258" t="s">
        <v>130</v>
      </c>
      <c r="C144" s="258" t="s">
        <v>202</v>
      </c>
      <c r="D144" s="258" t="s">
        <v>194</v>
      </c>
      <c r="E144" s="257" t="s">
        <v>784</v>
      </c>
      <c r="F144" s="258"/>
      <c r="G144" s="263"/>
      <c r="H144" s="263">
        <f t="shared" ref="H144:Q144" si="111">H145+H148</f>
        <v>0</v>
      </c>
      <c r="I144" s="263">
        <f t="shared" si="111"/>
        <v>5750</v>
      </c>
      <c r="J144" s="263">
        <f t="shared" si="111"/>
        <v>5750</v>
      </c>
      <c r="K144" s="263">
        <f t="shared" si="111"/>
        <v>80.39</v>
      </c>
      <c r="L144" s="263">
        <f t="shared" si="111"/>
        <v>5750</v>
      </c>
      <c r="M144" s="263">
        <f t="shared" si="111"/>
        <v>5750</v>
      </c>
      <c r="N144" s="263">
        <f t="shared" si="111"/>
        <v>265</v>
      </c>
      <c r="O144" s="263">
        <f t="shared" si="111"/>
        <v>6015</v>
      </c>
      <c r="P144" s="263">
        <f t="shared" si="111"/>
        <v>6015</v>
      </c>
      <c r="Q144" s="263">
        <f t="shared" si="111"/>
        <v>0</v>
      </c>
      <c r="R144" s="263">
        <f>R145+R146+R147+R148+R149</f>
        <v>6264</v>
      </c>
      <c r="S144" s="263">
        <f t="shared" ref="S144:U144" si="112">S145+S146+S147+S148+S149</f>
        <v>0</v>
      </c>
      <c r="T144" s="263">
        <f t="shared" si="112"/>
        <v>6264</v>
      </c>
      <c r="U144" s="263">
        <f t="shared" si="112"/>
        <v>6264</v>
      </c>
    </row>
    <row r="145" spans="1:21" s="19" customFormat="1" ht="29.25" customHeight="1" x14ac:dyDescent="0.2">
      <c r="A145" s="265" t="s">
        <v>76</v>
      </c>
      <c r="B145" s="258" t="s">
        <v>130</v>
      </c>
      <c r="C145" s="258" t="s">
        <v>202</v>
      </c>
      <c r="D145" s="258" t="s">
        <v>194</v>
      </c>
      <c r="E145" s="257" t="s">
        <v>784</v>
      </c>
      <c r="F145" s="258" t="s">
        <v>77</v>
      </c>
      <c r="G145" s="263"/>
      <c r="H145" s="263">
        <v>0</v>
      </c>
      <c r="I145" s="263">
        <v>5550</v>
      </c>
      <c r="J145" s="263">
        <f>H145+I145</f>
        <v>5550</v>
      </c>
      <c r="K145" s="263">
        <v>80.39</v>
      </c>
      <c r="L145" s="263">
        <v>5550</v>
      </c>
      <c r="M145" s="263">
        <v>5550</v>
      </c>
      <c r="N145" s="263">
        <v>265</v>
      </c>
      <c r="O145" s="263">
        <f>M145+N145</f>
        <v>5815</v>
      </c>
      <c r="P145" s="263">
        <v>5815</v>
      </c>
      <c r="Q145" s="263">
        <v>0</v>
      </c>
      <c r="R145" s="263">
        <v>5714</v>
      </c>
      <c r="S145" s="263">
        <v>0</v>
      </c>
      <c r="T145" s="263">
        <f t="shared" ref="T145:T149" si="113">R145+S145</f>
        <v>5714</v>
      </c>
      <c r="U145" s="263">
        <v>5714</v>
      </c>
    </row>
    <row r="146" spans="1:21" s="19" customFormat="1" ht="29.25" customHeight="1" x14ac:dyDescent="0.2">
      <c r="A146" s="265" t="s">
        <v>76</v>
      </c>
      <c r="B146" s="258" t="s">
        <v>130</v>
      </c>
      <c r="C146" s="258" t="s">
        <v>202</v>
      </c>
      <c r="D146" s="258" t="s">
        <v>194</v>
      </c>
      <c r="E146" s="257" t="s">
        <v>1094</v>
      </c>
      <c r="F146" s="258" t="s">
        <v>77</v>
      </c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>
        <v>0</v>
      </c>
      <c r="S146" s="263">
        <v>0</v>
      </c>
      <c r="T146" s="263">
        <f t="shared" si="113"/>
        <v>0</v>
      </c>
      <c r="U146" s="263">
        <v>0</v>
      </c>
    </row>
    <row r="147" spans="1:21" s="19" customFormat="1" ht="29.25" customHeight="1" x14ac:dyDescent="0.2">
      <c r="A147" s="265" t="s">
        <v>76</v>
      </c>
      <c r="B147" s="258" t="s">
        <v>130</v>
      </c>
      <c r="C147" s="258" t="s">
        <v>202</v>
      </c>
      <c r="D147" s="258" t="s">
        <v>194</v>
      </c>
      <c r="E147" s="257" t="s">
        <v>1095</v>
      </c>
      <c r="F147" s="258" t="s">
        <v>77</v>
      </c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>
        <v>300</v>
      </c>
      <c r="S147" s="263">
        <v>0</v>
      </c>
      <c r="T147" s="263">
        <f t="shared" si="113"/>
        <v>300</v>
      </c>
      <c r="U147" s="263">
        <v>300</v>
      </c>
    </row>
    <row r="148" spans="1:21" s="19" customFormat="1" ht="29.25" customHeight="1" x14ac:dyDescent="0.2">
      <c r="A148" s="265" t="s">
        <v>1096</v>
      </c>
      <c r="B148" s="258" t="s">
        <v>130</v>
      </c>
      <c r="C148" s="258" t="s">
        <v>202</v>
      </c>
      <c r="D148" s="258" t="s">
        <v>194</v>
      </c>
      <c r="E148" s="257" t="s">
        <v>784</v>
      </c>
      <c r="F148" s="258" t="s">
        <v>79</v>
      </c>
      <c r="G148" s="263"/>
      <c r="H148" s="263">
        <v>0</v>
      </c>
      <c r="I148" s="263">
        <v>200</v>
      </c>
      <c r="J148" s="263">
        <f>H148+I148</f>
        <v>200</v>
      </c>
      <c r="K148" s="263">
        <v>0</v>
      </c>
      <c r="L148" s="263">
        <v>200</v>
      </c>
      <c r="M148" s="263">
        <v>200</v>
      </c>
      <c r="N148" s="263">
        <v>0</v>
      </c>
      <c r="O148" s="263">
        <f>M148+N148</f>
        <v>200</v>
      </c>
      <c r="P148" s="263">
        <v>200</v>
      </c>
      <c r="Q148" s="263">
        <v>0</v>
      </c>
      <c r="R148" s="263">
        <v>200</v>
      </c>
      <c r="S148" s="263">
        <v>0</v>
      </c>
      <c r="T148" s="263">
        <f t="shared" si="113"/>
        <v>200</v>
      </c>
      <c r="U148" s="263">
        <v>200</v>
      </c>
    </row>
    <row r="149" spans="1:21" s="19" customFormat="1" ht="29.25" customHeight="1" x14ac:dyDescent="0.2">
      <c r="A149" s="265" t="s">
        <v>725</v>
      </c>
      <c r="B149" s="258" t="s">
        <v>130</v>
      </c>
      <c r="C149" s="258" t="s">
        <v>202</v>
      </c>
      <c r="D149" s="258" t="s">
        <v>194</v>
      </c>
      <c r="E149" s="258" t="s">
        <v>822</v>
      </c>
      <c r="F149" s="258" t="s">
        <v>79</v>
      </c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>
        <v>50</v>
      </c>
      <c r="S149" s="263">
        <v>0</v>
      </c>
      <c r="T149" s="263">
        <f t="shared" si="113"/>
        <v>50</v>
      </c>
      <c r="U149" s="263">
        <v>50</v>
      </c>
    </row>
    <row r="150" spans="1:21" s="19" customFormat="1" ht="21.75" customHeight="1" x14ac:dyDescent="0.2">
      <c r="A150" s="435" t="s">
        <v>1098</v>
      </c>
      <c r="B150" s="256" t="s">
        <v>130</v>
      </c>
      <c r="C150" s="256" t="s">
        <v>202</v>
      </c>
      <c r="D150" s="256" t="s">
        <v>194</v>
      </c>
      <c r="E150" s="259" t="s">
        <v>783</v>
      </c>
      <c r="F150" s="258"/>
      <c r="G150" s="263"/>
      <c r="H150" s="263">
        <f t="shared" ref="H150:Q150" si="114">H151+H154</f>
        <v>0</v>
      </c>
      <c r="I150" s="263">
        <f t="shared" si="114"/>
        <v>14733</v>
      </c>
      <c r="J150" s="263">
        <f t="shared" si="114"/>
        <v>14733</v>
      </c>
      <c r="K150" s="263">
        <f t="shared" si="114"/>
        <v>1338.38</v>
      </c>
      <c r="L150" s="263">
        <f t="shared" si="114"/>
        <v>15810</v>
      </c>
      <c r="M150" s="263">
        <f t="shared" si="114"/>
        <v>15810</v>
      </c>
      <c r="N150" s="263">
        <f t="shared" si="114"/>
        <v>-1720</v>
      </c>
      <c r="O150" s="263">
        <f t="shared" si="114"/>
        <v>14090</v>
      </c>
      <c r="P150" s="263">
        <f t="shared" si="114"/>
        <v>14090</v>
      </c>
      <c r="Q150" s="263">
        <f t="shared" si="114"/>
        <v>0</v>
      </c>
      <c r="R150" s="263">
        <f>R151+R152+R153+R154</f>
        <v>16589</v>
      </c>
      <c r="S150" s="263">
        <f t="shared" ref="S150:U150" si="115">S151+S152+S153+S154</f>
        <v>0</v>
      </c>
      <c r="T150" s="263">
        <f t="shared" si="115"/>
        <v>16589</v>
      </c>
      <c r="U150" s="263">
        <f t="shared" si="115"/>
        <v>16589</v>
      </c>
    </row>
    <row r="151" spans="1:21" s="19" customFormat="1" ht="39.75" customHeight="1" x14ac:dyDescent="0.2">
      <c r="A151" s="265" t="s">
        <v>76</v>
      </c>
      <c r="B151" s="258" t="s">
        <v>130</v>
      </c>
      <c r="C151" s="258" t="s">
        <v>202</v>
      </c>
      <c r="D151" s="258" t="s">
        <v>194</v>
      </c>
      <c r="E151" s="257" t="s">
        <v>783</v>
      </c>
      <c r="F151" s="258" t="s">
        <v>77</v>
      </c>
      <c r="G151" s="263"/>
      <c r="H151" s="263">
        <v>0</v>
      </c>
      <c r="I151" s="263">
        <v>14013</v>
      </c>
      <c r="J151" s="263">
        <f>H151+I151</f>
        <v>14013</v>
      </c>
      <c r="K151" s="263">
        <v>1338.38</v>
      </c>
      <c r="L151" s="263">
        <f>12090+3000</f>
        <v>15090</v>
      </c>
      <c r="M151" s="263">
        <f>12090+3000</f>
        <v>15090</v>
      </c>
      <c r="N151" s="263">
        <v>-1700</v>
      </c>
      <c r="O151" s="263">
        <f>M151+N151</f>
        <v>13390</v>
      </c>
      <c r="P151" s="263">
        <v>13390</v>
      </c>
      <c r="Q151" s="263">
        <v>0</v>
      </c>
      <c r="R151" s="263">
        <v>14269</v>
      </c>
      <c r="S151" s="263">
        <v>0</v>
      </c>
      <c r="T151" s="263">
        <f t="shared" ref="T151:T154" si="116">R151+S151</f>
        <v>14269</v>
      </c>
      <c r="U151" s="263">
        <v>14269</v>
      </c>
    </row>
    <row r="152" spans="1:21" s="19" customFormat="1" ht="39.75" customHeight="1" x14ac:dyDescent="0.2">
      <c r="A152" s="265" t="s">
        <v>76</v>
      </c>
      <c r="B152" s="258" t="s">
        <v>130</v>
      </c>
      <c r="C152" s="258" t="s">
        <v>202</v>
      </c>
      <c r="D152" s="258" t="s">
        <v>194</v>
      </c>
      <c r="E152" s="257" t="s">
        <v>1099</v>
      </c>
      <c r="F152" s="258" t="s">
        <v>77</v>
      </c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>
        <v>0</v>
      </c>
      <c r="S152" s="263">
        <v>0</v>
      </c>
      <c r="T152" s="263">
        <f t="shared" si="116"/>
        <v>0</v>
      </c>
      <c r="U152" s="263">
        <v>0</v>
      </c>
    </row>
    <row r="153" spans="1:21" s="19" customFormat="1" ht="39.75" customHeight="1" x14ac:dyDescent="0.2">
      <c r="A153" s="265" t="s">
        <v>76</v>
      </c>
      <c r="B153" s="258" t="s">
        <v>130</v>
      </c>
      <c r="C153" s="258" t="s">
        <v>202</v>
      </c>
      <c r="D153" s="258" t="s">
        <v>194</v>
      </c>
      <c r="E153" s="257" t="s">
        <v>1100</v>
      </c>
      <c r="F153" s="258" t="s">
        <v>77</v>
      </c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>
        <v>1620</v>
      </c>
      <c r="S153" s="263">
        <v>0</v>
      </c>
      <c r="T153" s="263">
        <f t="shared" si="116"/>
        <v>1620</v>
      </c>
      <c r="U153" s="263">
        <v>1620</v>
      </c>
    </row>
    <row r="154" spans="1:21" s="19" customFormat="1" ht="25.5" customHeight="1" x14ac:dyDescent="0.2">
      <c r="A154" s="265" t="s">
        <v>537</v>
      </c>
      <c r="B154" s="258" t="s">
        <v>130</v>
      </c>
      <c r="C154" s="258" t="s">
        <v>202</v>
      </c>
      <c r="D154" s="258" t="s">
        <v>194</v>
      </c>
      <c r="E154" s="257" t="s">
        <v>783</v>
      </c>
      <c r="F154" s="258" t="s">
        <v>79</v>
      </c>
      <c r="G154" s="263"/>
      <c r="H154" s="263">
        <v>0</v>
      </c>
      <c r="I154" s="263">
        <v>720</v>
      </c>
      <c r="J154" s="263">
        <f>H154+I154</f>
        <v>720</v>
      </c>
      <c r="K154" s="263">
        <v>0</v>
      </c>
      <c r="L154" s="263">
        <v>720</v>
      </c>
      <c r="M154" s="263">
        <v>720</v>
      </c>
      <c r="N154" s="263">
        <v>-20</v>
      </c>
      <c r="O154" s="263">
        <f>M154+N154</f>
        <v>700</v>
      </c>
      <c r="P154" s="263">
        <v>700</v>
      </c>
      <c r="Q154" s="263">
        <v>0</v>
      </c>
      <c r="R154" s="263">
        <v>700</v>
      </c>
      <c r="S154" s="263">
        <v>0</v>
      </c>
      <c r="T154" s="263">
        <f t="shared" si="116"/>
        <v>700</v>
      </c>
      <c r="U154" s="263">
        <v>700</v>
      </c>
    </row>
    <row r="155" spans="1:21" s="19" customFormat="1" ht="18.75" hidden="1" customHeight="1" x14ac:dyDescent="0.2">
      <c r="A155" s="435" t="s">
        <v>852</v>
      </c>
      <c r="B155" s="256" t="s">
        <v>130</v>
      </c>
      <c r="C155" s="256" t="s">
        <v>202</v>
      </c>
      <c r="D155" s="256" t="s">
        <v>194</v>
      </c>
      <c r="E155" s="259"/>
      <c r="F155" s="256"/>
      <c r="G155" s="281">
        <f t="shared" ref="G155:P155" si="117">G156+G159+G162</f>
        <v>0</v>
      </c>
      <c r="H155" s="281">
        <f t="shared" si="117"/>
        <v>21483</v>
      </c>
      <c r="I155" s="281">
        <f t="shared" si="117"/>
        <v>-21483</v>
      </c>
      <c r="J155" s="281">
        <f t="shared" si="117"/>
        <v>0</v>
      </c>
      <c r="K155" s="281">
        <f t="shared" si="117"/>
        <v>0</v>
      </c>
      <c r="L155" s="281">
        <f t="shared" si="117"/>
        <v>-21483</v>
      </c>
      <c r="M155" s="281">
        <f t="shared" si="117"/>
        <v>0</v>
      </c>
      <c r="N155" s="281">
        <f t="shared" si="117"/>
        <v>-21483</v>
      </c>
      <c r="O155" s="281">
        <f t="shared" si="117"/>
        <v>-21483</v>
      </c>
      <c r="P155" s="281">
        <f t="shared" si="117"/>
        <v>-21483</v>
      </c>
      <c r="Q155" s="281">
        <f t="shared" ref="Q155:T155" si="118">Q156+Q159+Q162</f>
        <v>-42966</v>
      </c>
      <c r="R155" s="281">
        <f t="shared" ref="R155:S155" si="119">R156+R159+R162</f>
        <v>-21483</v>
      </c>
      <c r="S155" s="281">
        <f t="shared" si="119"/>
        <v>-42966</v>
      </c>
      <c r="T155" s="281">
        <f t="shared" si="118"/>
        <v>-42966</v>
      </c>
      <c r="U155" s="281">
        <f t="shared" ref="U155" si="120">U156+U159+U162</f>
        <v>-64449</v>
      </c>
    </row>
    <row r="156" spans="1:21" s="19" customFormat="1" ht="18.75" hidden="1" customHeight="1" x14ac:dyDescent="0.2">
      <c r="A156" s="265" t="s">
        <v>536</v>
      </c>
      <c r="B156" s="258" t="s">
        <v>130</v>
      </c>
      <c r="C156" s="258" t="s">
        <v>202</v>
      </c>
      <c r="D156" s="258" t="s">
        <v>194</v>
      </c>
      <c r="E156" s="257" t="s">
        <v>784</v>
      </c>
      <c r="F156" s="258"/>
      <c r="G156" s="263">
        <f>G157+G158</f>
        <v>0</v>
      </c>
      <c r="H156" s="263">
        <f>H157+H158</f>
        <v>5750</v>
      </c>
      <c r="I156" s="263">
        <f>I157+I158</f>
        <v>-5750</v>
      </c>
      <c r="J156" s="263">
        <f>H156+I156</f>
        <v>0</v>
      </c>
      <c r="K156" s="263">
        <f>K157+K158</f>
        <v>0</v>
      </c>
      <c r="L156" s="263">
        <f>I156+J156</f>
        <v>-5750</v>
      </c>
      <c r="M156" s="263">
        <f>J156+K156</f>
        <v>0</v>
      </c>
      <c r="N156" s="263">
        <f t="shared" ref="N156:O162" si="121">K156+L156</f>
        <v>-5750</v>
      </c>
      <c r="O156" s="263">
        <f t="shared" si="121"/>
        <v>-5750</v>
      </c>
      <c r="P156" s="263">
        <f t="shared" ref="P156:P162" si="122">M156+N156</f>
        <v>-5750</v>
      </c>
      <c r="Q156" s="263">
        <f t="shared" ref="Q156:Q162" si="123">N156+O156</f>
        <v>-11500</v>
      </c>
      <c r="R156" s="263">
        <f t="shared" ref="R156:U162" si="124">M156+N156</f>
        <v>-5750</v>
      </c>
      <c r="S156" s="263">
        <f t="shared" si="124"/>
        <v>-11500</v>
      </c>
      <c r="T156" s="263">
        <f t="shared" si="124"/>
        <v>-11500</v>
      </c>
      <c r="U156" s="263">
        <f t="shared" si="124"/>
        <v>-17250</v>
      </c>
    </row>
    <row r="157" spans="1:21" s="19" customFormat="1" ht="30.75" hidden="1" customHeight="1" x14ac:dyDescent="0.2">
      <c r="A157" s="265" t="s">
        <v>76</v>
      </c>
      <c r="B157" s="258" t="s">
        <v>130</v>
      </c>
      <c r="C157" s="258" t="s">
        <v>202</v>
      </c>
      <c r="D157" s="258" t="s">
        <v>194</v>
      </c>
      <c r="E157" s="257" t="s">
        <v>784</v>
      </c>
      <c r="F157" s="258" t="s">
        <v>77</v>
      </c>
      <c r="G157" s="263"/>
      <c r="H157" s="263">
        <v>5550</v>
      </c>
      <c r="I157" s="263">
        <v>-5550</v>
      </c>
      <c r="J157" s="263">
        <f t="shared" ref="J157:J162" si="125">H157+I157</f>
        <v>0</v>
      </c>
      <c r="K157" s="263">
        <v>0</v>
      </c>
      <c r="L157" s="263">
        <f t="shared" ref="L157:M162" si="126">I157+J157</f>
        <v>-5550</v>
      </c>
      <c r="M157" s="263">
        <f t="shared" si="126"/>
        <v>0</v>
      </c>
      <c r="N157" s="263">
        <f t="shared" si="121"/>
        <v>-5550</v>
      </c>
      <c r="O157" s="263">
        <f t="shared" si="121"/>
        <v>-5550</v>
      </c>
      <c r="P157" s="263">
        <f t="shared" si="122"/>
        <v>-5550</v>
      </c>
      <c r="Q157" s="263">
        <f t="shared" si="123"/>
        <v>-11100</v>
      </c>
      <c r="R157" s="263">
        <f t="shared" si="124"/>
        <v>-5550</v>
      </c>
      <c r="S157" s="263">
        <f t="shared" si="124"/>
        <v>-11100</v>
      </c>
      <c r="T157" s="263">
        <f t="shared" si="124"/>
        <v>-11100</v>
      </c>
      <c r="U157" s="263">
        <f t="shared" si="124"/>
        <v>-16650</v>
      </c>
    </row>
    <row r="158" spans="1:21" s="19" customFormat="1" ht="18.75" hidden="1" customHeight="1" x14ac:dyDescent="0.2">
      <c r="A158" s="265" t="s">
        <v>78</v>
      </c>
      <c r="B158" s="258" t="s">
        <v>130</v>
      </c>
      <c r="C158" s="258" t="s">
        <v>202</v>
      </c>
      <c r="D158" s="258" t="s">
        <v>194</v>
      </c>
      <c r="E158" s="257" t="s">
        <v>784</v>
      </c>
      <c r="F158" s="258" t="s">
        <v>79</v>
      </c>
      <c r="G158" s="263"/>
      <c r="H158" s="263">
        <v>200</v>
      </c>
      <c r="I158" s="263">
        <v>-200</v>
      </c>
      <c r="J158" s="263">
        <f t="shared" si="125"/>
        <v>0</v>
      </c>
      <c r="K158" s="263">
        <v>0</v>
      </c>
      <c r="L158" s="263">
        <f t="shared" si="126"/>
        <v>-200</v>
      </c>
      <c r="M158" s="263">
        <f t="shared" si="126"/>
        <v>0</v>
      </c>
      <c r="N158" s="263">
        <f t="shared" si="121"/>
        <v>-200</v>
      </c>
      <c r="O158" s="263">
        <f t="shared" si="121"/>
        <v>-200</v>
      </c>
      <c r="P158" s="263">
        <f t="shared" si="122"/>
        <v>-200</v>
      </c>
      <c r="Q158" s="263">
        <f t="shared" si="123"/>
        <v>-400</v>
      </c>
      <c r="R158" s="263">
        <f t="shared" si="124"/>
        <v>-200</v>
      </c>
      <c r="S158" s="263">
        <f t="shared" si="124"/>
        <v>-400</v>
      </c>
      <c r="T158" s="263">
        <f t="shared" si="124"/>
        <v>-400</v>
      </c>
      <c r="U158" s="263">
        <f t="shared" si="124"/>
        <v>-600</v>
      </c>
    </row>
    <row r="159" spans="1:21" ht="18.75" hidden="1" customHeight="1" x14ac:dyDescent="0.2">
      <c r="A159" s="265" t="s">
        <v>537</v>
      </c>
      <c r="B159" s="258" t="s">
        <v>130</v>
      </c>
      <c r="C159" s="258" t="s">
        <v>202</v>
      </c>
      <c r="D159" s="258" t="s">
        <v>194</v>
      </c>
      <c r="E159" s="257" t="s">
        <v>783</v>
      </c>
      <c r="F159" s="258"/>
      <c r="G159" s="263">
        <f>G160+G161</f>
        <v>0</v>
      </c>
      <c r="H159" s="263">
        <f>H160+H161</f>
        <v>14733</v>
      </c>
      <c r="I159" s="263">
        <f>I160+I161</f>
        <v>-14733</v>
      </c>
      <c r="J159" s="263">
        <f t="shared" si="125"/>
        <v>0</v>
      </c>
      <c r="K159" s="263">
        <f>K160+K161</f>
        <v>0</v>
      </c>
      <c r="L159" s="263">
        <f t="shared" si="126"/>
        <v>-14733</v>
      </c>
      <c r="M159" s="263">
        <f t="shared" si="126"/>
        <v>0</v>
      </c>
      <c r="N159" s="263">
        <f t="shared" si="121"/>
        <v>-14733</v>
      </c>
      <c r="O159" s="263">
        <f t="shared" si="121"/>
        <v>-14733</v>
      </c>
      <c r="P159" s="263">
        <f t="shared" si="122"/>
        <v>-14733</v>
      </c>
      <c r="Q159" s="263">
        <f t="shared" si="123"/>
        <v>-29466</v>
      </c>
      <c r="R159" s="263">
        <f t="shared" si="124"/>
        <v>-14733</v>
      </c>
      <c r="S159" s="263">
        <f t="shared" si="124"/>
        <v>-29466</v>
      </c>
      <c r="T159" s="263">
        <f t="shared" si="124"/>
        <v>-29466</v>
      </c>
      <c r="U159" s="263">
        <f t="shared" si="124"/>
        <v>-44199</v>
      </c>
    </row>
    <row r="160" spans="1:21" ht="33.75" hidden="1" customHeight="1" x14ac:dyDescent="0.2">
      <c r="A160" s="265" t="s">
        <v>76</v>
      </c>
      <c r="B160" s="258" t="s">
        <v>130</v>
      </c>
      <c r="C160" s="258" t="s">
        <v>202</v>
      </c>
      <c r="D160" s="258" t="s">
        <v>194</v>
      </c>
      <c r="E160" s="257" t="s">
        <v>783</v>
      </c>
      <c r="F160" s="258" t="s">
        <v>77</v>
      </c>
      <c r="G160" s="263"/>
      <c r="H160" s="263">
        <v>14013</v>
      </c>
      <c r="I160" s="263">
        <v>-14013</v>
      </c>
      <c r="J160" s="263">
        <f t="shared" si="125"/>
        <v>0</v>
      </c>
      <c r="K160" s="263">
        <v>0</v>
      </c>
      <c r="L160" s="263">
        <f t="shared" si="126"/>
        <v>-14013</v>
      </c>
      <c r="M160" s="263">
        <f t="shared" si="126"/>
        <v>0</v>
      </c>
      <c r="N160" s="263">
        <f t="shared" si="121"/>
        <v>-14013</v>
      </c>
      <c r="O160" s="263">
        <f t="shared" si="121"/>
        <v>-14013</v>
      </c>
      <c r="P160" s="263">
        <f t="shared" si="122"/>
        <v>-14013</v>
      </c>
      <c r="Q160" s="263">
        <f t="shared" si="123"/>
        <v>-28026</v>
      </c>
      <c r="R160" s="263">
        <f t="shared" si="124"/>
        <v>-14013</v>
      </c>
      <c r="S160" s="263">
        <f t="shared" si="124"/>
        <v>-28026</v>
      </c>
      <c r="T160" s="263">
        <f t="shared" si="124"/>
        <v>-28026</v>
      </c>
      <c r="U160" s="263">
        <f t="shared" si="124"/>
        <v>-42039</v>
      </c>
    </row>
    <row r="161" spans="1:21" ht="18.75" hidden="1" customHeight="1" x14ac:dyDescent="0.2">
      <c r="A161" s="265" t="s">
        <v>78</v>
      </c>
      <c r="B161" s="258" t="s">
        <v>130</v>
      </c>
      <c r="C161" s="258" t="s">
        <v>202</v>
      </c>
      <c r="D161" s="258" t="s">
        <v>194</v>
      </c>
      <c r="E161" s="257" t="s">
        <v>783</v>
      </c>
      <c r="F161" s="258" t="s">
        <v>79</v>
      </c>
      <c r="G161" s="263"/>
      <c r="H161" s="263">
        <v>720</v>
      </c>
      <c r="I161" s="263">
        <v>-720</v>
      </c>
      <c r="J161" s="263">
        <f t="shared" si="125"/>
        <v>0</v>
      </c>
      <c r="K161" s="263">
        <v>0</v>
      </c>
      <c r="L161" s="263">
        <f t="shared" si="126"/>
        <v>-720</v>
      </c>
      <c r="M161" s="263">
        <f t="shared" si="126"/>
        <v>0</v>
      </c>
      <c r="N161" s="263">
        <f t="shared" si="121"/>
        <v>-720</v>
      </c>
      <c r="O161" s="263">
        <f t="shared" si="121"/>
        <v>-720</v>
      </c>
      <c r="P161" s="263">
        <f t="shared" si="122"/>
        <v>-720</v>
      </c>
      <c r="Q161" s="263">
        <f t="shared" si="123"/>
        <v>-1440</v>
      </c>
      <c r="R161" s="263">
        <f t="shared" si="124"/>
        <v>-720</v>
      </c>
      <c r="S161" s="263">
        <f t="shared" si="124"/>
        <v>-1440</v>
      </c>
      <c r="T161" s="263">
        <f t="shared" si="124"/>
        <v>-1440</v>
      </c>
      <c r="U161" s="263">
        <f t="shared" si="124"/>
        <v>-2160</v>
      </c>
    </row>
    <row r="162" spans="1:21" ht="33.75" hidden="1" customHeight="1" x14ac:dyDescent="0.2">
      <c r="A162" s="265" t="s">
        <v>864</v>
      </c>
      <c r="B162" s="258" t="s">
        <v>130</v>
      </c>
      <c r="C162" s="258" t="s">
        <v>202</v>
      </c>
      <c r="D162" s="258" t="s">
        <v>194</v>
      </c>
      <c r="E162" s="257" t="s">
        <v>865</v>
      </c>
      <c r="F162" s="258" t="s">
        <v>79</v>
      </c>
      <c r="G162" s="263"/>
      <c r="H162" s="263">
        <v>1000</v>
      </c>
      <c r="I162" s="263">
        <v>-1000</v>
      </c>
      <c r="J162" s="263">
        <f t="shared" si="125"/>
        <v>0</v>
      </c>
      <c r="K162" s="263">
        <v>0</v>
      </c>
      <c r="L162" s="263">
        <f t="shared" si="126"/>
        <v>-1000</v>
      </c>
      <c r="M162" s="263">
        <f t="shared" si="126"/>
        <v>0</v>
      </c>
      <c r="N162" s="263">
        <f t="shared" si="121"/>
        <v>-1000</v>
      </c>
      <c r="O162" s="263">
        <f t="shared" si="121"/>
        <v>-1000</v>
      </c>
      <c r="P162" s="263">
        <f t="shared" si="122"/>
        <v>-1000</v>
      </c>
      <c r="Q162" s="263">
        <f t="shared" si="123"/>
        <v>-2000</v>
      </c>
      <c r="R162" s="263">
        <f t="shared" si="124"/>
        <v>-1000</v>
      </c>
      <c r="S162" s="263">
        <f t="shared" si="124"/>
        <v>-2000</v>
      </c>
      <c r="T162" s="263">
        <f t="shared" si="124"/>
        <v>-2000</v>
      </c>
      <c r="U162" s="263">
        <f t="shared" si="124"/>
        <v>-3000</v>
      </c>
    </row>
    <row r="163" spans="1:21" ht="33.75" hidden="1" customHeight="1" x14ac:dyDescent="0.2">
      <c r="A163" s="265" t="s">
        <v>78</v>
      </c>
      <c r="B163" s="258" t="s">
        <v>130</v>
      </c>
      <c r="C163" s="258" t="s">
        <v>202</v>
      </c>
      <c r="D163" s="258" t="s">
        <v>194</v>
      </c>
      <c r="E163" s="257" t="s">
        <v>960</v>
      </c>
      <c r="F163" s="258" t="s">
        <v>79</v>
      </c>
      <c r="G163" s="263"/>
      <c r="H163" s="263"/>
      <c r="I163" s="263"/>
      <c r="J163" s="263"/>
      <c r="K163" s="263"/>
      <c r="L163" s="263">
        <v>0</v>
      </c>
      <c r="M163" s="263">
        <v>0</v>
      </c>
      <c r="N163" s="263">
        <v>0</v>
      </c>
      <c r="O163" s="263">
        <v>0</v>
      </c>
      <c r="P163" s="263">
        <v>0</v>
      </c>
      <c r="Q163" s="263">
        <v>0</v>
      </c>
      <c r="R163" s="263">
        <v>0</v>
      </c>
      <c r="S163" s="263">
        <v>0</v>
      </c>
      <c r="T163" s="263">
        <v>0</v>
      </c>
      <c r="U163" s="263">
        <v>0</v>
      </c>
    </row>
    <row r="164" spans="1:21" ht="33.75" hidden="1" customHeight="1" x14ac:dyDescent="0.2">
      <c r="A164" s="265" t="s">
        <v>864</v>
      </c>
      <c r="B164" s="258" t="s">
        <v>130</v>
      </c>
      <c r="C164" s="258" t="s">
        <v>202</v>
      </c>
      <c r="D164" s="258" t="s">
        <v>194</v>
      </c>
      <c r="E164" s="257" t="s">
        <v>865</v>
      </c>
      <c r="F164" s="258" t="s">
        <v>79</v>
      </c>
      <c r="G164" s="263"/>
      <c r="H164" s="263">
        <v>500</v>
      </c>
      <c r="I164" s="263">
        <v>1000</v>
      </c>
      <c r="J164" s="263">
        <v>1500</v>
      </c>
      <c r="K164" s="263">
        <v>168</v>
      </c>
      <c r="L164" s="263">
        <v>0</v>
      </c>
      <c r="M164" s="263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263">
        <v>0</v>
      </c>
      <c r="T164" s="263">
        <v>0</v>
      </c>
      <c r="U164" s="263">
        <v>0</v>
      </c>
    </row>
    <row r="165" spans="1:21" ht="17.25" customHeight="1" x14ac:dyDescent="0.2">
      <c r="A165" s="435" t="s">
        <v>230</v>
      </c>
      <c r="B165" s="256" t="s">
        <v>130</v>
      </c>
      <c r="C165" s="256" t="s">
        <v>202</v>
      </c>
      <c r="D165" s="256" t="s">
        <v>202</v>
      </c>
      <c r="E165" s="259"/>
      <c r="F165" s="256"/>
      <c r="G165" s="267" t="e">
        <f>#REF!+#REF!+#REF!+#REF!+G166+G170+G172+#REF!</f>
        <v>#REF!</v>
      </c>
      <c r="H165" s="267">
        <f t="shared" ref="H165:P165" si="127">H166+H170+H172</f>
        <v>2217</v>
      </c>
      <c r="I165" s="267">
        <f t="shared" si="127"/>
        <v>0</v>
      </c>
      <c r="J165" s="267">
        <f t="shared" si="127"/>
        <v>2217</v>
      </c>
      <c r="K165" s="267">
        <f t="shared" si="127"/>
        <v>-69.400000000000006</v>
      </c>
      <c r="L165" s="267">
        <f t="shared" si="127"/>
        <v>1956.6</v>
      </c>
      <c r="M165" s="267">
        <f t="shared" si="127"/>
        <v>1956.6</v>
      </c>
      <c r="N165" s="267">
        <f t="shared" si="127"/>
        <v>-67.7</v>
      </c>
      <c r="O165" s="267">
        <f t="shared" si="127"/>
        <v>1888.8999999999999</v>
      </c>
      <c r="P165" s="267">
        <f t="shared" si="127"/>
        <v>1888.9</v>
      </c>
      <c r="Q165" s="267">
        <f t="shared" ref="Q165" si="128">Q166+Q170+Q172</f>
        <v>4.3</v>
      </c>
      <c r="R165" s="267">
        <f>R166+R170+R172+R175</f>
        <v>2042.6000000000001</v>
      </c>
      <c r="S165" s="267">
        <f t="shared" ref="S165:U165" si="129">S166+S170+S172+S175</f>
        <v>-34.9</v>
      </c>
      <c r="T165" s="267">
        <f t="shared" si="129"/>
        <v>2007.7</v>
      </c>
      <c r="U165" s="267">
        <f t="shared" si="129"/>
        <v>2007.7</v>
      </c>
    </row>
    <row r="166" spans="1:21" x14ac:dyDescent="0.2">
      <c r="A166" s="265" t="s">
        <v>756</v>
      </c>
      <c r="B166" s="258" t="s">
        <v>130</v>
      </c>
      <c r="C166" s="258" t="s">
        <v>202</v>
      </c>
      <c r="D166" s="258" t="s">
        <v>202</v>
      </c>
      <c r="E166" s="257" t="s">
        <v>755</v>
      </c>
      <c r="F166" s="258"/>
      <c r="G166" s="263"/>
      <c r="H166" s="263">
        <f>H169</f>
        <v>500</v>
      </c>
      <c r="I166" s="263">
        <f>I169</f>
        <v>0</v>
      </c>
      <c r="J166" s="263">
        <f>H166+I166</f>
        <v>500</v>
      </c>
      <c r="K166" s="263">
        <f>K169+K167+K168</f>
        <v>-69.400000000000006</v>
      </c>
      <c r="L166" s="263">
        <f>L169+L167+L168</f>
        <v>384</v>
      </c>
      <c r="M166" s="263">
        <f>M169+M167+M168</f>
        <v>384</v>
      </c>
      <c r="N166" s="263">
        <f t="shared" ref="N166:P166" si="130">N169+N167+N168</f>
        <v>0</v>
      </c>
      <c r="O166" s="263">
        <f t="shared" si="130"/>
        <v>384</v>
      </c>
      <c r="P166" s="263">
        <f t="shared" si="130"/>
        <v>384</v>
      </c>
      <c r="Q166" s="263">
        <f t="shared" ref="Q166:T166" si="131">Q169+Q167+Q168</f>
        <v>0</v>
      </c>
      <c r="R166" s="263">
        <f t="shared" ref="R166:S166" si="132">R169+R167+R168</f>
        <v>384</v>
      </c>
      <c r="S166" s="263">
        <f t="shared" si="132"/>
        <v>0</v>
      </c>
      <c r="T166" s="263">
        <f t="shared" si="131"/>
        <v>384</v>
      </c>
      <c r="U166" s="263">
        <f t="shared" ref="U166" si="133">U169+U167+U168</f>
        <v>384</v>
      </c>
    </row>
    <row r="167" spans="1:21" hidden="1" x14ac:dyDescent="0.2">
      <c r="A167" s="265" t="s">
        <v>97</v>
      </c>
      <c r="B167" s="258" t="s">
        <v>130</v>
      </c>
      <c r="C167" s="258" t="s">
        <v>202</v>
      </c>
      <c r="D167" s="258" t="s">
        <v>202</v>
      </c>
      <c r="E167" s="257" t="s">
        <v>755</v>
      </c>
      <c r="F167" s="258" t="s">
        <v>923</v>
      </c>
      <c r="G167" s="263"/>
      <c r="H167" s="263"/>
      <c r="I167" s="263"/>
      <c r="J167" s="263">
        <v>0</v>
      </c>
      <c r="K167" s="263">
        <v>70</v>
      </c>
      <c r="L167" s="263">
        <v>0</v>
      </c>
      <c r="M167" s="263">
        <v>0</v>
      </c>
      <c r="N167" s="263">
        <v>0</v>
      </c>
      <c r="O167" s="263">
        <v>0</v>
      </c>
      <c r="P167" s="263">
        <v>0</v>
      </c>
      <c r="Q167" s="263">
        <v>0</v>
      </c>
      <c r="R167" s="263">
        <v>0</v>
      </c>
      <c r="S167" s="263">
        <v>0</v>
      </c>
      <c r="T167" s="263">
        <v>0</v>
      </c>
      <c r="U167" s="263">
        <v>0</v>
      </c>
    </row>
    <row r="168" spans="1:21" hidden="1" x14ac:dyDescent="0.2">
      <c r="A168" s="265" t="s">
        <v>121</v>
      </c>
      <c r="B168" s="258" t="s">
        <v>130</v>
      </c>
      <c r="C168" s="258" t="s">
        <v>202</v>
      </c>
      <c r="D168" s="258" t="s">
        <v>202</v>
      </c>
      <c r="E168" s="257" t="s">
        <v>755</v>
      </c>
      <c r="F168" s="258" t="s">
        <v>94</v>
      </c>
      <c r="G168" s="263"/>
      <c r="H168" s="263"/>
      <c r="I168" s="263"/>
      <c r="J168" s="263">
        <v>0</v>
      </c>
      <c r="K168" s="263">
        <v>110.6</v>
      </c>
      <c r="L168" s="263">
        <v>0</v>
      </c>
      <c r="M168" s="263">
        <v>0</v>
      </c>
      <c r="N168" s="263">
        <v>0</v>
      </c>
      <c r="O168" s="263">
        <v>0</v>
      </c>
      <c r="P168" s="263">
        <v>0</v>
      </c>
      <c r="Q168" s="263">
        <v>0</v>
      </c>
      <c r="R168" s="263">
        <v>0</v>
      </c>
      <c r="S168" s="263">
        <v>0</v>
      </c>
      <c r="T168" s="263">
        <v>0</v>
      </c>
      <c r="U168" s="263">
        <v>0</v>
      </c>
    </row>
    <row r="169" spans="1:21" x14ac:dyDescent="0.2">
      <c r="A169" s="265" t="s">
        <v>78</v>
      </c>
      <c r="B169" s="258" t="s">
        <v>130</v>
      </c>
      <c r="C169" s="258" t="s">
        <v>202</v>
      </c>
      <c r="D169" s="258" t="s">
        <v>202</v>
      </c>
      <c r="E169" s="257" t="s">
        <v>755</v>
      </c>
      <c r="F169" s="258" t="s">
        <v>79</v>
      </c>
      <c r="G169" s="263"/>
      <c r="H169" s="263">
        <v>500</v>
      </c>
      <c r="I169" s="263">
        <v>0</v>
      </c>
      <c r="J169" s="263">
        <f t="shared" ref="J169:J174" si="134">H169+I169</f>
        <v>500</v>
      </c>
      <c r="K169" s="263">
        <v>-250</v>
      </c>
      <c r="L169" s="263">
        <v>384</v>
      </c>
      <c r="M169" s="263">
        <v>384</v>
      </c>
      <c r="N169" s="263">
        <v>0</v>
      </c>
      <c r="O169" s="263">
        <f>M169+N169</f>
        <v>384</v>
      </c>
      <c r="P169" s="263">
        <v>384</v>
      </c>
      <c r="Q169" s="263">
        <v>0</v>
      </c>
      <c r="R169" s="263">
        <v>384</v>
      </c>
      <c r="S169" s="263">
        <v>0</v>
      </c>
      <c r="T169" s="263">
        <f>R169+S169</f>
        <v>384</v>
      </c>
      <c r="U169" s="263">
        <v>384</v>
      </c>
    </row>
    <row r="170" spans="1:21" x14ac:dyDescent="0.2">
      <c r="A170" s="265" t="s">
        <v>886</v>
      </c>
      <c r="B170" s="258" t="s">
        <v>130</v>
      </c>
      <c r="C170" s="258" t="s">
        <v>202</v>
      </c>
      <c r="D170" s="258" t="s">
        <v>202</v>
      </c>
      <c r="E170" s="257" t="s">
        <v>754</v>
      </c>
      <c r="F170" s="258"/>
      <c r="G170" s="263" t="e">
        <f>G171+#REF!</f>
        <v>#REF!</v>
      </c>
      <c r="H170" s="263">
        <f>H171</f>
        <v>220</v>
      </c>
      <c r="I170" s="263">
        <f>I171</f>
        <v>0</v>
      </c>
      <c r="J170" s="263">
        <f t="shared" si="134"/>
        <v>220</v>
      </c>
      <c r="K170" s="263">
        <f>K171</f>
        <v>0</v>
      </c>
      <c r="L170" s="263">
        <f>L171</f>
        <v>100</v>
      </c>
      <c r="M170" s="263">
        <f>M171</f>
        <v>100</v>
      </c>
      <c r="N170" s="263">
        <f t="shared" ref="N170:U170" si="135">N171</f>
        <v>0</v>
      </c>
      <c r="O170" s="263">
        <f t="shared" si="135"/>
        <v>100</v>
      </c>
      <c r="P170" s="263">
        <f t="shared" si="135"/>
        <v>100</v>
      </c>
      <c r="Q170" s="263">
        <f t="shared" si="135"/>
        <v>0</v>
      </c>
      <c r="R170" s="263">
        <f t="shared" si="135"/>
        <v>100</v>
      </c>
      <c r="S170" s="263">
        <f t="shared" si="135"/>
        <v>0</v>
      </c>
      <c r="T170" s="263">
        <f t="shared" si="135"/>
        <v>100</v>
      </c>
      <c r="U170" s="263">
        <f t="shared" si="135"/>
        <v>100</v>
      </c>
    </row>
    <row r="171" spans="1:21" x14ac:dyDescent="0.2">
      <c r="A171" s="265" t="s">
        <v>121</v>
      </c>
      <c r="B171" s="258" t="s">
        <v>130</v>
      </c>
      <c r="C171" s="258" t="s">
        <v>202</v>
      </c>
      <c r="D171" s="258" t="s">
        <v>202</v>
      </c>
      <c r="E171" s="257" t="s">
        <v>754</v>
      </c>
      <c r="F171" s="258" t="s">
        <v>94</v>
      </c>
      <c r="G171" s="263"/>
      <c r="H171" s="263">
        <v>220</v>
      </c>
      <c r="I171" s="263">
        <v>0</v>
      </c>
      <c r="J171" s="263">
        <f t="shared" si="134"/>
        <v>220</v>
      </c>
      <c r="K171" s="263">
        <v>0</v>
      </c>
      <c r="L171" s="263">
        <v>100</v>
      </c>
      <c r="M171" s="263">
        <v>100</v>
      </c>
      <c r="N171" s="263">
        <v>0</v>
      </c>
      <c r="O171" s="263">
        <f>M171+N171</f>
        <v>100</v>
      </c>
      <c r="P171" s="263">
        <v>100</v>
      </c>
      <c r="Q171" s="263">
        <v>0</v>
      </c>
      <c r="R171" s="263">
        <v>100</v>
      </c>
      <c r="S171" s="263">
        <v>0</v>
      </c>
      <c r="T171" s="263">
        <f>R171+S171</f>
        <v>100</v>
      </c>
      <c r="U171" s="263">
        <v>100</v>
      </c>
    </row>
    <row r="172" spans="1:21" ht="30" x14ac:dyDescent="0.2">
      <c r="A172" s="464" t="s">
        <v>752</v>
      </c>
      <c r="B172" s="258" t="s">
        <v>130</v>
      </c>
      <c r="C172" s="258" t="s">
        <v>202</v>
      </c>
      <c r="D172" s="258" t="s">
        <v>202</v>
      </c>
      <c r="E172" s="257" t="s">
        <v>951</v>
      </c>
      <c r="F172" s="258"/>
      <c r="G172" s="263">
        <f>G174</f>
        <v>0</v>
      </c>
      <c r="H172" s="263">
        <f>H174</f>
        <v>1497</v>
      </c>
      <c r="I172" s="263">
        <f>I174</f>
        <v>0</v>
      </c>
      <c r="J172" s="263">
        <f t="shared" si="134"/>
        <v>1497</v>
      </c>
      <c r="K172" s="263">
        <f>K173+K174</f>
        <v>0</v>
      </c>
      <c r="L172" s="263">
        <f>L173+L174</f>
        <v>1472.6</v>
      </c>
      <c r="M172" s="263">
        <f>M173+M174</f>
        <v>1472.6</v>
      </c>
      <c r="N172" s="263">
        <f t="shared" ref="N172:P172" si="136">N173+N174</f>
        <v>-67.7</v>
      </c>
      <c r="O172" s="263">
        <f t="shared" si="136"/>
        <v>1404.8999999999999</v>
      </c>
      <c r="P172" s="263">
        <f t="shared" si="136"/>
        <v>1404.9</v>
      </c>
      <c r="Q172" s="263">
        <f t="shared" ref="Q172:T172" si="137">Q173+Q174</f>
        <v>4.3</v>
      </c>
      <c r="R172" s="263">
        <f t="shared" ref="R172:S172" si="138">R173+R174</f>
        <v>1523.7</v>
      </c>
      <c r="S172" s="263">
        <f t="shared" si="138"/>
        <v>0</v>
      </c>
      <c r="T172" s="444">
        <f t="shared" si="137"/>
        <v>1523.7</v>
      </c>
      <c r="U172" s="444">
        <f t="shared" ref="U172" si="139">U173+U174</f>
        <v>1523.7</v>
      </c>
    </row>
    <row r="173" spans="1:21" hidden="1" x14ac:dyDescent="0.2">
      <c r="A173" s="464" t="s">
        <v>138</v>
      </c>
      <c r="B173" s="258" t="s">
        <v>130</v>
      </c>
      <c r="C173" s="258" t="s">
        <v>392</v>
      </c>
      <c r="D173" s="258" t="s">
        <v>392</v>
      </c>
      <c r="E173" s="257" t="s">
        <v>951</v>
      </c>
      <c r="F173" s="258" t="s">
        <v>139</v>
      </c>
      <c r="G173" s="263"/>
      <c r="H173" s="263">
        <v>1497</v>
      </c>
      <c r="I173" s="263">
        <v>0</v>
      </c>
      <c r="J173" s="263">
        <v>0</v>
      </c>
      <c r="K173" s="263">
        <v>503.89</v>
      </c>
      <c r="L173" s="263">
        <v>0</v>
      </c>
      <c r="M173" s="263">
        <v>0</v>
      </c>
      <c r="N173" s="263">
        <v>0</v>
      </c>
      <c r="O173" s="263">
        <v>0</v>
      </c>
      <c r="P173" s="263">
        <v>0</v>
      </c>
      <c r="Q173" s="263">
        <v>0</v>
      </c>
      <c r="R173" s="263">
        <v>0</v>
      </c>
      <c r="S173" s="263">
        <v>0</v>
      </c>
      <c r="T173" s="263">
        <v>0</v>
      </c>
      <c r="U173" s="263">
        <v>0</v>
      </c>
    </row>
    <row r="174" spans="1:21" x14ac:dyDescent="0.2">
      <c r="A174" s="464" t="s">
        <v>78</v>
      </c>
      <c r="B174" s="258" t="s">
        <v>130</v>
      </c>
      <c r="C174" s="258" t="s">
        <v>392</v>
      </c>
      <c r="D174" s="258" t="s">
        <v>392</v>
      </c>
      <c r="E174" s="257" t="s">
        <v>951</v>
      </c>
      <c r="F174" s="258" t="s">
        <v>79</v>
      </c>
      <c r="G174" s="263"/>
      <c r="H174" s="263">
        <v>1497</v>
      </c>
      <c r="I174" s="263">
        <v>0</v>
      </c>
      <c r="J174" s="263">
        <f t="shared" si="134"/>
        <v>1497</v>
      </c>
      <c r="K174" s="263">
        <v>-503.89</v>
      </c>
      <c r="L174" s="263">
        <v>1472.6</v>
      </c>
      <c r="M174" s="263">
        <v>1472.6</v>
      </c>
      <c r="N174" s="263">
        <v>-67.7</v>
      </c>
      <c r="O174" s="263">
        <f>M174+N174</f>
        <v>1404.8999999999999</v>
      </c>
      <c r="P174" s="263">
        <v>1404.9</v>
      </c>
      <c r="Q174" s="263">
        <v>4.3</v>
      </c>
      <c r="R174" s="263">
        <v>1523.7</v>
      </c>
      <c r="S174" s="263">
        <v>0</v>
      </c>
      <c r="T174" s="263">
        <f>R174+S174</f>
        <v>1523.7</v>
      </c>
      <c r="U174" s="263">
        <v>1523.7</v>
      </c>
    </row>
    <row r="175" spans="1:21" ht="30" x14ac:dyDescent="0.2">
      <c r="A175" s="265" t="s">
        <v>1161</v>
      </c>
      <c r="B175" s="258" t="s">
        <v>130</v>
      </c>
      <c r="C175" s="258" t="s">
        <v>202</v>
      </c>
      <c r="D175" s="258" t="s">
        <v>202</v>
      </c>
      <c r="E175" s="257" t="s">
        <v>1162</v>
      </c>
      <c r="F175" s="258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>
        <f>R176</f>
        <v>34.9</v>
      </c>
      <c r="S175" s="263">
        <f t="shared" ref="S175:U175" si="140">S176</f>
        <v>-34.9</v>
      </c>
      <c r="T175" s="263">
        <f t="shared" si="140"/>
        <v>0</v>
      </c>
      <c r="U175" s="263">
        <f t="shared" si="140"/>
        <v>0</v>
      </c>
    </row>
    <row r="176" spans="1:21" x14ac:dyDescent="0.2">
      <c r="A176" s="265" t="s">
        <v>121</v>
      </c>
      <c r="B176" s="258" t="s">
        <v>130</v>
      </c>
      <c r="C176" s="258" t="s">
        <v>202</v>
      </c>
      <c r="D176" s="258" t="s">
        <v>202</v>
      </c>
      <c r="E176" s="257" t="s">
        <v>1162</v>
      </c>
      <c r="F176" s="258" t="s">
        <v>94</v>
      </c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>
        <v>34.9</v>
      </c>
      <c r="S176" s="263">
        <v>-34.9</v>
      </c>
      <c r="T176" s="263">
        <f>R176+S176</f>
        <v>0</v>
      </c>
      <c r="U176" s="263">
        <v>0</v>
      </c>
    </row>
    <row r="177" spans="1:21" ht="26.25" customHeight="1" x14ac:dyDescent="0.2">
      <c r="A177" s="435" t="s">
        <v>231</v>
      </c>
      <c r="B177" s="256" t="s">
        <v>130</v>
      </c>
      <c r="C177" s="256" t="s">
        <v>202</v>
      </c>
      <c r="D177" s="256" t="s">
        <v>212</v>
      </c>
      <c r="E177" s="256"/>
      <c r="F177" s="256"/>
      <c r="G177" s="268" t="e">
        <f>G184+#REF!+G200</f>
        <v>#REF!</v>
      </c>
      <c r="H177" s="267" t="e">
        <f>#REF!+H200</f>
        <v>#REF!</v>
      </c>
      <c r="I177" s="267" t="e">
        <f>#REF!+I200</f>
        <v>#REF!</v>
      </c>
      <c r="J177" s="267" t="e">
        <f>#REF!+J200</f>
        <v>#REF!</v>
      </c>
      <c r="K177" s="267" t="e">
        <f>#REF!+K200</f>
        <v>#REF!</v>
      </c>
      <c r="L177" s="267" t="e">
        <f>#REF!+L200</f>
        <v>#REF!</v>
      </c>
      <c r="M177" s="267" t="e">
        <f>#REF!+M200</f>
        <v>#REF!</v>
      </c>
      <c r="N177" s="267" t="e">
        <f>#REF!+N200</f>
        <v>#REF!</v>
      </c>
      <c r="O177" s="267" t="e">
        <f>#REF!+O200</f>
        <v>#REF!</v>
      </c>
      <c r="P177" s="267" t="e">
        <f>#REF!+P200</f>
        <v>#REF!</v>
      </c>
      <c r="Q177" s="267" t="e">
        <f>#REF!+Q200</f>
        <v>#REF!</v>
      </c>
      <c r="R177" s="267">
        <f>R178</f>
        <v>16638.5</v>
      </c>
      <c r="S177" s="267">
        <f t="shared" ref="S177:U177" si="141">S178</f>
        <v>0</v>
      </c>
      <c r="T177" s="267">
        <f t="shared" si="141"/>
        <v>16638.5</v>
      </c>
      <c r="U177" s="267">
        <f t="shared" si="141"/>
        <v>16638.5</v>
      </c>
    </row>
    <row r="178" spans="1:21" ht="26.25" customHeight="1" x14ac:dyDescent="0.25">
      <c r="A178" s="369" t="s">
        <v>983</v>
      </c>
      <c r="B178" s="258" t="s">
        <v>130</v>
      </c>
      <c r="C178" s="258" t="s">
        <v>202</v>
      </c>
      <c r="D178" s="258" t="s">
        <v>212</v>
      </c>
      <c r="E178" s="258"/>
      <c r="F178" s="258"/>
      <c r="G178" s="263" t="e">
        <f>G180+#REF!+G188+G189+G190+G191+G192</f>
        <v>#REF!</v>
      </c>
      <c r="H178" s="263" t="e">
        <f>H179+#REF!+H188+H189+H190+H191+H192+H184+H185</f>
        <v>#REF!</v>
      </c>
      <c r="I178" s="263" t="e">
        <f>I179+#REF!+I188+I189+I190+I191+I192+I184+I185</f>
        <v>#REF!</v>
      </c>
      <c r="J178" s="263" t="e">
        <f>J179+#REF!+J188+J189+J190+J191+J192+J184+J185</f>
        <v>#REF!</v>
      </c>
      <c r="K178" s="263" t="e">
        <f>K179+#REF!+K188+K189+K190+K191+K192+K184+K185+K193</f>
        <v>#REF!</v>
      </c>
      <c r="L178" s="263">
        <f>L179+L188+L189+L190+L191+L192+L184+L185+L193</f>
        <v>9532</v>
      </c>
      <c r="M178" s="263">
        <f>M179+M188+M189+M190+M191+M192+M184+M185+M193</f>
        <v>9532</v>
      </c>
      <c r="N178" s="263">
        <f t="shared" ref="N178:Q178" si="142">N179+N188+N189+N190+N191+N192+N184+N185+N193</f>
        <v>404</v>
      </c>
      <c r="O178" s="263">
        <f t="shared" si="142"/>
        <v>9936</v>
      </c>
      <c r="P178" s="263">
        <f t="shared" si="142"/>
        <v>9936</v>
      </c>
      <c r="Q178" s="263">
        <f t="shared" si="142"/>
        <v>0</v>
      </c>
      <c r="R178" s="263">
        <f>R179+R183</f>
        <v>16638.5</v>
      </c>
      <c r="S178" s="263">
        <f t="shared" ref="S178:U178" si="143">S179+S183</f>
        <v>0</v>
      </c>
      <c r="T178" s="263">
        <f t="shared" si="143"/>
        <v>16638.5</v>
      </c>
      <c r="U178" s="263">
        <f t="shared" si="143"/>
        <v>16638.5</v>
      </c>
    </row>
    <row r="179" spans="1:21" ht="26.25" customHeight="1" x14ac:dyDescent="0.2">
      <c r="A179" s="265" t="s">
        <v>917</v>
      </c>
      <c r="B179" s="258" t="s">
        <v>130</v>
      </c>
      <c r="C179" s="258" t="s">
        <v>202</v>
      </c>
      <c r="D179" s="258" t="s">
        <v>212</v>
      </c>
      <c r="E179" s="258" t="s">
        <v>850</v>
      </c>
      <c r="F179" s="258"/>
      <c r="G179" s="263"/>
      <c r="H179" s="263">
        <f t="shared" ref="H179:Q179" si="144">H180+H182</f>
        <v>2530</v>
      </c>
      <c r="I179" s="263">
        <f t="shared" si="144"/>
        <v>0</v>
      </c>
      <c r="J179" s="263">
        <f t="shared" si="144"/>
        <v>2530</v>
      </c>
      <c r="K179" s="263">
        <f t="shared" si="144"/>
        <v>0</v>
      </c>
      <c r="L179" s="263">
        <f t="shared" si="144"/>
        <v>1915</v>
      </c>
      <c r="M179" s="263">
        <f t="shared" si="144"/>
        <v>1915</v>
      </c>
      <c r="N179" s="263">
        <f t="shared" si="144"/>
        <v>6</v>
      </c>
      <c r="O179" s="263">
        <f t="shared" si="144"/>
        <v>1921</v>
      </c>
      <c r="P179" s="263">
        <f t="shared" si="144"/>
        <v>1921</v>
      </c>
      <c r="Q179" s="263">
        <f t="shared" si="144"/>
        <v>0</v>
      </c>
      <c r="R179" s="263">
        <f>R180+R182+R181</f>
        <v>2797</v>
      </c>
      <c r="S179" s="263">
        <f t="shared" ref="S179:U179" si="145">S180+S182+S181</f>
        <v>0</v>
      </c>
      <c r="T179" s="263">
        <f t="shared" si="145"/>
        <v>2797</v>
      </c>
      <c r="U179" s="263">
        <f t="shared" si="145"/>
        <v>2797</v>
      </c>
    </row>
    <row r="180" spans="1:21" ht="18.75" customHeight="1" x14ac:dyDescent="0.2">
      <c r="A180" s="265" t="s">
        <v>95</v>
      </c>
      <c r="B180" s="258" t="s">
        <v>130</v>
      </c>
      <c r="C180" s="258" t="s">
        <v>202</v>
      </c>
      <c r="D180" s="258" t="s">
        <v>212</v>
      </c>
      <c r="E180" s="258" t="s">
        <v>850</v>
      </c>
      <c r="F180" s="258" t="s">
        <v>96</v>
      </c>
      <c r="G180" s="263"/>
      <c r="H180" s="263">
        <v>2530</v>
      </c>
      <c r="I180" s="263">
        <v>-586.84</v>
      </c>
      <c r="J180" s="263">
        <f t="shared" ref="J180:J192" si="146">H180+I180</f>
        <v>1943.1599999999999</v>
      </c>
      <c r="K180" s="263">
        <v>0</v>
      </c>
      <c r="L180" s="263">
        <v>1470</v>
      </c>
      <c r="M180" s="263">
        <v>1470</v>
      </c>
      <c r="N180" s="263">
        <v>5</v>
      </c>
      <c r="O180" s="263">
        <f>M180+N180</f>
        <v>1475</v>
      </c>
      <c r="P180" s="263">
        <v>1475</v>
      </c>
      <c r="Q180" s="263">
        <v>0</v>
      </c>
      <c r="R180" s="263">
        <v>2148</v>
      </c>
      <c r="S180" s="263">
        <v>0</v>
      </c>
      <c r="T180" s="263">
        <f t="shared" ref="T180:T193" si="147">R180+S180</f>
        <v>2148</v>
      </c>
      <c r="U180" s="263">
        <v>2148</v>
      </c>
    </row>
    <row r="181" spans="1:21" ht="26.25" hidden="1" customHeight="1" x14ac:dyDescent="0.2">
      <c r="A181" s="265" t="s">
        <v>97</v>
      </c>
      <c r="B181" s="258" t="s">
        <v>130</v>
      </c>
      <c r="C181" s="258" t="s">
        <v>202</v>
      </c>
      <c r="D181" s="258" t="s">
        <v>212</v>
      </c>
      <c r="E181" s="258" t="s">
        <v>850</v>
      </c>
      <c r="F181" s="258" t="s">
        <v>98</v>
      </c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>
        <v>0</v>
      </c>
      <c r="S181" s="263">
        <v>0</v>
      </c>
      <c r="T181" s="263">
        <f t="shared" si="147"/>
        <v>0</v>
      </c>
      <c r="U181" s="263">
        <v>0</v>
      </c>
    </row>
    <row r="182" spans="1:21" ht="26.25" customHeight="1" x14ac:dyDescent="0.2">
      <c r="A182" s="279" t="s">
        <v>902</v>
      </c>
      <c r="B182" s="258" t="s">
        <v>130</v>
      </c>
      <c r="C182" s="258" t="s">
        <v>202</v>
      </c>
      <c r="D182" s="258" t="s">
        <v>212</v>
      </c>
      <c r="E182" s="258" t="s">
        <v>850</v>
      </c>
      <c r="F182" s="258" t="s">
        <v>900</v>
      </c>
      <c r="G182" s="263"/>
      <c r="H182" s="263"/>
      <c r="I182" s="263">
        <v>586.84</v>
      </c>
      <c r="J182" s="263">
        <f t="shared" si="146"/>
        <v>586.84</v>
      </c>
      <c r="K182" s="263">
        <v>0</v>
      </c>
      <c r="L182" s="263">
        <v>445</v>
      </c>
      <c r="M182" s="263">
        <v>445</v>
      </c>
      <c r="N182" s="263">
        <v>1</v>
      </c>
      <c r="O182" s="263">
        <f t="shared" ref="O182:O192" si="148">M182+N182</f>
        <v>446</v>
      </c>
      <c r="P182" s="263">
        <v>446</v>
      </c>
      <c r="Q182" s="263">
        <v>0</v>
      </c>
      <c r="R182" s="263">
        <v>649</v>
      </c>
      <c r="S182" s="263">
        <v>0</v>
      </c>
      <c r="T182" s="263">
        <f t="shared" si="147"/>
        <v>649</v>
      </c>
      <c r="U182" s="263">
        <v>649</v>
      </c>
    </row>
    <row r="183" spans="1:21" ht="26.25" customHeight="1" x14ac:dyDescent="0.2">
      <c r="A183" s="437" t="s">
        <v>1101</v>
      </c>
      <c r="B183" s="258" t="s">
        <v>130</v>
      </c>
      <c r="C183" s="258" t="s">
        <v>202</v>
      </c>
      <c r="D183" s="258" t="s">
        <v>212</v>
      </c>
      <c r="E183" s="258"/>
      <c r="F183" s="258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>
        <f>R184+R185+R186+R187+R188+R189+R190+R191+R192+R194</f>
        <v>13841.5</v>
      </c>
      <c r="S183" s="263">
        <f t="shared" ref="S183:U183" si="149">S184+S185+S186+S187+S188+S189+S190+S191+S192+S194</f>
        <v>0</v>
      </c>
      <c r="T183" s="263">
        <f t="shared" si="149"/>
        <v>13841.5</v>
      </c>
      <c r="U183" s="263">
        <f t="shared" si="149"/>
        <v>13841.5</v>
      </c>
    </row>
    <row r="184" spans="1:21" ht="26.25" customHeight="1" x14ac:dyDescent="0.2">
      <c r="A184" s="387" t="s">
        <v>901</v>
      </c>
      <c r="B184" s="258" t="s">
        <v>130</v>
      </c>
      <c r="C184" s="258" t="s">
        <v>202</v>
      </c>
      <c r="D184" s="258" t="s">
        <v>212</v>
      </c>
      <c r="E184" s="258" t="s">
        <v>848</v>
      </c>
      <c r="F184" s="258" t="s">
        <v>834</v>
      </c>
      <c r="G184" s="263"/>
      <c r="H184" s="263">
        <v>0</v>
      </c>
      <c r="I184" s="263">
        <v>3218.13</v>
      </c>
      <c r="J184" s="263">
        <f t="shared" si="146"/>
        <v>3218.13</v>
      </c>
      <c r="K184" s="263">
        <v>0</v>
      </c>
      <c r="L184" s="263">
        <v>4467</v>
      </c>
      <c r="M184" s="263">
        <v>4467</v>
      </c>
      <c r="N184" s="263">
        <v>383</v>
      </c>
      <c r="O184" s="263">
        <f t="shared" si="148"/>
        <v>4850</v>
      </c>
      <c r="P184" s="263">
        <v>4850</v>
      </c>
      <c r="Q184" s="263">
        <v>0</v>
      </c>
      <c r="R184" s="263">
        <v>5424</v>
      </c>
      <c r="S184" s="263">
        <v>0</v>
      </c>
      <c r="T184" s="263">
        <f t="shared" si="147"/>
        <v>5424</v>
      </c>
      <c r="U184" s="263">
        <v>5424</v>
      </c>
    </row>
    <row r="185" spans="1:21" ht="26.25" customHeight="1" x14ac:dyDescent="0.2">
      <c r="A185" s="387" t="s">
        <v>904</v>
      </c>
      <c r="B185" s="258" t="s">
        <v>130</v>
      </c>
      <c r="C185" s="258" t="s">
        <v>202</v>
      </c>
      <c r="D185" s="258" t="s">
        <v>212</v>
      </c>
      <c r="E185" s="258" t="s">
        <v>848</v>
      </c>
      <c r="F185" s="258" t="s">
        <v>903</v>
      </c>
      <c r="G185" s="263"/>
      <c r="H185" s="263">
        <v>0</v>
      </c>
      <c r="I185" s="263">
        <v>971.87</v>
      </c>
      <c r="J185" s="263">
        <f t="shared" si="146"/>
        <v>971.87</v>
      </c>
      <c r="K185" s="263">
        <v>0</v>
      </c>
      <c r="L185" s="263">
        <v>1350</v>
      </c>
      <c r="M185" s="263">
        <v>1350</v>
      </c>
      <c r="N185" s="263">
        <v>115</v>
      </c>
      <c r="O185" s="263">
        <f t="shared" si="148"/>
        <v>1465</v>
      </c>
      <c r="P185" s="263">
        <v>1465</v>
      </c>
      <c r="Q185" s="263">
        <v>0</v>
      </c>
      <c r="R185" s="263">
        <v>1639</v>
      </c>
      <c r="S185" s="263">
        <v>0</v>
      </c>
      <c r="T185" s="263">
        <f t="shared" si="147"/>
        <v>1639</v>
      </c>
      <c r="U185" s="263">
        <v>1639</v>
      </c>
    </row>
    <row r="186" spans="1:21" ht="26.25" customHeight="1" x14ac:dyDescent="0.2">
      <c r="A186" s="387" t="s">
        <v>901</v>
      </c>
      <c r="B186" s="258" t="s">
        <v>130</v>
      </c>
      <c r="C186" s="258" t="s">
        <v>202</v>
      </c>
      <c r="D186" s="258" t="s">
        <v>212</v>
      </c>
      <c r="E186" s="258" t="s">
        <v>1102</v>
      </c>
      <c r="F186" s="258" t="s">
        <v>834</v>
      </c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>
        <v>0</v>
      </c>
      <c r="S186" s="263">
        <v>0</v>
      </c>
      <c r="T186" s="263">
        <f t="shared" si="147"/>
        <v>0</v>
      </c>
      <c r="U186" s="263">
        <v>0</v>
      </c>
    </row>
    <row r="187" spans="1:21" ht="26.25" customHeight="1" x14ac:dyDescent="0.2">
      <c r="A187" s="387" t="s">
        <v>904</v>
      </c>
      <c r="B187" s="258" t="s">
        <v>130</v>
      </c>
      <c r="C187" s="258" t="s">
        <v>202</v>
      </c>
      <c r="D187" s="258" t="s">
        <v>212</v>
      </c>
      <c r="E187" s="258" t="s">
        <v>1102</v>
      </c>
      <c r="F187" s="258" t="s">
        <v>903</v>
      </c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>
        <v>0</v>
      </c>
      <c r="S187" s="263">
        <v>0</v>
      </c>
      <c r="T187" s="263">
        <f t="shared" si="147"/>
        <v>0</v>
      </c>
      <c r="U187" s="263">
        <v>0</v>
      </c>
    </row>
    <row r="188" spans="1:21" ht="26.25" customHeight="1" x14ac:dyDescent="0.25">
      <c r="A188" s="369" t="s">
        <v>956</v>
      </c>
      <c r="B188" s="258" t="s">
        <v>130</v>
      </c>
      <c r="C188" s="258" t="s">
        <v>202</v>
      </c>
      <c r="D188" s="258" t="s">
        <v>212</v>
      </c>
      <c r="E188" s="258" t="s">
        <v>848</v>
      </c>
      <c r="F188" s="258" t="s">
        <v>923</v>
      </c>
      <c r="G188" s="263"/>
      <c r="H188" s="263">
        <v>261</v>
      </c>
      <c r="I188" s="263">
        <v>0</v>
      </c>
      <c r="J188" s="263">
        <f t="shared" si="146"/>
        <v>261</v>
      </c>
      <c r="K188" s="263">
        <v>0</v>
      </c>
      <c r="L188" s="263">
        <v>200</v>
      </c>
      <c r="M188" s="263">
        <v>200</v>
      </c>
      <c r="N188" s="263">
        <v>0</v>
      </c>
      <c r="O188" s="263">
        <f t="shared" si="148"/>
        <v>200</v>
      </c>
      <c r="P188" s="263">
        <v>200</v>
      </c>
      <c r="Q188" s="263">
        <v>0</v>
      </c>
      <c r="R188" s="263">
        <v>200</v>
      </c>
      <c r="S188" s="263">
        <v>0</v>
      </c>
      <c r="T188" s="263">
        <f t="shared" si="147"/>
        <v>200</v>
      </c>
      <c r="U188" s="263">
        <v>200</v>
      </c>
    </row>
    <row r="189" spans="1:21" ht="26.25" customHeight="1" x14ac:dyDescent="0.25">
      <c r="A189" s="369" t="s">
        <v>99</v>
      </c>
      <c r="B189" s="258" t="s">
        <v>130</v>
      </c>
      <c r="C189" s="258" t="s">
        <v>202</v>
      </c>
      <c r="D189" s="258" t="s">
        <v>212</v>
      </c>
      <c r="E189" s="258" t="s">
        <v>848</v>
      </c>
      <c r="F189" s="258" t="s">
        <v>100</v>
      </c>
      <c r="G189" s="263"/>
      <c r="H189" s="263">
        <v>196</v>
      </c>
      <c r="I189" s="263">
        <v>0</v>
      </c>
      <c r="J189" s="263">
        <f t="shared" si="146"/>
        <v>196</v>
      </c>
      <c r="K189" s="263">
        <v>193.16</v>
      </c>
      <c r="L189" s="263">
        <v>300</v>
      </c>
      <c r="M189" s="263">
        <v>300</v>
      </c>
      <c r="N189" s="263">
        <v>0</v>
      </c>
      <c r="O189" s="263">
        <f t="shared" si="148"/>
        <v>300</v>
      </c>
      <c r="P189" s="263">
        <v>300</v>
      </c>
      <c r="Q189" s="263">
        <v>0</v>
      </c>
      <c r="R189" s="263">
        <v>300</v>
      </c>
      <c r="S189" s="263">
        <v>0</v>
      </c>
      <c r="T189" s="263">
        <f t="shared" si="147"/>
        <v>300</v>
      </c>
      <c r="U189" s="263">
        <v>300</v>
      </c>
    </row>
    <row r="190" spans="1:21" ht="26.25" customHeight="1" x14ac:dyDescent="0.25">
      <c r="A190" s="369" t="s">
        <v>93</v>
      </c>
      <c r="B190" s="258" t="s">
        <v>130</v>
      </c>
      <c r="C190" s="258" t="s">
        <v>202</v>
      </c>
      <c r="D190" s="258" t="s">
        <v>212</v>
      </c>
      <c r="E190" s="258" t="s">
        <v>848</v>
      </c>
      <c r="F190" s="258" t="s">
        <v>94</v>
      </c>
      <c r="G190" s="263"/>
      <c r="H190" s="263">
        <v>1500</v>
      </c>
      <c r="I190" s="263">
        <v>0</v>
      </c>
      <c r="J190" s="263">
        <f t="shared" si="146"/>
        <v>1500</v>
      </c>
      <c r="K190" s="263">
        <v>-395.6</v>
      </c>
      <c r="L190" s="263">
        <v>1200</v>
      </c>
      <c r="M190" s="263">
        <v>1200</v>
      </c>
      <c r="N190" s="263">
        <v>-100</v>
      </c>
      <c r="O190" s="263">
        <f t="shared" si="148"/>
        <v>1100</v>
      </c>
      <c r="P190" s="263">
        <v>1100</v>
      </c>
      <c r="Q190" s="263">
        <v>0</v>
      </c>
      <c r="R190" s="263">
        <v>1100</v>
      </c>
      <c r="S190" s="263">
        <v>0</v>
      </c>
      <c r="T190" s="263">
        <f t="shared" si="147"/>
        <v>1100</v>
      </c>
      <c r="U190" s="263">
        <v>1100</v>
      </c>
    </row>
    <row r="191" spans="1:21" ht="26.25" customHeight="1" x14ac:dyDescent="0.25">
      <c r="A191" s="369" t="s">
        <v>103</v>
      </c>
      <c r="B191" s="258" t="s">
        <v>130</v>
      </c>
      <c r="C191" s="258" t="s">
        <v>202</v>
      </c>
      <c r="D191" s="258" t="s">
        <v>212</v>
      </c>
      <c r="E191" s="258" t="s">
        <v>848</v>
      </c>
      <c r="F191" s="258" t="s">
        <v>104</v>
      </c>
      <c r="G191" s="263"/>
      <c r="H191" s="263">
        <v>40</v>
      </c>
      <c r="I191" s="263">
        <v>0</v>
      </c>
      <c r="J191" s="263">
        <f t="shared" si="146"/>
        <v>40</v>
      </c>
      <c r="K191" s="263">
        <v>0</v>
      </c>
      <c r="L191" s="263">
        <f>I191+J191</f>
        <v>40</v>
      </c>
      <c r="M191" s="263">
        <f>J191+K191</f>
        <v>40</v>
      </c>
      <c r="N191" s="263">
        <v>0</v>
      </c>
      <c r="O191" s="263">
        <f t="shared" si="148"/>
        <v>40</v>
      </c>
      <c r="P191" s="263">
        <f t="shared" ref="P191" si="150">M191+N191</f>
        <v>40</v>
      </c>
      <c r="Q191" s="263">
        <v>0</v>
      </c>
      <c r="R191" s="263">
        <v>350</v>
      </c>
      <c r="S191" s="263">
        <v>0</v>
      </c>
      <c r="T191" s="263">
        <f t="shared" si="147"/>
        <v>350</v>
      </c>
      <c r="U191" s="263">
        <v>350</v>
      </c>
    </row>
    <row r="192" spans="1:21" ht="26.25" customHeight="1" x14ac:dyDescent="0.25">
      <c r="A192" s="369" t="s">
        <v>400</v>
      </c>
      <c r="B192" s="258" t="s">
        <v>130</v>
      </c>
      <c r="C192" s="258" t="s">
        <v>202</v>
      </c>
      <c r="D192" s="258" t="s">
        <v>212</v>
      </c>
      <c r="E192" s="258" t="s">
        <v>848</v>
      </c>
      <c r="F192" s="258" t="s">
        <v>106</v>
      </c>
      <c r="G192" s="263"/>
      <c r="H192" s="263">
        <v>60</v>
      </c>
      <c r="I192" s="263">
        <v>0</v>
      </c>
      <c r="J192" s="263">
        <f t="shared" si="146"/>
        <v>60</v>
      </c>
      <c r="K192" s="263">
        <v>-0.15</v>
      </c>
      <c r="L192" s="263">
        <v>60</v>
      </c>
      <c r="M192" s="263">
        <v>60</v>
      </c>
      <c r="N192" s="263">
        <v>0</v>
      </c>
      <c r="O192" s="263">
        <f t="shared" si="148"/>
        <v>60</v>
      </c>
      <c r="P192" s="263">
        <v>60</v>
      </c>
      <c r="Q192" s="263">
        <v>0</v>
      </c>
      <c r="R192" s="263">
        <v>30</v>
      </c>
      <c r="S192" s="263">
        <v>0</v>
      </c>
      <c r="T192" s="263">
        <f t="shared" si="147"/>
        <v>30</v>
      </c>
      <c r="U192" s="263">
        <v>30</v>
      </c>
    </row>
    <row r="193" spans="1:21" ht="26.25" hidden="1" customHeight="1" x14ac:dyDescent="0.25">
      <c r="A193" s="369" t="s">
        <v>910</v>
      </c>
      <c r="B193" s="258" t="s">
        <v>130</v>
      </c>
      <c r="C193" s="258" t="s">
        <v>202</v>
      </c>
      <c r="D193" s="258" t="s">
        <v>212</v>
      </c>
      <c r="E193" s="258" t="s">
        <v>848</v>
      </c>
      <c r="F193" s="258" t="s">
        <v>909</v>
      </c>
      <c r="G193" s="263"/>
      <c r="H193" s="263">
        <v>60</v>
      </c>
      <c r="I193" s="263">
        <v>0</v>
      </c>
      <c r="J193" s="263">
        <v>0</v>
      </c>
      <c r="K193" s="263">
        <v>1.96</v>
      </c>
      <c r="L193" s="263">
        <v>0</v>
      </c>
      <c r="M193" s="263">
        <v>0</v>
      </c>
      <c r="N193" s="263">
        <v>0</v>
      </c>
      <c r="O193" s="263">
        <v>0</v>
      </c>
      <c r="P193" s="263">
        <v>0</v>
      </c>
      <c r="Q193" s="263">
        <v>0</v>
      </c>
      <c r="R193" s="263">
        <f t="shared" ref="R193:T199" si="151">P193+Q193</f>
        <v>0</v>
      </c>
      <c r="S193" s="263">
        <v>0</v>
      </c>
      <c r="T193" s="263">
        <f t="shared" si="147"/>
        <v>0</v>
      </c>
      <c r="U193" s="263">
        <v>0</v>
      </c>
    </row>
    <row r="194" spans="1:21" ht="26.25" customHeight="1" x14ac:dyDescent="0.2">
      <c r="A194" s="265" t="s">
        <v>1103</v>
      </c>
      <c r="B194" s="258" t="s">
        <v>130</v>
      </c>
      <c r="C194" s="258" t="s">
        <v>202</v>
      </c>
      <c r="D194" s="258" t="s">
        <v>212</v>
      </c>
      <c r="E194" s="258" t="s">
        <v>1104</v>
      </c>
      <c r="F194" s="258"/>
      <c r="G194" s="263">
        <f>G195</f>
        <v>0</v>
      </c>
      <c r="H194" s="263" t="e">
        <f>H195+H196+#REF!+#REF!</f>
        <v>#REF!</v>
      </c>
      <c r="I194" s="263" t="e">
        <f>I195+I196+#REF!+#REF!</f>
        <v>#REF!</v>
      </c>
      <c r="J194" s="263" t="e">
        <f>J195+J196+#REF!+#REF!</f>
        <v>#REF!</v>
      </c>
      <c r="K194" s="263" t="e">
        <f>K195+K196+#REF!+#REF!+K198</f>
        <v>#REF!</v>
      </c>
      <c r="L194" s="263">
        <f>L196+L198</f>
        <v>8618</v>
      </c>
      <c r="M194" s="263">
        <f>M196+M198</f>
        <v>8618</v>
      </c>
      <c r="N194" s="263">
        <f t="shared" ref="N194:Q194" si="152">N196+N198</f>
        <v>-45</v>
      </c>
      <c r="O194" s="263">
        <f t="shared" si="152"/>
        <v>8573</v>
      </c>
      <c r="P194" s="263">
        <f t="shared" si="152"/>
        <v>8573</v>
      </c>
      <c r="Q194" s="263">
        <f t="shared" si="152"/>
        <v>366.5</v>
      </c>
      <c r="R194" s="263">
        <f>R196+R197+R198+R199</f>
        <v>4798.5</v>
      </c>
      <c r="S194" s="263">
        <f t="shared" ref="S194:U194" si="153">S196+S197+S198+S199</f>
        <v>0</v>
      </c>
      <c r="T194" s="263">
        <f t="shared" si="153"/>
        <v>4798.5</v>
      </c>
      <c r="U194" s="263">
        <f t="shared" si="153"/>
        <v>4798.5</v>
      </c>
    </row>
    <row r="195" spans="1:21" ht="26.25" hidden="1" customHeight="1" x14ac:dyDescent="0.2">
      <c r="A195" s="265" t="s">
        <v>95</v>
      </c>
      <c r="B195" s="258" t="s">
        <v>130</v>
      </c>
      <c r="C195" s="258" t="s">
        <v>202</v>
      </c>
      <c r="D195" s="258" t="s">
        <v>212</v>
      </c>
      <c r="E195" s="258" t="s">
        <v>849</v>
      </c>
      <c r="F195" s="258" t="s">
        <v>96</v>
      </c>
      <c r="G195" s="263"/>
      <c r="H195" s="263">
        <v>3083</v>
      </c>
      <c r="I195" s="263">
        <v>-3083</v>
      </c>
      <c r="J195" s="263">
        <f>H195+I195</f>
        <v>0</v>
      </c>
      <c r="K195" s="263">
        <v>0</v>
      </c>
      <c r="L195" s="263">
        <f>I195+J195</f>
        <v>-3083</v>
      </c>
      <c r="M195" s="263">
        <f>J195+K195</f>
        <v>0</v>
      </c>
      <c r="N195" s="263">
        <f t="shared" ref="N195:O195" si="154">K195+L195</f>
        <v>-3083</v>
      </c>
      <c r="O195" s="263">
        <f t="shared" si="154"/>
        <v>-3083</v>
      </c>
      <c r="P195" s="263">
        <f>M195+N195</f>
        <v>-3083</v>
      </c>
      <c r="Q195" s="263">
        <f t="shared" ref="Q195" si="155">N195+O195</f>
        <v>-6166</v>
      </c>
      <c r="R195" s="263">
        <v>0</v>
      </c>
      <c r="S195" s="263">
        <v>0</v>
      </c>
      <c r="T195" s="263">
        <f t="shared" si="151"/>
        <v>0</v>
      </c>
      <c r="U195" s="263">
        <v>0</v>
      </c>
    </row>
    <row r="196" spans="1:21" ht="26.25" customHeight="1" x14ac:dyDescent="0.2">
      <c r="A196" s="387" t="s">
        <v>901</v>
      </c>
      <c r="B196" s="258" t="s">
        <v>130</v>
      </c>
      <c r="C196" s="258" t="s">
        <v>202</v>
      </c>
      <c r="D196" s="258" t="s">
        <v>212</v>
      </c>
      <c r="E196" s="258" t="s">
        <v>1105</v>
      </c>
      <c r="F196" s="258" t="s">
        <v>834</v>
      </c>
      <c r="G196" s="263"/>
      <c r="H196" s="263">
        <v>5065</v>
      </c>
      <c r="I196" s="263">
        <v>-5065</v>
      </c>
      <c r="J196" s="263">
        <f>H196+I196</f>
        <v>0</v>
      </c>
      <c r="K196" s="263">
        <v>511.52</v>
      </c>
      <c r="L196" s="263">
        <v>4355</v>
      </c>
      <c r="M196" s="263">
        <v>4355</v>
      </c>
      <c r="N196" s="263">
        <v>-45</v>
      </c>
      <c r="O196" s="263">
        <f>M196+N196</f>
        <v>4310</v>
      </c>
      <c r="P196" s="263">
        <v>4310</v>
      </c>
      <c r="Q196" s="263">
        <v>0</v>
      </c>
      <c r="R196" s="263">
        <v>3685.5</v>
      </c>
      <c r="S196" s="263">
        <v>0</v>
      </c>
      <c r="T196" s="263">
        <f t="shared" si="151"/>
        <v>3685.5</v>
      </c>
      <c r="U196" s="263">
        <v>3685.5</v>
      </c>
    </row>
    <row r="197" spans="1:21" ht="26.25" customHeight="1" x14ac:dyDescent="0.2">
      <c r="A197" s="387" t="s">
        <v>904</v>
      </c>
      <c r="B197" s="258" t="s">
        <v>130</v>
      </c>
      <c r="C197" s="258" t="s">
        <v>202</v>
      </c>
      <c r="D197" s="258" t="s">
        <v>212</v>
      </c>
      <c r="E197" s="258" t="s">
        <v>1105</v>
      </c>
      <c r="F197" s="258" t="s">
        <v>903</v>
      </c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>
        <v>1113</v>
      </c>
      <c r="S197" s="263">
        <v>0</v>
      </c>
      <c r="T197" s="263">
        <f t="shared" si="151"/>
        <v>1113</v>
      </c>
      <c r="U197" s="263">
        <v>1113</v>
      </c>
    </row>
    <row r="198" spans="1:21" ht="26.25" customHeight="1" x14ac:dyDescent="0.2">
      <c r="A198" s="387" t="s">
        <v>901</v>
      </c>
      <c r="B198" s="258" t="s">
        <v>130</v>
      </c>
      <c r="C198" s="258" t="s">
        <v>202</v>
      </c>
      <c r="D198" s="258" t="s">
        <v>212</v>
      </c>
      <c r="E198" s="258" t="s">
        <v>1106</v>
      </c>
      <c r="F198" s="258" t="s">
        <v>834</v>
      </c>
      <c r="G198" s="263"/>
      <c r="H198" s="263">
        <v>5065</v>
      </c>
      <c r="I198" s="263">
        <v>-5065</v>
      </c>
      <c r="J198" s="263">
        <f>H198+I198</f>
        <v>0</v>
      </c>
      <c r="K198" s="263">
        <v>3928.3</v>
      </c>
      <c r="L198" s="263">
        <v>4263</v>
      </c>
      <c r="M198" s="263">
        <v>4263</v>
      </c>
      <c r="N198" s="263">
        <v>0</v>
      </c>
      <c r="O198" s="263">
        <f>M198+N198</f>
        <v>4263</v>
      </c>
      <c r="P198" s="263">
        <v>4263</v>
      </c>
      <c r="Q198" s="263">
        <v>366.5</v>
      </c>
      <c r="R198" s="263">
        <v>0</v>
      </c>
      <c r="S198" s="263">
        <v>0</v>
      </c>
      <c r="T198" s="263">
        <f t="shared" si="151"/>
        <v>0</v>
      </c>
      <c r="U198" s="263">
        <v>0</v>
      </c>
    </row>
    <row r="199" spans="1:21" ht="26.25" customHeight="1" x14ac:dyDescent="0.2">
      <c r="A199" s="387" t="s">
        <v>904</v>
      </c>
      <c r="B199" s="258" t="s">
        <v>130</v>
      </c>
      <c r="C199" s="258" t="s">
        <v>202</v>
      </c>
      <c r="D199" s="258" t="s">
        <v>212</v>
      </c>
      <c r="E199" s="258" t="s">
        <v>1106</v>
      </c>
      <c r="F199" s="258" t="s">
        <v>903</v>
      </c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>
        <v>0</v>
      </c>
      <c r="S199" s="263">
        <v>0</v>
      </c>
      <c r="T199" s="263">
        <f t="shared" si="151"/>
        <v>0</v>
      </c>
      <c r="U199" s="263">
        <v>0</v>
      </c>
    </row>
    <row r="200" spans="1:21" s="19" customFormat="1" ht="15" customHeight="1" x14ac:dyDescent="0.2">
      <c r="A200" s="435" t="s">
        <v>65</v>
      </c>
      <c r="B200" s="256" t="s">
        <v>130</v>
      </c>
      <c r="C200" s="256">
        <v>10</v>
      </c>
      <c r="D200" s="256"/>
      <c r="E200" s="256"/>
      <c r="F200" s="256"/>
      <c r="G200" s="267" t="e">
        <f>#REF!+G201</f>
        <v>#REF!</v>
      </c>
      <c r="H200" s="267">
        <f t="shared" ref="H200:U202" si="156">H201</f>
        <v>1438.7</v>
      </c>
      <c r="I200" s="267">
        <f t="shared" si="156"/>
        <v>0</v>
      </c>
      <c r="J200" s="267">
        <f t="shared" si="156"/>
        <v>1438.7</v>
      </c>
      <c r="K200" s="267">
        <f t="shared" si="156"/>
        <v>0</v>
      </c>
      <c r="L200" s="267">
        <f t="shared" si="156"/>
        <v>2749.2</v>
      </c>
      <c r="M200" s="267">
        <f t="shared" si="156"/>
        <v>2749.2</v>
      </c>
      <c r="N200" s="267">
        <f t="shared" si="156"/>
        <v>174.4</v>
      </c>
      <c r="O200" s="267">
        <f t="shared" si="156"/>
        <v>2923.6</v>
      </c>
      <c r="P200" s="267">
        <f t="shared" si="156"/>
        <v>2923.6</v>
      </c>
      <c r="Q200" s="267">
        <f t="shared" si="156"/>
        <v>-427</v>
      </c>
      <c r="R200" s="267">
        <f t="shared" si="156"/>
        <v>2552.5</v>
      </c>
      <c r="S200" s="267">
        <f t="shared" si="156"/>
        <v>-550.1</v>
      </c>
      <c r="T200" s="267">
        <f t="shared" si="156"/>
        <v>2002.4</v>
      </c>
      <c r="U200" s="267">
        <f t="shared" si="156"/>
        <v>2002.4</v>
      </c>
    </row>
    <row r="201" spans="1:21" ht="17.25" customHeight="1" x14ac:dyDescent="0.2">
      <c r="A201" s="435" t="s">
        <v>278</v>
      </c>
      <c r="B201" s="256" t="s">
        <v>130</v>
      </c>
      <c r="C201" s="256">
        <v>10</v>
      </c>
      <c r="D201" s="256" t="s">
        <v>196</v>
      </c>
      <c r="E201" s="256"/>
      <c r="F201" s="256"/>
      <c r="G201" s="268" t="e">
        <f>#REF!+G202</f>
        <v>#REF!</v>
      </c>
      <c r="H201" s="267">
        <f t="shared" si="156"/>
        <v>1438.7</v>
      </c>
      <c r="I201" s="267">
        <f t="shared" si="156"/>
        <v>0</v>
      </c>
      <c r="J201" s="267">
        <f t="shared" si="156"/>
        <v>1438.7</v>
      </c>
      <c r="K201" s="267">
        <f t="shared" si="156"/>
        <v>0</v>
      </c>
      <c r="L201" s="267">
        <f t="shared" si="156"/>
        <v>2749.2</v>
      </c>
      <c r="M201" s="267">
        <f t="shared" si="156"/>
        <v>2749.2</v>
      </c>
      <c r="N201" s="267">
        <f t="shared" si="156"/>
        <v>174.4</v>
      </c>
      <c r="O201" s="267">
        <f t="shared" si="156"/>
        <v>2923.6</v>
      </c>
      <c r="P201" s="267">
        <f t="shared" si="156"/>
        <v>2923.6</v>
      </c>
      <c r="Q201" s="267">
        <f t="shared" si="156"/>
        <v>-427</v>
      </c>
      <c r="R201" s="267">
        <f t="shared" si="156"/>
        <v>2552.5</v>
      </c>
      <c r="S201" s="267">
        <f t="shared" si="156"/>
        <v>-550.1</v>
      </c>
      <c r="T201" s="267">
        <f t="shared" si="156"/>
        <v>2002.4</v>
      </c>
      <c r="U201" s="267">
        <f t="shared" si="156"/>
        <v>2002.4</v>
      </c>
    </row>
    <row r="202" spans="1:21" ht="60" x14ac:dyDescent="0.2">
      <c r="A202" s="265" t="s">
        <v>942</v>
      </c>
      <c r="B202" s="258" t="s">
        <v>130</v>
      </c>
      <c r="C202" s="258" t="s">
        <v>214</v>
      </c>
      <c r="D202" s="258" t="s">
        <v>196</v>
      </c>
      <c r="E202" s="258" t="s">
        <v>943</v>
      </c>
      <c r="F202" s="258"/>
      <c r="G202" s="263"/>
      <c r="H202" s="263">
        <f>H203</f>
        <v>1438.7</v>
      </c>
      <c r="I202" s="263">
        <f>I203</f>
        <v>0</v>
      </c>
      <c r="J202" s="263">
        <f>H202+I202</f>
        <v>1438.7</v>
      </c>
      <c r="K202" s="263">
        <f>K203</f>
        <v>0</v>
      </c>
      <c r="L202" s="263">
        <f>L203</f>
        <v>2749.2</v>
      </c>
      <c r="M202" s="263">
        <f>M203</f>
        <v>2749.2</v>
      </c>
      <c r="N202" s="263">
        <f t="shared" si="156"/>
        <v>174.4</v>
      </c>
      <c r="O202" s="263">
        <f t="shared" si="156"/>
        <v>2923.6</v>
      </c>
      <c r="P202" s="263">
        <f t="shared" si="156"/>
        <v>2923.6</v>
      </c>
      <c r="Q202" s="263">
        <f t="shared" si="156"/>
        <v>-427</v>
      </c>
      <c r="R202" s="263">
        <f t="shared" si="156"/>
        <v>2552.5</v>
      </c>
      <c r="S202" s="263">
        <f t="shared" si="156"/>
        <v>-550.1</v>
      </c>
      <c r="T202" s="263">
        <f t="shared" si="156"/>
        <v>2002.4</v>
      </c>
      <c r="U202" s="263">
        <f t="shared" si="156"/>
        <v>2002.4</v>
      </c>
    </row>
    <row r="203" spans="1:21" ht="29.25" customHeight="1" x14ac:dyDescent="0.2">
      <c r="A203" s="265" t="s">
        <v>136</v>
      </c>
      <c r="B203" s="258" t="s">
        <v>130</v>
      </c>
      <c r="C203" s="258" t="s">
        <v>214</v>
      </c>
      <c r="D203" s="258" t="s">
        <v>196</v>
      </c>
      <c r="E203" s="258" t="s">
        <v>943</v>
      </c>
      <c r="F203" s="258" t="s">
        <v>137</v>
      </c>
      <c r="G203" s="263"/>
      <c r="H203" s="263">
        <v>1438.7</v>
      </c>
      <c r="I203" s="263">
        <v>0</v>
      </c>
      <c r="J203" s="263">
        <f>H203+I203</f>
        <v>1438.7</v>
      </c>
      <c r="K203" s="263">
        <v>0</v>
      </c>
      <c r="L203" s="263">
        <v>2749.2</v>
      </c>
      <c r="M203" s="263">
        <v>2749.2</v>
      </c>
      <c r="N203" s="263">
        <v>174.4</v>
      </c>
      <c r="O203" s="263">
        <f>M203+N203</f>
        <v>2923.6</v>
      </c>
      <c r="P203" s="263">
        <v>2923.6</v>
      </c>
      <c r="Q203" s="263">
        <v>-427</v>
      </c>
      <c r="R203" s="263">
        <v>2552.5</v>
      </c>
      <c r="S203" s="263">
        <v>-550.1</v>
      </c>
      <c r="T203" s="444">
        <f>R203+S203</f>
        <v>2002.4</v>
      </c>
      <c r="U203" s="444">
        <v>2002.4</v>
      </c>
    </row>
    <row r="204" spans="1:21" s="19" customFormat="1" ht="14.25" hidden="1" x14ac:dyDescent="0.2">
      <c r="A204" s="435" t="s">
        <v>271</v>
      </c>
      <c r="B204" s="256" t="s">
        <v>130</v>
      </c>
      <c r="C204" s="256" t="s">
        <v>204</v>
      </c>
      <c r="D204" s="256"/>
      <c r="E204" s="255"/>
      <c r="F204" s="255"/>
      <c r="G204" s="281"/>
      <c r="H204" s="281"/>
      <c r="I204" s="281" t="e">
        <f>I205</f>
        <v>#REF!</v>
      </c>
      <c r="J204" s="281" t="e">
        <f>J205</f>
        <v>#REF!</v>
      </c>
      <c r="K204" s="281" t="e">
        <f>K205</f>
        <v>#REF!</v>
      </c>
      <c r="L204" s="281" t="e">
        <f>L205</f>
        <v>#REF!</v>
      </c>
      <c r="M204" s="281" t="e">
        <f>M205</f>
        <v>#REF!</v>
      </c>
      <c r="N204" s="281" t="e">
        <f t="shared" ref="N204:U204" si="157">N205</f>
        <v>#REF!</v>
      </c>
      <c r="O204" s="281" t="e">
        <f t="shared" si="157"/>
        <v>#REF!</v>
      </c>
      <c r="P204" s="281" t="e">
        <f t="shared" si="157"/>
        <v>#REF!</v>
      </c>
      <c r="Q204" s="281" t="e">
        <f t="shared" si="157"/>
        <v>#REF!</v>
      </c>
      <c r="R204" s="281" t="e">
        <f t="shared" si="157"/>
        <v>#REF!</v>
      </c>
      <c r="S204" s="281" t="e">
        <f t="shared" si="157"/>
        <v>#REF!</v>
      </c>
      <c r="T204" s="281" t="e">
        <f t="shared" si="157"/>
        <v>#REF!</v>
      </c>
      <c r="U204" s="281" t="e">
        <f t="shared" si="157"/>
        <v>#REF!</v>
      </c>
    </row>
    <row r="205" spans="1:21" hidden="1" x14ac:dyDescent="0.2">
      <c r="A205" s="435" t="s">
        <v>280</v>
      </c>
      <c r="B205" s="256" t="s">
        <v>130</v>
      </c>
      <c r="C205" s="256" t="s">
        <v>204</v>
      </c>
      <c r="D205" s="256" t="s">
        <v>190</v>
      </c>
      <c r="E205" s="255"/>
      <c r="F205" s="255"/>
      <c r="G205" s="268" t="e">
        <f>G206+#REF!</f>
        <v>#REF!</v>
      </c>
      <c r="H205" s="268"/>
      <c r="I205" s="268" t="e">
        <f>I206+#REF!</f>
        <v>#REF!</v>
      </c>
      <c r="J205" s="268" t="e">
        <f>J206+#REF!</f>
        <v>#REF!</v>
      </c>
      <c r="K205" s="268" t="e">
        <f>K206+#REF!</f>
        <v>#REF!</v>
      </c>
      <c r="L205" s="268" t="e">
        <f>L206+#REF!</f>
        <v>#REF!</v>
      </c>
      <c r="M205" s="268" t="e">
        <f>M206+#REF!</f>
        <v>#REF!</v>
      </c>
      <c r="N205" s="268" t="e">
        <f>N206+#REF!</f>
        <v>#REF!</v>
      </c>
      <c r="O205" s="268" t="e">
        <f>O206+#REF!</f>
        <v>#REF!</v>
      </c>
      <c r="P205" s="268" t="e">
        <f>P206+#REF!</f>
        <v>#REF!</v>
      </c>
      <c r="Q205" s="268" t="e">
        <f>Q206+#REF!</f>
        <v>#REF!</v>
      </c>
      <c r="R205" s="268" t="e">
        <f>R206+#REF!</f>
        <v>#REF!</v>
      </c>
      <c r="S205" s="268" t="e">
        <f>S206+#REF!</f>
        <v>#REF!</v>
      </c>
      <c r="T205" s="268" t="e">
        <f>T206+#REF!</f>
        <v>#REF!</v>
      </c>
      <c r="U205" s="268" t="e">
        <f>U206+#REF!</f>
        <v>#REF!</v>
      </c>
    </row>
    <row r="206" spans="1:21" ht="31.5" hidden="1" customHeight="1" x14ac:dyDescent="0.2">
      <c r="A206" s="265" t="s">
        <v>996</v>
      </c>
      <c r="B206" s="258" t="s">
        <v>130</v>
      </c>
      <c r="C206" s="258" t="s">
        <v>204</v>
      </c>
      <c r="D206" s="258" t="s">
        <v>190</v>
      </c>
      <c r="E206" s="277" t="s">
        <v>458</v>
      </c>
      <c r="F206" s="277"/>
      <c r="G206" s="263"/>
      <c r="H206" s="263"/>
      <c r="I206" s="263">
        <f>I207+I209</f>
        <v>-700</v>
      </c>
      <c r="J206" s="263" t="e">
        <f>J207+J209</f>
        <v>#REF!</v>
      </c>
      <c r="K206" s="263">
        <f>K207+K209</f>
        <v>-700</v>
      </c>
      <c r="L206" s="263" t="e">
        <f>L207+L209</f>
        <v>#REF!</v>
      </c>
      <c r="M206" s="263" t="e">
        <f>M207+M209</f>
        <v>#REF!</v>
      </c>
      <c r="N206" s="263" t="e">
        <f t="shared" ref="N206:P206" si="158">N207+N209</f>
        <v>#REF!</v>
      </c>
      <c r="O206" s="263" t="e">
        <f t="shared" si="158"/>
        <v>#REF!</v>
      </c>
      <c r="P206" s="263" t="e">
        <f t="shared" si="158"/>
        <v>#REF!</v>
      </c>
      <c r="Q206" s="263" t="e">
        <f t="shared" ref="Q206:T206" si="159">Q207+Q209</f>
        <v>#REF!</v>
      </c>
      <c r="R206" s="263" t="e">
        <f t="shared" ref="R206:S206" si="160">R207+R209</f>
        <v>#REF!</v>
      </c>
      <c r="S206" s="263" t="e">
        <f t="shared" si="160"/>
        <v>#REF!</v>
      </c>
      <c r="T206" s="263" t="e">
        <f t="shared" si="159"/>
        <v>#REF!</v>
      </c>
      <c r="U206" s="263" t="e">
        <f t="shared" ref="U206" si="161">U207+U209</f>
        <v>#REF!</v>
      </c>
    </row>
    <row r="207" spans="1:21" ht="19.5" hidden="1" customHeight="1" x14ac:dyDescent="0.2">
      <c r="A207" s="265" t="s">
        <v>502</v>
      </c>
      <c r="B207" s="258" t="s">
        <v>130</v>
      </c>
      <c r="C207" s="258" t="s">
        <v>204</v>
      </c>
      <c r="D207" s="258" t="s">
        <v>190</v>
      </c>
      <c r="E207" s="277" t="s">
        <v>459</v>
      </c>
      <c r="F207" s="277"/>
      <c r="G207" s="263"/>
      <c r="H207" s="263"/>
      <c r="I207" s="263">
        <f>I208</f>
        <v>-700</v>
      </c>
      <c r="J207" s="263" t="e">
        <f>J208</f>
        <v>#REF!</v>
      </c>
      <c r="K207" s="263">
        <f>K208</f>
        <v>-700</v>
      </c>
      <c r="L207" s="263" t="e">
        <f>L208</f>
        <v>#REF!</v>
      </c>
      <c r="M207" s="263" t="e">
        <f>M208</f>
        <v>#REF!</v>
      </c>
      <c r="N207" s="263" t="e">
        <f t="shared" ref="N207:U207" si="162">N208</f>
        <v>#REF!</v>
      </c>
      <c r="O207" s="263" t="e">
        <f t="shared" si="162"/>
        <v>#REF!</v>
      </c>
      <c r="P207" s="263" t="e">
        <f t="shared" si="162"/>
        <v>#REF!</v>
      </c>
      <c r="Q207" s="263" t="e">
        <f t="shared" si="162"/>
        <v>#REF!</v>
      </c>
      <c r="R207" s="263" t="e">
        <f t="shared" si="162"/>
        <v>#REF!</v>
      </c>
      <c r="S207" s="263" t="e">
        <f t="shared" si="162"/>
        <v>#REF!</v>
      </c>
      <c r="T207" s="263" t="e">
        <f t="shared" si="162"/>
        <v>#REF!</v>
      </c>
      <c r="U207" s="263" t="e">
        <f t="shared" si="162"/>
        <v>#REF!</v>
      </c>
    </row>
    <row r="208" spans="1:21" ht="18.75" hidden="1" customHeight="1" x14ac:dyDescent="0.2">
      <c r="A208" s="265" t="s">
        <v>93</v>
      </c>
      <c r="B208" s="258" t="s">
        <v>130</v>
      </c>
      <c r="C208" s="258" t="s">
        <v>204</v>
      </c>
      <c r="D208" s="258" t="s">
        <v>190</v>
      </c>
      <c r="E208" s="277" t="s">
        <v>459</v>
      </c>
      <c r="F208" s="277">
        <v>244</v>
      </c>
      <c r="G208" s="263"/>
      <c r="H208" s="263"/>
      <c r="I208" s="263">
        <v>-700</v>
      </c>
      <c r="J208" s="263" t="e">
        <f>#REF!+I208</f>
        <v>#REF!</v>
      </c>
      <c r="K208" s="263">
        <v>-700</v>
      </c>
      <c r="L208" s="263" t="e">
        <f>#REF!+J208</f>
        <v>#REF!</v>
      </c>
      <c r="M208" s="263" t="e">
        <f>#REF!+K208</f>
        <v>#REF!</v>
      </c>
      <c r="N208" s="263" t="e">
        <f>#REF!+L208</f>
        <v>#REF!</v>
      </c>
      <c r="O208" s="263" t="e">
        <f>#REF!+M208</f>
        <v>#REF!</v>
      </c>
      <c r="P208" s="263" t="e">
        <f>#REF!+N208</f>
        <v>#REF!</v>
      </c>
      <c r="Q208" s="263" t="e">
        <f>#REF!+O208</f>
        <v>#REF!</v>
      </c>
      <c r="R208" s="263" t="e">
        <f>#REF!+N208</f>
        <v>#REF!</v>
      </c>
      <c r="S208" s="263" t="e">
        <f>#REF!+O208</f>
        <v>#REF!</v>
      </c>
      <c r="T208" s="263" t="e">
        <f>#REF!+P208</f>
        <v>#REF!</v>
      </c>
      <c r="U208" s="263" t="e">
        <f>#REF!+Q208</f>
        <v>#REF!</v>
      </c>
    </row>
    <row r="209" spans="1:23" ht="15" hidden="1" customHeight="1" x14ac:dyDescent="0.2">
      <c r="A209" s="265" t="s">
        <v>743</v>
      </c>
      <c r="B209" s="258" t="s">
        <v>130</v>
      </c>
      <c r="C209" s="258" t="s">
        <v>204</v>
      </c>
      <c r="D209" s="258" t="s">
        <v>190</v>
      </c>
      <c r="E209" s="277" t="s">
        <v>742</v>
      </c>
      <c r="F209" s="277">
        <v>244</v>
      </c>
      <c r="G209" s="263"/>
      <c r="H209" s="263"/>
      <c r="I209" s="263">
        <v>0</v>
      </c>
      <c r="J209" s="263" t="e">
        <f>#REF!+I209</f>
        <v>#REF!</v>
      </c>
      <c r="K209" s="263">
        <v>0</v>
      </c>
      <c r="L209" s="263" t="e">
        <f>#REF!+J209</f>
        <v>#REF!</v>
      </c>
      <c r="M209" s="263" t="e">
        <f>#REF!+K209</f>
        <v>#REF!</v>
      </c>
      <c r="N209" s="263" t="e">
        <f>#REF!+L209</f>
        <v>#REF!</v>
      </c>
      <c r="O209" s="263" t="e">
        <f>#REF!+M209</f>
        <v>#REF!</v>
      </c>
      <c r="P209" s="263" t="e">
        <f>#REF!+N209</f>
        <v>#REF!</v>
      </c>
      <c r="Q209" s="263" t="e">
        <f>#REF!+O209</f>
        <v>#REF!</v>
      </c>
      <c r="R209" s="263" t="e">
        <f>#REF!+N209</f>
        <v>#REF!</v>
      </c>
      <c r="S209" s="263" t="e">
        <f>#REF!+O209</f>
        <v>#REF!</v>
      </c>
      <c r="T209" s="263" t="e">
        <f>#REF!+P209</f>
        <v>#REF!</v>
      </c>
      <c r="U209" s="263" t="e">
        <f>#REF!+Q209</f>
        <v>#REF!</v>
      </c>
    </row>
    <row r="210" spans="1:23" hidden="1" x14ac:dyDescent="0.2">
      <c r="A210" s="265" t="s">
        <v>404</v>
      </c>
      <c r="B210" s="258" t="s">
        <v>130</v>
      </c>
      <c r="C210" s="258" t="s">
        <v>204</v>
      </c>
      <c r="D210" s="258" t="s">
        <v>190</v>
      </c>
      <c r="E210" s="257" t="s">
        <v>62</v>
      </c>
      <c r="F210" s="258"/>
      <c r="G210" s="263"/>
      <c r="H210" s="263"/>
      <c r="I210" s="263" t="e">
        <f>#REF!</f>
        <v>#REF!</v>
      </c>
      <c r="J210" s="263" t="e">
        <f>#REF!</f>
        <v>#REF!</v>
      </c>
      <c r="K210" s="263" t="e">
        <f>#REF!</f>
        <v>#REF!</v>
      </c>
      <c r="L210" s="263" t="e">
        <f>#REF!</f>
        <v>#REF!</v>
      </c>
      <c r="M210" s="263" t="e">
        <f>#REF!</f>
        <v>#REF!</v>
      </c>
      <c r="N210" s="263" t="e">
        <f>#REF!</f>
        <v>#REF!</v>
      </c>
      <c r="O210" s="263" t="e">
        <f>#REF!</f>
        <v>#REF!</v>
      </c>
      <c r="P210" s="263" t="e">
        <f>#REF!</f>
        <v>#REF!</v>
      </c>
      <c r="Q210" s="263" t="e">
        <f>#REF!</f>
        <v>#REF!</v>
      </c>
      <c r="R210" s="263" t="e">
        <f>#REF!</f>
        <v>#REF!</v>
      </c>
      <c r="S210" s="263" t="e">
        <f>#REF!</f>
        <v>#REF!</v>
      </c>
      <c r="T210" s="263" t="e">
        <f>#REF!</f>
        <v>#REF!</v>
      </c>
      <c r="U210" s="263" t="e">
        <f>#REF!</f>
        <v>#REF!</v>
      </c>
    </row>
    <row r="211" spans="1:23" s="17" customFormat="1" ht="33" customHeight="1" x14ac:dyDescent="0.2">
      <c r="A211" s="643" t="s">
        <v>413</v>
      </c>
      <c r="B211" s="644"/>
      <c r="C211" s="644"/>
      <c r="D211" s="644"/>
      <c r="E211" s="644"/>
      <c r="F211" s="644"/>
      <c r="G211" s="252" t="e">
        <f>G212+G296+G286</f>
        <v>#REF!</v>
      </c>
      <c r="H211" s="252" t="e">
        <f>H212+H286+H296</f>
        <v>#REF!</v>
      </c>
      <c r="I211" s="252" t="e">
        <f t="shared" ref="I211:U211" si="163">I212+I296+I286</f>
        <v>#REF!</v>
      </c>
      <c r="J211" s="252" t="e">
        <f t="shared" si="163"/>
        <v>#REF!</v>
      </c>
      <c r="K211" s="252" t="e">
        <f t="shared" si="163"/>
        <v>#REF!</v>
      </c>
      <c r="L211" s="252">
        <f t="shared" si="163"/>
        <v>46522.43</v>
      </c>
      <c r="M211" s="252">
        <f t="shared" si="163"/>
        <v>46522.43</v>
      </c>
      <c r="N211" s="252">
        <f t="shared" si="163"/>
        <v>844.60000000000014</v>
      </c>
      <c r="O211" s="252">
        <f t="shared" si="163"/>
        <v>47367.03</v>
      </c>
      <c r="P211" s="252">
        <f t="shared" si="163"/>
        <v>47574.93</v>
      </c>
      <c r="Q211" s="252">
        <f t="shared" si="163"/>
        <v>3318.7</v>
      </c>
      <c r="R211" s="252">
        <f t="shared" si="163"/>
        <v>35571.4</v>
      </c>
      <c r="S211" s="252">
        <f t="shared" si="163"/>
        <v>4341.8999999999996</v>
      </c>
      <c r="T211" s="252">
        <f t="shared" si="163"/>
        <v>39913.299999999996</v>
      </c>
      <c r="U211" s="252">
        <f t="shared" si="163"/>
        <v>39913.299999999996</v>
      </c>
      <c r="V211" s="441">
        <f>T228+T229+T230+T231+T232+T233+T234+T236+T237+T268+T269+T270+T271+T272+T273+T274+T275+T276+T277+T280+T281+T282+T283+T284+T285+T288+T289+T291+T292+T294+T295+T341+T348+T351+T352+T358+T359+T361</f>
        <v>39913.300000000003</v>
      </c>
      <c r="W211" s="441">
        <f>U228+U229+U230+U231+U232+U233+U234+U236+U237+U268+U269+U270+U271+U272+U273+U274+U275+U276+U277+U280+U281+U282+U283+U284+U285+U288+U289+U291+U292+U294+U295+U341+U348+U351+U352+U358+U359+U361</f>
        <v>39913.300000000003</v>
      </c>
    </row>
    <row r="212" spans="1:23" s="19" customFormat="1" ht="14.25" x14ac:dyDescent="0.2">
      <c r="A212" s="435" t="s">
        <v>72</v>
      </c>
      <c r="B212" s="256" t="s">
        <v>343</v>
      </c>
      <c r="C212" s="256" t="s">
        <v>190</v>
      </c>
      <c r="D212" s="256"/>
      <c r="E212" s="256"/>
      <c r="F212" s="256"/>
      <c r="G212" s="281"/>
      <c r="H212" s="281" t="e">
        <f t="shared" ref="H212:P212" si="164">H213+H238+H278</f>
        <v>#REF!</v>
      </c>
      <c r="I212" s="281" t="e">
        <f t="shared" si="164"/>
        <v>#REF!</v>
      </c>
      <c r="J212" s="281" t="e">
        <f t="shared" si="164"/>
        <v>#REF!</v>
      </c>
      <c r="K212" s="281" t="e">
        <f t="shared" si="164"/>
        <v>#REF!</v>
      </c>
      <c r="L212" s="281">
        <f t="shared" si="164"/>
        <v>11964.029999999999</v>
      </c>
      <c r="M212" s="281">
        <f t="shared" si="164"/>
        <v>11964.03</v>
      </c>
      <c r="N212" s="281">
        <f t="shared" si="164"/>
        <v>-182</v>
      </c>
      <c r="O212" s="281">
        <f t="shared" si="164"/>
        <v>11782.03</v>
      </c>
      <c r="P212" s="281">
        <f t="shared" si="164"/>
        <v>11964.03</v>
      </c>
      <c r="Q212" s="281">
        <f t="shared" ref="Q212:T212" si="165">Q213+Q238+Q278</f>
        <v>96.6</v>
      </c>
      <c r="R212" s="281">
        <f t="shared" ref="R212:S212" si="166">R213+R238+R278</f>
        <v>9674.4</v>
      </c>
      <c r="S212" s="281">
        <f t="shared" si="166"/>
        <v>-4.2</v>
      </c>
      <c r="T212" s="281">
        <f t="shared" si="165"/>
        <v>9670.2000000000007</v>
      </c>
      <c r="U212" s="281">
        <f t="shared" ref="U212" si="167">U213+U238+U278</f>
        <v>9670.2000000000007</v>
      </c>
      <c r="V212" s="447">
        <f>T211-V211</f>
        <v>0</v>
      </c>
      <c r="W212" s="447">
        <f>U211-W211</f>
        <v>0</v>
      </c>
    </row>
    <row r="213" spans="1:23" s="19" customFormat="1" ht="45" customHeight="1" x14ac:dyDescent="0.2">
      <c r="A213" s="435" t="s">
        <v>195</v>
      </c>
      <c r="B213" s="256" t="s">
        <v>343</v>
      </c>
      <c r="C213" s="256" t="s">
        <v>312</v>
      </c>
      <c r="D213" s="256" t="s">
        <v>196</v>
      </c>
      <c r="E213" s="256"/>
      <c r="F213" s="256"/>
      <c r="G213" s="267">
        <f>G220+G227</f>
        <v>0</v>
      </c>
      <c r="H213" s="267">
        <f>H227</f>
        <v>2646</v>
      </c>
      <c r="I213" s="267">
        <f>I227</f>
        <v>0</v>
      </c>
      <c r="J213" s="267" t="e">
        <f>J220+J227</f>
        <v>#REF!</v>
      </c>
      <c r="K213" s="267">
        <f>K227</f>
        <v>0</v>
      </c>
      <c r="L213" s="267">
        <f>L227</f>
        <v>2804</v>
      </c>
      <c r="M213" s="267">
        <f>M227</f>
        <v>2804</v>
      </c>
      <c r="N213" s="267">
        <f t="shared" ref="N213:P213" si="168">N227</f>
        <v>-182</v>
      </c>
      <c r="O213" s="267">
        <f t="shared" si="168"/>
        <v>2622</v>
      </c>
      <c r="P213" s="267">
        <f t="shared" si="168"/>
        <v>2804</v>
      </c>
      <c r="Q213" s="267">
        <f>Q227+Q235</f>
        <v>116.6</v>
      </c>
      <c r="R213" s="267">
        <f t="shared" ref="R213:S213" si="169">R227+R235</f>
        <v>2327.4</v>
      </c>
      <c r="S213" s="267">
        <f t="shared" si="169"/>
        <v>-4.2</v>
      </c>
      <c r="T213" s="267">
        <f t="shared" ref="T213" si="170">T227+T235</f>
        <v>2323.1999999999998</v>
      </c>
      <c r="U213" s="267">
        <f t="shared" ref="U213" si="171">U227+U235</f>
        <v>2323.1999999999998</v>
      </c>
    </row>
    <row r="214" spans="1:23" s="19" customFormat="1" ht="26.25" hidden="1" customHeight="1" x14ac:dyDescent="0.2">
      <c r="A214" s="265" t="s">
        <v>123</v>
      </c>
      <c r="B214" s="258" t="s">
        <v>343</v>
      </c>
      <c r="C214" s="277" t="s">
        <v>312</v>
      </c>
      <c r="D214" s="258" t="s">
        <v>196</v>
      </c>
      <c r="E214" s="266" t="s">
        <v>332</v>
      </c>
      <c r="F214" s="277"/>
      <c r="G214" s="281"/>
      <c r="H214" s="281"/>
      <c r="I214" s="263">
        <f>I215</f>
        <v>-2636</v>
      </c>
      <c r="J214" s="263">
        <f>J215</f>
        <v>-2636</v>
      </c>
      <c r="K214" s="263">
        <f>K215</f>
        <v>-2636</v>
      </c>
      <c r="L214" s="263">
        <f>L215</f>
        <v>-2636</v>
      </c>
      <c r="M214" s="263">
        <f>M215</f>
        <v>-5272</v>
      </c>
      <c r="N214" s="263">
        <f t="shared" ref="N214:U214" si="172">N215</f>
        <v>-5272</v>
      </c>
      <c r="O214" s="263">
        <f t="shared" si="172"/>
        <v>-7908</v>
      </c>
      <c r="P214" s="263">
        <f t="shared" si="172"/>
        <v>-7908</v>
      </c>
      <c r="Q214" s="263">
        <f t="shared" si="172"/>
        <v>-13180</v>
      </c>
      <c r="R214" s="263">
        <f t="shared" si="172"/>
        <v>-7908</v>
      </c>
      <c r="S214" s="263">
        <f t="shared" si="172"/>
        <v>-13180</v>
      </c>
      <c r="T214" s="263">
        <f t="shared" si="172"/>
        <v>-13180</v>
      </c>
      <c r="U214" s="263">
        <f t="shared" si="172"/>
        <v>-21088</v>
      </c>
    </row>
    <row r="215" spans="1:23" s="19" customFormat="1" ht="15.75" hidden="1" customHeight="1" x14ac:dyDescent="0.2">
      <c r="A215" s="265" t="s">
        <v>315</v>
      </c>
      <c r="B215" s="258" t="s">
        <v>343</v>
      </c>
      <c r="C215" s="277" t="s">
        <v>312</v>
      </c>
      <c r="D215" s="258" t="s">
        <v>196</v>
      </c>
      <c r="E215" s="266" t="s">
        <v>334</v>
      </c>
      <c r="F215" s="258"/>
      <c r="G215" s="281"/>
      <c r="H215" s="281"/>
      <c r="I215" s="263">
        <f>I216+I217+I218+I219</f>
        <v>-2636</v>
      </c>
      <c r="J215" s="263">
        <f>J216+J217+J218+J219</f>
        <v>-2636</v>
      </c>
      <c r="K215" s="263">
        <f>K216+K217+K218+K219</f>
        <v>-2636</v>
      </c>
      <c r="L215" s="263">
        <f>L216+L217+L218+L219</f>
        <v>-2636</v>
      </c>
      <c r="M215" s="263">
        <f>M216+M217+M218+M219</f>
        <v>-5272</v>
      </c>
      <c r="N215" s="263">
        <f t="shared" ref="N215:P215" si="173">N216+N217+N218+N219</f>
        <v>-5272</v>
      </c>
      <c r="O215" s="263">
        <f t="shared" si="173"/>
        <v>-7908</v>
      </c>
      <c r="P215" s="263">
        <f t="shared" si="173"/>
        <v>-7908</v>
      </c>
      <c r="Q215" s="263">
        <f t="shared" ref="Q215:T215" si="174">Q216+Q217+Q218+Q219</f>
        <v>-13180</v>
      </c>
      <c r="R215" s="263">
        <f t="shared" ref="R215:S215" si="175">R216+R217+R218+R219</f>
        <v>-7908</v>
      </c>
      <c r="S215" s="263">
        <f t="shared" si="175"/>
        <v>-13180</v>
      </c>
      <c r="T215" s="263">
        <f t="shared" si="174"/>
        <v>-13180</v>
      </c>
      <c r="U215" s="263">
        <f t="shared" ref="U215" si="176">U216+U217+U218+U219</f>
        <v>-21088</v>
      </c>
    </row>
    <row r="216" spans="1:23" s="19" customFormat="1" hidden="1" x14ac:dyDescent="0.2">
      <c r="A216" s="265" t="s">
        <v>95</v>
      </c>
      <c r="B216" s="258" t="s">
        <v>343</v>
      </c>
      <c r="C216" s="277" t="s">
        <v>312</v>
      </c>
      <c r="D216" s="258" t="s">
        <v>196</v>
      </c>
      <c r="E216" s="266" t="s">
        <v>334</v>
      </c>
      <c r="F216" s="258" t="s">
        <v>96</v>
      </c>
      <c r="G216" s="281"/>
      <c r="H216" s="281"/>
      <c r="I216" s="263">
        <v>-2220</v>
      </c>
      <c r="J216" s="263">
        <f>G216+I216</f>
        <v>-2220</v>
      </c>
      <c r="K216" s="263">
        <v>-2220</v>
      </c>
      <c r="L216" s="263">
        <f t="shared" ref="L216:P219" si="177">H216+J216</f>
        <v>-2220</v>
      </c>
      <c r="M216" s="263">
        <f t="shared" si="177"/>
        <v>-4440</v>
      </c>
      <c r="N216" s="263">
        <f t="shared" si="177"/>
        <v>-4440</v>
      </c>
      <c r="O216" s="263">
        <f t="shared" si="177"/>
        <v>-6660</v>
      </c>
      <c r="P216" s="263">
        <f t="shared" si="177"/>
        <v>-6660</v>
      </c>
      <c r="Q216" s="263">
        <f t="shared" ref="Q216:Q219" si="178">M216+O216</f>
        <v>-11100</v>
      </c>
      <c r="R216" s="263">
        <f t="shared" ref="R216:U219" si="179">L216+N216</f>
        <v>-6660</v>
      </c>
      <c r="S216" s="263">
        <f t="shared" si="179"/>
        <v>-11100</v>
      </c>
      <c r="T216" s="263">
        <f t="shared" si="179"/>
        <v>-11100</v>
      </c>
      <c r="U216" s="263">
        <f t="shared" si="179"/>
        <v>-17760</v>
      </c>
    </row>
    <row r="217" spans="1:23" s="19" customFormat="1" ht="16.5" hidden="1" customHeight="1" x14ac:dyDescent="0.2">
      <c r="A217" s="265" t="s">
        <v>97</v>
      </c>
      <c r="B217" s="258" t="s">
        <v>343</v>
      </c>
      <c r="C217" s="277" t="s">
        <v>312</v>
      </c>
      <c r="D217" s="258" t="s">
        <v>196</v>
      </c>
      <c r="E217" s="266" t="s">
        <v>334</v>
      </c>
      <c r="F217" s="258" t="s">
        <v>98</v>
      </c>
      <c r="G217" s="281"/>
      <c r="H217" s="281"/>
      <c r="I217" s="263">
        <v>-101</v>
      </c>
      <c r="J217" s="263">
        <f>G217+I217</f>
        <v>-101</v>
      </c>
      <c r="K217" s="263">
        <v>-101</v>
      </c>
      <c r="L217" s="263">
        <f t="shared" si="177"/>
        <v>-101</v>
      </c>
      <c r="M217" s="263">
        <f t="shared" si="177"/>
        <v>-202</v>
      </c>
      <c r="N217" s="263">
        <f t="shared" si="177"/>
        <v>-202</v>
      </c>
      <c r="O217" s="263">
        <f t="shared" si="177"/>
        <v>-303</v>
      </c>
      <c r="P217" s="263">
        <f t="shared" si="177"/>
        <v>-303</v>
      </c>
      <c r="Q217" s="263">
        <f t="shared" si="178"/>
        <v>-505</v>
      </c>
      <c r="R217" s="263">
        <f t="shared" si="179"/>
        <v>-303</v>
      </c>
      <c r="S217" s="263">
        <f t="shared" si="179"/>
        <v>-505</v>
      </c>
      <c r="T217" s="263">
        <f t="shared" si="179"/>
        <v>-505</v>
      </c>
      <c r="U217" s="263">
        <f t="shared" si="179"/>
        <v>-808</v>
      </c>
    </row>
    <row r="218" spans="1:23" s="19" customFormat="1" ht="15" hidden="1" customHeight="1" x14ac:dyDescent="0.2">
      <c r="A218" s="265" t="s">
        <v>99</v>
      </c>
      <c r="B218" s="258" t="s">
        <v>343</v>
      </c>
      <c r="C218" s="277" t="s">
        <v>312</v>
      </c>
      <c r="D218" s="258" t="s">
        <v>196</v>
      </c>
      <c r="E218" s="266" t="s">
        <v>334</v>
      </c>
      <c r="F218" s="258" t="s">
        <v>100</v>
      </c>
      <c r="G218" s="281"/>
      <c r="H218" s="281"/>
      <c r="I218" s="263">
        <v>-295</v>
      </c>
      <c r="J218" s="263">
        <f>G218+I218</f>
        <v>-295</v>
      </c>
      <c r="K218" s="263">
        <v>-295</v>
      </c>
      <c r="L218" s="263">
        <f t="shared" si="177"/>
        <v>-295</v>
      </c>
      <c r="M218" s="263">
        <f t="shared" si="177"/>
        <v>-590</v>
      </c>
      <c r="N218" s="263">
        <f t="shared" si="177"/>
        <v>-590</v>
      </c>
      <c r="O218" s="263">
        <f t="shared" si="177"/>
        <v>-885</v>
      </c>
      <c r="P218" s="263">
        <f t="shared" si="177"/>
        <v>-885</v>
      </c>
      <c r="Q218" s="263">
        <f t="shared" si="178"/>
        <v>-1475</v>
      </c>
      <c r="R218" s="263">
        <f t="shared" si="179"/>
        <v>-885</v>
      </c>
      <c r="S218" s="263">
        <f t="shared" si="179"/>
        <v>-1475</v>
      </c>
      <c r="T218" s="263">
        <f t="shared" si="179"/>
        <v>-1475</v>
      </c>
      <c r="U218" s="263">
        <f t="shared" si="179"/>
        <v>-2360</v>
      </c>
    </row>
    <row r="219" spans="1:23" s="19" customFormat="1" ht="18.75" hidden="1" customHeight="1" x14ac:dyDescent="0.2">
      <c r="A219" s="265" t="s">
        <v>93</v>
      </c>
      <c r="B219" s="258" t="s">
        <v>343</v>
      </c>
      <c r="C219" s="277" t="s">
        <v>312</v>
      </c>
      <c r="D219" s="258" t="s">
        <v>196</v>
      </c>
      <c r="E219" s="266" t="s">
        <v>334</v>
      </c>
      <c r="F219" s="258" t="s">
        <v>94</v>
      </c>
      <c r="G219" s="281"/>
      <c r="H219" s="281"/>
      <c r="I219" s="263">
        <v>-20</v>
      </c>
      <c r="J219" s="263">
        <f>G219+I219</f>
        <v>-20</v>
      </c>
      <c r="K219" s="263">
        <v>-20</v>
      </c>
      <c r="L219" s="263">
        <f t="shared" si="177"/>
        <v>-20</v>
      </c>
      <c r="M219" s="263">
        <f t="shared" si="177"/>
        <v>-40</v>
      </c>
      <c r="N219" s="263">
        <f t="shared" si="177"/>
        <v>-40</v>
      </c>
      <c r="O219" s="263">
        <f t="shared" si="177"/>
        <v>-60</v>
      </c>
      <c r="P219" s="263">
        <f t="shared" si="177"/>
        <v>-60</v>
      </c>
      <c r="Q219" s="263">
        <f t="shared" si="178"/>
        <v>-100</v>
      </c>
      <c r="R219" s="263">
        <f t="shared" si="179"/>
        <v>-60</v>
      </c>
      <c r="S219" s="263">
        <f t="shared" si="179"/>
        <v>-100</v>
      </c>
      <c r="T219" s="263">
        <f t="shared" si="179"/>
        <v>-100</v>
      </c>
      <c r="U219" s="263">
        <f t="shared" si="179"/>
        <v>-160</v>
      </c>
    </row>
    <row r="220" spans="1:23" s="19" customFormat="1" ht="16.5" hidden="1" customHeight="1" x14ac:dyDescent="0.2">
      <c r="A220" s="265" t="s">
        <v>979</v>
      </c>
      <c r="B220" s="258" t="s">
        <v>343</v>
      </c>
      <c r="C220" s="277" t="s">
        <v>312</v>
      </c>
      <c r="D220" s="258" t="s">
        <v>196</v>
      </c>
      <c r="E220" s="266" t="s">
        <v>462</v>
      </c>
      <c r="F220" s="277"/>
      <c r="G220" s="281"/>
      <c r="H220" s="281"/>
      <c r="I220" s="263">
        <f t="shared" ref="I220:U221" si="180">I221</f>
        <v>-2293.8000000000002</v>
      </c>
      <c r="J220" s="263" t="e">
        <f t="shared" si="180"/>
        <v>#REF!</v>
      </c>
      <c r="K220" s="263">
        <f t="shared" si="180"/>
        <v>-2293.8000000000002</v>
      </c>
      <c r="L220" s="263" t="e">
        <f t="shared" si="180"/>
        <v>#REF!</v>
      </c>
      <c r="M220" s="263" t="e">
        <f t="shared" si="180"/>
        <v>#REF!</v>
      </c>
      <c r="N220" s="263" t="e">
        <f t="shared" si="180"/>
        <v>#REF!</v>
      </c>
      <c r="O220" s="263" t="e">
        <f t="shared" si="180"/>
        <v>#REF!</v>
      </c>
      <c r="P220" s="263" t="e">
        <f t="shared" si="180"/>
        <v>#REF!</v>
      </c>
      <c r="Q220" s="263" t="e">
        <f t="shared" si="180"/>
        <v>#REF!</v>
      </c>
      <c r="R220" s="263" t="e">
        <f t="shared" si="180"/>
        <v>#REF!</v>
      </c>
      <c r="S220" s="263" t="e">
        <f t="shared" si="180"/>
        <v>#REF!</v>
      </c>
      <c r="T220" s="263" t="e">
        <f t="shared" si="180"/>
        <v>#REF!</v>
      </c>
      <c r="U220" s="263" t="e">
        <f t="shared" si="180"/>
        <v>#REF!</v>
      </c>
    </row>
    <row r="221" spans="1:23" s="19" customFormat="1" ht="27" hidden="1" customHeight="1" x14ac:dyDescent="0.2">
      <c r="A221" s="265" t="s">
        <v>997</v>
      </c>
      <c r="B221" s="258" t="s">
        <v>343</v>
      </c>
      <c r="C221" s="277" t="s">
        <v>312</v>
      </c>
      <c r="D221" s="258" t="s">
        <v>196</v>
      </c>
      <c r="E221" s="266" t="s">
        <v>463</v>
      </c>
      <c r="F221" s="258"/>
      <c r="G221" s="281"/>
      <c r="H221" s="281"/>
      <c r="I221" s="263">
        <f t="shared" si="180"/>
        <v>-2293.8000000000002</v>
      </c>
      <c r="J221" s="263" t="e">
        <f t="shared" si="180"/>
        <v>#REF!</v>
      </c>
      <c r="K221" s="263">
        <f t="shared" si="180"/>
        <v>-2293.8000000000002</v>
      </c>
      <c r="L221" s="263" t="e">
        <f t="shared" si="180"/>
        <v>#REF!</v>
      </c>
      <c r="M221" s="263" t="e">
        <f t="shared" si="180"/>
        <v>#REF!</v>
      </c>
      <c r="N221" s="263" t="e">
        <f t="shared" si="180"/>
        <v>#REF!</v>
      </c>
      <c r="O221" s="263" t="e">
        <f t="shared" si="180"/>
        <v>#REF!</v>
      </c>
      <c r="P221" s="263" t="e">
        <f t="shared" si="180"/>
        <v>#REF!</v>
      </c>
      <c r="Q221" s="263" t="e">
        <f t="shared" si="180"/>
        <v>#REF!</v>
      </c>
      <c r="R221" s="263" t="e">
        <f t="shared" si="180"/>
        <v>#REF!</v>
      </c>
      <c r="S221" s="263" t="e">
        <f t="shared" si="180"/>
        <v>#REF!</v>
      </c>
      <c r="T221" s="263" t="e">
        <f t="shared" si="180"/>
        <v>#REF!</v>
      </c>
      <c r="U221" s="263" t="e">
        <f t="shared" si="180"/>
        <v>#REF!</v>
      </c>
    </row>
    <row r="222" spans="1:23" s="19" customFormat="1" ht="27.75" hidden="1" customHeight="1" x14ac:dyDescent="0.2">
      <c r="A222" s="265" t="s">
        <v>998</v>
      </c>
      <c r="B222" s="258" t="s">
        <v>343</v>
      </c>
      <c r="C222" s="277" t="s">
        <v>312</v>
      </c>
      <c r="D222" s="258" t="s">
        <v>196</v>
      </c>
      <c r="E222" s="266" t="s">
        <v>484</v>
      </c>
      <c r="F222" s="258"/>
      <c r="G222" s="281"/>
      <c r="H222" s="281"/>
      <c r="I222" s="263">
        <f>I223+I224+I225+I226</f>
        <v>-2293.8000000000002</v>
      </c>
      <c r="J222" s="263" t="e">
        <f>J223+J224+J225+J226</f>
        <v>#REF!</v>
      </c>
      <c r="K222" s="263">
        <f>K223+K224+K225+K226</f>
        <v>-2293.8000000000002</v>
      </c>
      <c r="L222" s="263" t="e">
        <f>L223+L224+L225+L226</f>
        <v>#REF!</v>
      </c>
      <c r="M222" s="263" t="e">
        <f>M223+M224+M225+M226</f>
        <v>#REF!</v>
      </c>
      <c r="N222" s="263" t="e">
        <f t="shared" ref="N222:P222" si="181">N223+N224+N225+N226</f>
        <v>#REF!</v>
      </c>
      <c r="O222" s="263" t="e">
        <f t="shared" si="181"/>
        <v>#REF!</v>
      </c>
      <c r="P222" s="263" t="e">
        <f t="shared" si="181"/>
        <v>#REF!</v>
      </c>
      <c r="Q222" s="263" t="e">
        <f t="shared" ref="Q222:T222" si="182">Q223+Q224+Q225+Q226</f>
        <v>#REF!</v>
      </c>
      <c r="R222" s="263" t="e">
        <f t="shared" ref="R222:S222" si="183">R223+R224+R225+R226</f>
        <v>#REF!</v>
      </c>
      <c r="S222" s="263" t="e">
        <f t="shared" si="183"/>
        <v>#REF!</v>
      </c>
      <c r="T222" s="263" t="e">
        <f t="shared" si="182"/>
        <v>#REF!</v>
      </c>
      <c r="U222" s="263" t="e">
        <f t="shared" ref="U222" si="184">U223+U224+U225+U226</f>
        <v>#REF!</v>
      </c>
    </row>
    <row r="223" spans="1:23" s="19" customFormat="1" ht="17.25" hidden="1" customHeight="1" x14ac:dyDescent="0.2">
      <c r="A223" s="265" t="s">
        <v>95</v>
      </c>
      <c r="B223" s="258" t="s">
        <v>343</v>
      </c>
      <c r="C223" s="277" t="s">
        <v>312</v>
      </c>
      <c r="D223" s="258" t="s">
        <v>196</v>
      </c>
      <c r="E223" s="266" t="s">
        <v>484</v>
      </c>
      <c r="F223" s="258" t="s">
        <v>96</v>
      </c>
      <c r="G223" s="281"/>
      <c r="H223" s="281"/>
      <c r="I223" s="263">
        <v>-1977.8</v>
      </c>
      <c r="J223" s="263" t="e">
        <f>#REF!+I223</f>
        <v>#REF!</v>
      </c>
      <c r="K223" s="263">
        <v>-1977.8</v>
      </c>
      <c r="L223" s="263" t="e">
        <f>#REF!+J223</f>
        <v>#REF!</v>
      </c>
      <c r="M223" s="263" t="e">
        <f>#REF!+K223</f>
        <v>#REF!</v>
      </c>
      <c r="N223" s="263" t="e">
        <f>#REF!+L223</f>
        <v>#REF!</v>
      </c>
      <c r="O223" s="263" t="e">
        <f>#REF!+M223</f>
        <v>#REF!</v>
      </c>
      <c r="P223" s="263" t="e">
        <f>#REF!+N223</f>
        <v>#REF!</v>
      </c>
      <c r="Q223" s="263" t="e">
        <f>#REF!+O223</f>
        <v>#REF!</v>
      </c>
      <c r="R223" s="263" t="e">
        <f>#REF!+N223</f>
        <v>#REF!</v>
      </c>
      <c r="S223" s="263" t="e">
        <f>#REF!+O223</f>
        <v>#REF!</v>
      </c>
      <c r="T223" s="263" t="e">
        <f>#REF!+P223</f>
        <v>#REF!</v>
      </c>
      <c r="U223" s="263" t="e">
        <f>#REF!+Q223</f>
        <v>#REF!</v>
      </c>
    </row>
    <row r="224" spans="1:23" s="19" customFormat="1" ht="18.75" hidden="1" customHeight="1" x14ac:dyDescent="0.2">
      <c r="A224" s="265" t="s">
        <v>97</v>
      </c>
      <c r="B224" s="258" t="s">
        <v>343</v>
      </c>
      <c r="C224" s="277" t="s">
        <v>312</v>
      </c>
      <c r="D224" s="258" t="s">
        <v>196</v>
      </c>
      <c r="E224" s="266" t="s">
        <v>484</v>
      </c>
      <c r="F224" s="258" t="s">
        <v>98</v>
      </c>
      <c r="G224" s="281"/>
      <c r="H224" s="281"/>
      <c r="I224" s="263">
        <v>-101</v>
      </c>
      <c r="J224" s="263" t="e">
        <f>#REF!+I224</f>
        <v>#REF!</v>
      </c>
      <c r="K224" s="263">
        <v>-101</v>
      </c>
      <c r="L224" s="263" t="e">
        <f>#REF!+J224</f>
        <v>#REF!</v>
      </c>
      <c r="M224" s="263" t="e">
        <f>#REF!+K224</f>
        <v>#REF!</v>
      </c>
      <c r="N224" s="263" t="e">
        <f>#REF!+L224</f>
        <v>#REF!</v>
      </c>
      <c r="O224" s="263" t="e">
        <f>#REF!+M224</f>
        <v>#REF!</v>
      </c>
      <c r="P224" s="263" t="e">
        <f>#REF!+N224</f>
        <v>#REF!</v>
      </c>
      <c r="Q224" s="263" t="e">
        <f>#REF!+O224</f>
        <v>#REF!</v>
      </c>
      <c r="R224" s="263" t="e">
        <f>#REF!+N224</f>
        <v>#REF!</v>
      </c>
      <c r="S224" s="263" t="e">
        <f>#REF!+O224</f>
        <v>#REF!</v>
      </c>
      <c r="T224" s="263" t="e">
        <f>#REF!+P224</f>
        <v>#REF!</v>
      </c>
      <c r="U224" s="263" t="e">
        <f>#REF!+Q224</f>
        <v>#REF!</v>
      </c>
    </row>
    <row r="225" spans="1:21" s="19" customFormat="1" ht="16.5" hidden="1" customHeight="1" x14ac:dyDescent="0.2">
      <c r="A225" s="265" t="s">
        <v>99</v>
      </c>
      <c r="B225" s="258" t="s">
        <v>343</v>
      </c>
      <c r="C225" s="277" t="s">
        <v>312</v>
      </c>
      <c r="D225" s="258" t="s">
        <v>196</v>
      </c>
      <c r="E225" s="266" t="s">
        <v>484</v>
      </c>
      <c r="F225" s="258" t="s">
        <v>100</v>
      </c>
      <c r="G225" s="281"/>
      <c r="H225" s="281"/>
      <c r="I225" s="263">
        <v>-95</v>
      </c>
      <c r="J225" s="263" t="e">
        <f>#REF!+I225</f>
        <v>#REF!</v>
      </c>
      <c r="K225" s="263">
        <v>-95</v>
      </c>
      <c r="L225" s="263" t="e">
        <f>#REF!+J225</f>
        <v>#REF!</v>
      </c>
      <c r="M225" s="263" t="e">
        <f>#REF!+K225</f>
        <v>#REF!</v>
      </c>
      <c r="N225" s="263" t="e">
        <f>#REF!+L225</f>
        <v>#REF!</v>
      </c>
      <c r="O225" s="263" t="e">
        <f>#REF!+M225</f>
        <v>#REF!</v>
      </c>
      <c r="P225" s="263" t="e">
        <f>#REF!+N225</f>
        <v>#REF!</v>
      </c>
      <c r="Q225" s="263" t="e">
        <f>#REF!+O225</f>
        <v>#REF!</v>
      </c>
      <c r="R225" s="263" t="e">
        <f>#REF!+N225</f>
        <v>#REF!</v>
      </c>
      <c r="S225" s="263" t="e">
        <f>#REF!+O225</f>
        <v>#REF!</v>
      </c>
      <c r="T225" s="263" t="e">
        <f>#REF!+P225</f>
        <v>#REF!</v>
      </c>
      <c r="U225" s="263" t="e">
        <f>#REF!+Q225</f>
        <v>#REF!</v>
      </c>
    </row>
    <row r="226" spans="1:21" s="19" customFormat="1" ht="15" hidden="1" customHeight="1" x14ac:dyDescent="0.2">
      <c r="A226" s="265" t="s">
        <v>93</v>
      </c>
      <c r="B226" s="258" t="s">
        <v>343</v>
      </c>
      <c r="C226" s="277" t="s">
        <v>312</v>
      </c>
      <c r="D226" s="258" t="s">
        <v>196</v>
      </c>
      <c r="E226" s="266" t="s">
        <v>484</v>
      </c>
      <c r="F226" s="258" t="s">
        <v>94</v>
      </c>
      <c r="G226" s="281"/>
      <c r="H226" s="281"/>
      <c r="I226" s="263">
        <v>-120</v>
      </c>
      <c r="J226" s="263" t="e">
        <f>#REF!+I226</f>
        <v>#REF!</v>
      </c>
      <c r="K226" s="263">
        <v>-120</v>
      </c>
      <c r="L226" s="263" t="e">
        <f>#REF!+J226</f>
        <v>#REF!</v>
      </c>
      <c r="M226" s="263" t="e">
        <f>#REF!+K226</f>
        <v>#REF!</v>
      </c>
      <c r="N226" s="263" t="e">
        <f>#REF!+L226</f>
        <v>#REF!</v>
      </c>
      <c r="O226" s="263" t="e">
        <f>#REF!+M226</f>
        <v>#REF!</v>
      </c>
      <c r="P226" s="263" t="e">
        <f>#REF!+N226</f>
        <v>#REF!</v>
      </c>
      <c r="Q226" s="263" t="e">
        <f>#REF!+O226</f>
        <v>#REF!</v>
      </c>
      <c r="R226" s="263" t="e">
        <f>#REF!+N226</f>
        <v>#REF!</v>
      </c>
      <c r="S226" s="263" t="e">
        <f>#REF!+O226</f>
        <v>#REF!</v>
      </c>
      <c r="T226" s="263" t="e">
        <f>#REF!+P226</f>
        <v>#REF!</v>
      </c>
      <c r="U226" s="263" t="e">
        <f>#REF!+Q226</f>
        <v>#REF!</v>
      </c>
    </row>
    <row r="227" spans="1:21" s="19" customFormat="1" ht="27.75" customHeight="1" x14ac:dyDescent="0.2">
      <c r="A227" s="265" t="s">
        <v>998</v>
      </c>
      <c r="B227" s="258" t="s">
        <v>343</v>
      </c>
      <c r="C227" s="277" t="s">
        <v>312</v>
      </c>
      <c r="D227" s="258" t="s">
        <v>196</v>
      </c>
      <c r="E227" s="266" t="s">
        <v>1030</v>
      </c>
      <c r="F227" s="258"/>
      <c r="G227" s="268">
        <f>G228+G232+G233+G234</f>
        <v>0</v>
      </c>
      <c r="H227" s="268">
        <f>H228+H232+H233+H234+H229</f>
        <v>2646</v>
      </c>
      <c r="I227" s="268">
        <f>I228+I232+I233+I234+I229</f>
        <v>0</v>
      </c>
      <c r="J227" s="268">
        <f>J228+J232+J233+J234+J229</f>
        <v>2646</v>
      </c>
      <c r="K227" s="268">
        <f>K228+K232+K233+K234+K229</f>
        <v>0</v>
      </c>
      <c r="L227" s="268">
        <f>L228+L229+L232+L233+L234</f>
        <v>2804</v>
      </c>
      <c r="M227" s="268">
        <f>M228+M229+M232+M233+M234</f>
        <v>2804</v>
      </c>
      <c r="N227" s="268">
        <f t="shared" ref="N227:P227" si="185">N228+N229+N232+N233+N234</f>
        <v>-182</v>
      </c>
      <c r="O227" s="268">
        <f t="shared" si="185"/>
        <v>2622</v>
      </c>
      <c r="P227" s="268">
        <f t="shared" si="185"/>
        <v>2804</v>
      </c>
      <c r="Q227" s="268">
        <f t="shared" ref="Q227" si="186">Q228+Q229+Q232+Q233+Q234</f>
        <v>0</v>
      </c>
      <c r="R227" s="268">
        <f>R228+R229+R232+R233+R234+R230+R231</f>
        <v>2213.6</v>
      </c>
      <c r="S227" s="268">
        <f t="shared" ref="S227:U227" si="187">S228+S229+S232+S233+S234+S230+S231</f>
        <v>0</v>
      </c>
      <c r="T227" s="268">
        <f t="shared" si="187"/>
        <v>2213.6</v>
      </c>
      <c r="U227" s="268">
        <f t="shared" si="187"/>
        <v>2213.6</v>
      </c>
    </row>
    <row r="228" spans="1:21" s="19" customFormat="1" ht="15" customHeight="1" x14ac:dyDescent="0.2">
      <c r="A228" s="265" t="s">
        <v>95</v>
      </c>
      <c r="B228" s="258" t="s">
        <v>343</v>
      </c>
      <c r="C228" s="277" t="s">
        <v>312</v>
      </c>
      <c r="D228" s="258" t="s">
        <v>196</v>
      </c>
      <c r="E228" s="266" t="s">
        <v>1030</v>
      </c>
      <c r="F228" s="258" t="s">
        <v>96</v>
      </c>
      <c r="G228" s="281"/>
      <c r="H228" s="263">
        <v>2300</v>
      </c>
      <c r="I228" s="263">
        <v>-550</v>
      </c>
      <c r="J228" s="263">
        <f>H228+I228</f>
        <v>1750</v>
      </c>
      <c r="K228" s="263">
        <v>0</v>
      </c>
      <c r="L228" s="263">
        <v>1900</v>
      </c>
      <c r="M228" s="263">
        <v>1900</v>
      </c>
      <c r="N228" s="263">
        <v>-140</v>
      </c>
      <c r="O228" s="263">
        <f>M228+N228</f>
        <v>1760</v>
      </c>
      <c r="P228" s="263">
        <v>1900</v>
      </c>
      <c r="Q228" s="263">
        <v>0</v>
      </c>
      <c r="R228" s="263">
        <v>1500</v>
      </c>
      <c r="S228" s="263">
        <v>0</v>
      </c>
      <c r="T228" s="263">
        <f>R228+S228</f>
        <v>1500</v>
      </c>
      <c r="U228" s="263">
        <v>1500</v>
      </c>
    </row>
    <row r="229" spans="1:21" s="19" customFormat="1" ht="35.25" customHeight="1" x14ac:dyDescent="0.2">
      <c r="A229" s="387" t="s">
        <v>902</v>
      </c>
      <c r="B229" s="394" t="s">
        <v>343</v>
      </c>
      <c r="C229" s="394" t="s">
        <v>190</v>
      </c>
      <c r="D229" s="394" t="s">
        <v>196</v>
      </c>
      <c r="E229" s="266" t="s">
        <v>1030</v>
      </c>
      <c r="F229" s="394" t="s">
        <v>900</v>
      </c>
      <c r="G229" s="281"/>
      <c r="H229" s="263"/>
      <c r="I229" s="263">
        <v>550</v>
      </c>
      <c r="J229" s="263">
        <f>H229+I229</f>
        <v>550</v>
      </c>
      <c r="K229" s="263">
        <v>0</v>
      </c>
      <c r="L229" s="263">
        <v>574</v>
      </c>
      <c r="M229" s="263">
        <v>574</v>
      </c>
      <c r="N229" s="263">
        <v>-42</v>
      </c>
      <c r="O229" s="263">
        <f t="shared" ref="O229:O234" si="188">M229+N229</f>
        <v>532</v>
      </c>
      <c r="P229" s="263">
        <v>574</v>
      </c>
      <c r="Q229" s="263">
        <v>0</v>
      </c>
      <c r="R229" s="263">
        <v>453.6</v>
      </c>
      <c r="S229" s="263">
        <v>0</v>
      </c>
      <c r="T229" s="263">
        <f t="shared" ref="T229:T234" si="189">R229+S229</f>
        <v>453.6</v>
      </c>
      <c r="U229" s="263">
        <v>453.6</v>
      </c>
    </row>
    <row r="230" spans="1:21" s="19" customFormat="1" ht="24.75" customHeight="1" x14ac:dyDescent="0.2">
      <c r="A230" s="265" t="s">
        <v>911</v>
      </c>
      <c r="B230" s="258" t="s">
        <v>343</v>
      </c>
      <c r="C230" s="277" t="s">
        <v>312</v>
      </c>
      <c r="D230" s="258" t="s">
        <v>196</v>
      </c>
      <c r="E230" s="266" t="s">
        <v>1107</v>
      </c>
      <c r="F230" s="258" t="s">
        <v>96</v>
      </c>
      <c r="G230" s="281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>
        <v>0</v>
      </c>
      <c r="S230" s="263">
        <v>0</v>
      </c>
      <c r="T230" s="263">
        <f t="shared" si="189"/>
        <v>0</v>
      </c>
      <c r="U230" s="263">
        <v>0</v>
      </c>
    </row>
    <row r="231" spans="1:21" s="19" customFormat="1" ht="35.25" customHeight="1" x14ac:dyDescent="0.2">
      <c r="A231" s="387" t="s">
        <v>902</v>
      </c>
      <c r="B231" s="394" t="s">
        <v>343</v>
      </c>
      <c r="C231" s="394" t="s">
        <v>190</v>
      </c>
      <c r="D231" s="394" t="s">
        <v>196</v>
      </c>
      <c r="E231" s="266" t="s">
        <v>1107</v>
      </c>
      <c r="F231" s="394" t="s">
        <v>900</v>
      </c>
      <c r="G231" s="281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>
        <v>0</v>
      </c>
      <c r="S231" s="263">
        <v>0</v>
      </c>
      <c r="T231" s="263">
        <f t="shared" si="189"/>
        <v>0</v>
      </c>
      <c r="U231" s="263">
        <v>0</v>
      </c>
    </row>
    <row r="232" spans="1:21" s="19" customFormat="1" ht="15" customHeight="1" x14ac:dyDescent="0.2">
      <c r="A232" s="265" t="s">
        <v>97</v>
      </c>
      <c r="B232" s="258" t="s">
        <v>343</v>
      </c>
      <c r="C232" s="277" t="s">
        <v>312</v>
      </c>
      <c r="D232" s="258" t="s">
        <v>196</v>
      </c>
      <c r="E232" s="266" t="s">
        <v>1030</v>
      </c>
      <c r="F232" s="258" t="s">
        <v>98</v>
      </c>
      <c r="G232" s="281"/>
      <c r="H232" s="263">
        <v>101</v>
      </c>
      <c r="I232" s="263">
        <v>0</v>
      </c>
      <c r="J232" s="263">
        <f>H232+I232</f>
        <v>101</v>
      </c>
      <c r="K232" s="263">
        <v>0</v>
      </c>
      <c r="L232" s="263">
        <v>80</v>
      </c>
      <c r="M232" s="263">
        <v>80</v>
      </c>
      <c r="N232" s="263">
        <v>0</v>
      </c>
      <c r="O232" s="263">
        <f t="shared" si="188"/>
        <v>80</v>
      </c>
      <c r="P232" s="263">
        <v>80</v>
      </c>
      <c r="Q232" s="263">
        <v>0</v>
      </c>
      <c r="R232" s="263">
        <v>60</v>
      </c>
      <c r="S232" s="263">
        <v>0</v>
      </c>
      <c r="T232" s="263">
        <f t="shared" si="189"/>
        <v>60</v>
      </c>
      <c r="U232" s="263">
        <v>60</v>
      </c>
    </row>
    <row r="233" spans="1:21" s="19" customFormat="1" ht="19.5" customHeight="1" x14ac:dyDescent="0.2">
      <c r="A233" s="265" t="s">
        <v>99</v>
      </c>
      <c r="B233" s="258" t="s">
        <v>343</v>
      </c>
      <c r="C233" s="277" t="s">
        <v>312</v>
      </c>
      <c r="D233" s="258" t="s">
        <v>196</v>
      </c>
      <c r="E233" s="266" t="s">
        <v>1030</v>
      </c>
      <c r="F233" s="258" t="s">
        <v>100</v>
      </c>
      <c r="G233" s="281"/>
      <c r="H233" s="263">
        <v>95</v>
      </c>
      <c r="I233" s="263">
        <v>0</v>
      </c>
      <c r="J233" s="263">
        <f>H233+I233</f>
        <v>95</v>
      </c>
      <c r="K233" s="263">
        <v>0</v>
      </c>
      <c r="L233" s="263">
        <v>100</v>
      </c>
      <c r="M233" s="263">
        <v>100</v>
      </c>
      <c r="N233" s="263">
        <v>0</v>
      </c>
      <c r="O233" s="263">
        <f t="shared" si="188"/>
        <v>100</v>
      </c>
      <c r="P233" s="263">
        <v>100</v>
      </c>
      <c r="Q233" s="263">
        <v>0</v>
      </c>
      <c r="R233" s="263">
        <v>100</v>
      </c>
      <c r="S233" s="263">
        <v>0</v>
      </c>
      <c r="T233" s="263">
        <f t="shared" si="189"/>
        <v>100</v>
      </c>
      <c r="U233" s="263">
        <v>100</v>
      </c>
    </row>
    <row r="234" spans="1:21" s="19" customFormat="1" ht="20.25" customHeight="1" x14ac:dyDescent="0.25">
      <c r="A234" s="265" t="s">
        <v>93</v>
      </c>
      <c r="B234" s="375" t="s">
        <v>343</v>
      </c>
      <c r="C234" s="376" t="s">
        <v>312</v>
      </c>
      <c r="D234" s="375" t="s">
        <v>196</v>
      </c>
      <c r="E234" s="266" t="s">
        <v>1030</v>
      </c>
      <c r="F234" s="375" t="s">
        <v>94</v>
      </c>
      <c r="G234" s="281"/>
      <c r="H234" s="263">
        <v>150</v>
      </c>
      <c r="I234" s="263">
        <v>0</v>
      </c>
      <c r="J234" s="263">
        <f>H234+I234</f>
        <v>150</v>
      </c>
      <c r="K234" s="263">
        <v>0</v>
      </c>
      <c r="L234" s="263">
        <v>150</v>
      </c>
      <c r="M234" s="263">
        <v>150</v>
      </c>
      <c r="N234" s="263">
        <v>0</v>
      </c>
      <c r="O234" s="263">
        <f t="shared" si="188"/>
        <v>150</v>
      </c>
      <c r="P234" s="263">
        <v>150</v>
      </c>
      <c r="Q234" s="263">
        <v>0</v>
      </c>
      <c r="R234" s="263">
        <v>100</v>
      </c>
      <c r="S234" s="263">
        <v>0</v>
      </c>
      <c r="T234" s="263">
        <f t="shared" si="189"/>
        <v>100</v>
      </c>
      <c r="U234" s="263">
        <v>100</v>
      </c>
    </row>
    <row r="235" spans="1:21" s="19" customFormat="1" ht="27" customHeight="1" x14ac:dyDescent="0.2">
      <c r="A235" s="464" t="s">
        <v>789</v>
      </c>
      <c r="B235" s="258" t="s">
        <v>343</v>
      </c>
      <c r="C235" s="255" t="s">
        <v>312</v>
      </c>
      <c r="D235" s="256" t="s">
        <v>196</v>
      </c>
      <c r="E235" s="377" t="s">
        <v>790</v>
      </c>
      <c r="F235" s="256"/>
      <c r="G235" s="281"/>
      <c r="H235" s="281">
        <f t="shared" ref="H235:N235" si="190">H236+H237</f>
        <v>0</v>
      </c>
      <c r="I235" s="281">
        <f t="shared" si="190"/>
        <v>80.099999999999994</v>
      </c>
      <c r="J235" s="281">
        <f t="shared" si="190"/>
        <v>80.099999999999994</v>
      </c>
      <c r="K235" s="281">
        <f t="shared" si="190"/>
        <v>0</v>
      </c>
      <c r="L235" s="281">
        <f t="shared" si="190"/>
        <v>76.400000000000006</v>
      </c>
      <c r="M235" s="281">
        <f t="shared" si="190"/>
        <v>76.400000000000006</v>
      </c>
      <c r="N235" s="281">
        <f t="shared" si="190"/>
        <v>0</v>
      </c>
      <c r="O235" s="281">
        <f>O236+O237</f>
        <v>76.400000000000006</v>
      </c>
      <c r="P235" s="281">
        <f t="shared" ref="P235:T235" si="191">P236+P237</f>
        <v>0</v>
      </c>
      <c r="Q235" s="281">
        <f t="shared" si="191"/>
        <v>116.6</v>
      </c>
      <c r="R235" s="281">
        <f t="shared" ref="R235:S235" si="192">R236+R237</f>
        <v>113.8</v>
      </c>
      <c r="S235" s="281">
        <f t="shared" si="192"/>
        <v>-4.2</v>
      </c>
      <c r="T235" s="446">
        <f t="shared" si="191"/>
        <v>109.6</v>
      </c>
      <c r="U235" s="446">
        <f t="shared" ref="U235" si="193">U236+U237</f>
        <v>109.6</v>
      </c>
    </row>
    <row r="236" spans="1:21" s="19" customFormat="1" ht="20.25" customHeight="1" x14ac:dyDescent="0.2">
      <c r="A236" s="470" t="s">
        <v>911</v>
      </c>
      <c r="B236" s="258" t="s">
        <v>343</v>
      </c>
      <c r="C236" s="277" t="s">
        <v>312</v>
      </c>
      <c r="D236" s="258" t="s">
        <v>196</v>
      </c>
      <c r="E236" s="266" t="s">
        <v>790</v>
      </c>
      <c r="F236" s="258" t="s">
        <v>96</v>
      </c>
      <c r="G236" s="263"/>
      <c r="H236" s="263">
        <v>0</v>
      </c>
      <c r="I236" s="263">
        <v>61.4</v>
      </c>
      <c r="J236" s="263">
        <f>H236+I236</f>
        <v>61.4</v>
      </c>
      <c r="K236" s="263">
        <v>0.04</v>
      </c>
      <c r="L236" s="263">
        <v>58.7</v>
      </c>
      <c r="M236" s="263">
        <v>58.7</v>
      </c>
      <c r="N236" s="263">
        <v>0</v>
      </c>
      <c r="O236" s="263">
        <f>M236+N236</f>
        <v>58.7</v>
      </c>
      <c r="P236" s="263">
        <v>0</v>
      </c>
      <c r="Q236" s="263">
        <v>89.55</v>
      </c>
      <c r="R236" s="263">
        <v>87.399999999999991</v>
      </c>
      <c r="S236" s="263">
        <v>-3.2</v>
      </c>
      <c r="T236" s="263">
        <f>R236+S236</f>
        <v>84.199999999999989</v>
      </c>
      <c r="U236" s="263">
        <v>84.199999999999989</v>
      </c>
    </row>
    <row r="237" spans="1:21" s="19" customFormat="1" ht="30.75" customHeight="1" x14ac:dyDescent="0.25">
      <c r="A237" s="470" t="s">
        <v>902</v>
      </c>
      <c r="B237" s="375" t="s">
        <v>343</v>
      </c>
      <c r="C237" s="277" t="s">
        <v>312</v>
      </c>
      <c r="D237" s="258" t="s">
        <v>196</v>
      </c>
      <c r="E237" s="266" t="s">
        <v>790</v>
      </c>
      <c r="F237" s="258" t="s">
        <v>900</v>
      </c>
      <c r="G237" s="263"/>
      <c r="H237" s="263">
        <v>0</v>
      </c>
      <c r="I237" s="263">
        <v>18.7</v>
      </c>
      <c r="J237" s="263">
        <f>H237+I237</f>
        <v>18.7</v>
      </c>
      <c r="K237" s="263">
        <v>-0.04</v>
      </c>
      <c r="L237" s="263">
        <v>17.7</v>
      </c>
      <c r="M237" s="263">
        <v>17.7</v>
      </c>
      <c r="N237" s="263">
        <v>0</v>
      </c>
      <c r="O237" s="263">
        <f>M237+N237</f>
        <v>17.7</v>
      </c>
      <c r="P237" s="263">
        <v>0</v>
      </c>
      <c r="Q237" s="263">
        <v>27.05</v>
      </c>
      <c r="R237" s="263">
        <v>26.400000000000002</v>
      </c>
      <c r="S237" s="263">
        <v>-1</v>
      </c>
      <c r="T237" s="263">
        <f>R237+S237</f>
        <v>25.400000000000002</v>
      </c>
      <c r="U237" s="263">
        <v>25.400000000000002</v>
      </c>
    </row>
    <row r="238" spans="1:21" ht="31.5" customHeight="1" x14ac:dyDescent="0.2">
      <c r="A238" s="435" t="s">
        <v>199</v>
      </c>
      <c r="B238" s="256" t="s">
        <v>343</v>
      </c>
      <c r="C238" s="256" t="s">
        <v>190</v>
      </c>
      <c r="D238" s="256" t="s">
        <v>200</v>
      </c>
      <c r="E238" s="256"/>
      <c r="F238" s="256"/>
      <c r="G238" s="281">
        <f>G258+G267</f>
        <v>0</v>
      </c>
      <c r="H238" s="281">
        <f>H267</f>
        <v>5345</v>
      </c>
      <c r="I238" s="281">
        <f>I267</f>
        <v>0</v>
      </c>
      <c r="J238" s="281">
        <f>J267</f>
        <v>5345</v>
      </c>
      <c r="K238" s="281">
        <f>K267</f>
        <v>-199</v>
      </c>
      <c r="L238" s="281">
        <f>L268+L269+L272+L273+L274+L275+L276+L277</f>
        <v>5920</v>
      </c>
      <c r="M238" s="281">
        <f>M268+M269+M272+M273+M274+M275+M276+M277</f>
        <v>5920</v>
      </c>
      <c r="N238" s="281">
        <f t="shared" ref="N238:P238" si="194">N268+N269+N272+N273+N274+N275+N276+N277</f>
        <v>0</v>
      </c>
      <c r="O238" s="281">
        <f t="shared" si="194"/>
        <v>5920</v>
      </c>
      <c r="P238" s="281">
        <f t="shared" si="194"/>
        <v>5920</v>
      </c>
      <c r="Q238" s="281">
        <f t="shared" ref="Q238" si="195">Q268+Q269+Q272+Q273+Q274+Q275+Q276+Q277</f>
        <v>-20</v>
      </c>
      <c r="R238" s="281">
        <f>R267</f>
        <v>4947</v>
      </c>
      <c r="S238" s="281">
        <f t="shared" ref="S238:U238" si="196">S267</f>
        <v>0</v>
      </c>
      <c r="T238" s="281">
        <f t="shared" si="196"/>
        <v>4947</v>
      </c>
      <c r="U238" s="281">
        <f t="shared" si="196"/>
        <v>4947</v>
      </c>
    </row>
    <row r="239" spans="1:21" ht="30.75" hidden="1" customHeight="1" x14ac:dyDescent="0.2">
      <c r="A239" s="265" t="s">
        <v>123</v>
      </c>
      <c r="B239" s="258" t="s">
        <v>343</v>
      </c>
      <c r="C239" s="258" t="s">
        <v>190</v>
      </c>
      <c r="D239" s="258" t="s">
        <v>200</v>
      </c>
      <c r="E239" s="266" t="s">
        <v>332</v>
      </c>
      <c r="F239" s="258"/>
      <c r="G239" s="263"/>
      <c r="H239" s="263"/>
      <c r="I239" s="263">
        <f>I240</f>
        <v>-4855</v>
      </c>
      <c r="J239" s="263">
        <f>J240</f>
        <v>-4855</v>
      </c>
      <c r="K239" s="263">
        <f>K240</f>
        <v>-4855</v>
      </c>
      <c r="L239" s="263">
        <f>L240</f>
        <v>-4855</v>
      </c>
      <c r="M239" s="263">
        <f>M240</f>
        <v>-9710</v>
      </c>
      <c r="N239" s="263">
        <f t="shared" ref="N239:U239" si="197">N240</f>
        <v>-9710</v>
      </c>
      <c r="O239" s="263">
        <f t="shared" si="197"/>
        <v>-14565</v>
      </c>
      <c r="P239" s="263">
        <f t="shared" si="197"/>
        <v>-14565</v>
      </c>
      <c r="Q239" s="263">
        <f t="shared" si="197"/>
        <v>-24275</v>
      </c>
      <c r="R239" s="263">
        <f t="shared" si="197"/>
        <v>-14565</v>
      </c>
      <c r="S239" s="263">
        <f t="shared" si="197"/>
        <v>-24275</v>
      </c>
      <c r="T239" s="263">
        <f t="shared" si="197"/>
        <v>-24275</v>
      </c>
      <c r="U239" s="263">
        <f t="shared" si="197"/>
        <v>-38840</v>
      </c>
    </row>
    <row r="240" spans="1:21" hidden="1" x14ac:dyDescent="0.2">
      <c r="A240" s="265" t="s">
        <v>333</v>
      </c>
      <c r="B240" s="258" t="s">
        <v>343</v>
      </c>
      <c r="C240" s="258" t="s">
        <v>190</v>
      </c>
      <c r="D240" s="258" t="s">
        <v>200</v>
      </c>
      <c r="E240" s="266" t="s">
        <v>334</v>
      </c>
      <c r="F240" s="258"/>
      <c r="G240" s="263"/>
      <c r="H240" s="263"/>
      <c r="I240" s="263">
        <f>I241+I242+I245+I246+I257</f>
        <v>-4855</v>
      </c>
      <c r="J240" s="263">
        <f>J241+J242+J245+J246+J257</f>
        <v>-4855</v>
      </c>
      <c r="K240" s="263">
        <f>K241+K242+K245+K246+K257</f>
        <v>-4855</v>
      </c>
      <c r="L240" s="263">
        <f>L241+L242+L245+L246+L257</f>
        <v>-4855</v>
      </c>
      <c r="M240" s="263">
        <f>M241+M242+M245+M246+M257</f>
        <v>-9710</v>
      </c>
      <c r="N240" s="263">
        <f t="shared" ref="N240:P240" si="198">N241+N242+N245+N246+N257</f>
        <v>-9710</v>
      </c>
      <c r="O240" s="263">
        <f t="shared" si="198"/>
        <v>-14565</v>
      </c>
      <c r="P240" s="263">
        <f t="shared" si="198"/>
        <v>-14565</v>
      </c>
      <c r="Q240" s="263">
        <f t="shared" ref="Q240:T240" si="199">Q241+Q242+Q245+Q246+Q257</f>
        <v>-24275</v>
      </c>
      <c r="R240" s="263">
        <f t="shared" ref="R240:S240" si="200">R241+R242+R245+R246+R257</f>
        <v>-14565</v>
      </c>
      <c r="S240" s="263">
        <f t="shared" si="200"/>
        <v>-24275</v>
      </c>
      <c r="T240" s="263">
        <f t="shared" si="199"/>
        <v>-24275</v>
      </c>
      <c r="U240" s="263">
        <f t="shared" ref="U240" si="201">U241+U242+U245+U246+U257</f>
        <v>-38840</v>
      </c>
    </row>
    <row r="241" spans="1:21" hidden="1" x14ac:dyDescent="0.2">
      <c r="A241" s="265" t="s">
        <v>95</v>
      </c>
      <c r="B241" s="258" t="s">
        <v>343</v>
      </c>
      <c r="C241" s="258" t="s">
        <v>190</v>
      </c>
      <c r="D241" s="258" t="s">
        <v>200</v>
      </c>
      <c r="E241" s="266" t="s">
        <v>334</v>
      </c>
      <c r="F241" s="258" t="s">
        <v>96</v>
      </c>
      <c r="G241" s="263"/>
      <c r="H241" s="263"/>
      <c r="I241" s="263">
        <v>-4000</v>
      </c>
      <c r="J241" s="263">
        <f t="shared" ref="J241:J257" si="202">G241+I241</f>
        <v>-4000</v>
      </c>
      <c r="K241" s="263">
        <v>-4000</v>
      </c>
      <c r="L241" s="263">
        <f t="shared" ref="L241:P257" si="203">H241+J241</f>
        <v>-4000</v>
      </c>
      <c r="M241" s="263">
        <f t="shared" si="203"/>
        <v>-8000</v>
      </c>
      <c r="N241" s="263">
        <f t="shared" si="203"/>
        <v>-8000</v>
      </c>
      <c r="O241" s="263">
        <f t="shared" si="203"/>
        <v>-12000</v>
      </c>
      <c r="P241" s="263">
        <f t="shared" si="203"/>
        <v>-12000</v>
      </c>
      <c r="Q241" s="263">
        <f t="shared" ref="Q241:Q257" si="204">M241+O241</f>
        <v>-20000</v>
      </c>
      <c r="R241" s="263">
        <f t="shared" ref="R241:U257" si="205">L241+N241</f>
        <v>-12000</v>
      </c>
      <c r="S241" s="263">
        <f t="shared" si="205"/>
        <v>-20000</v>
      </c>
      <c r="T241" s="263">
        <f t="shared" si="205"/>
        <v>-20000</v>
      </c>
      <c r="U241" s="263">
        <f t="shared" si="205"/>
        <v>-32000</v>
      </c>
    </row>
    <row r="242" spans="1:21" hidden="1" x14ac:dyDescent="0.2">
      <c r="A242" s="265" t="s">
        <v>97</v>
      </c>
      <c r="B242" s="258" t="s">
        <v>343</v>
      </c>
      <c r="C242" s="258" t="s">
        <v>190</v>
      </c>
      <c r="D242" s="258" t="s">
        <v>200</v>
      </c>
      <c r="E242" s="266" t="s">
        <v>334</v>
      </c>
      <c r="F242" s="258" t="s">
        <v>98</v>
      </c>
      <c r="G242" s="263"/>
      <c r="H242" s="263"/>
      <c r="I242" s="263">
        <v>-98</v>
      </c>
      <c r="J242" s="263">
        <f t="shared" si="202"/>
        <v>-98</v>
      </c>
      <c r="K242" s="263">
        <v>-98</v>
      </c>
      <c r="L242" s="263">
        <f t="shared" si="203"/>
        <v>-98</v>
      </c>
      <c r="M242" s="263">
        <f t="shared" si="203"/>
        <v>-196</v>
      </c>
      <c r="N242" s="263">
        <f t="shared" si="203"/>
        <v>-196</v>
      </c>
      <c r="O242" s="263">
        <f t="shared" si="203"/>
        <v>-294</v>
      </c>
      <c r="P242" s="263">
        <f t="shared" si="203"/>
        <v>-294</v>
      </c>
      <c r="Q242" s="263">
        <f t="shared" si="204"/>
        <v>-490</v>
      </c>
      <c r="R242" s="263">
        <f t="shared" si="205"/>
        <v>-294</v>
      </c>
      <c r="S242" s="263">
        <f t="shared" si="205"/>
        <v>-490</v>
      </c>
      <c r="T242" s="263">
        <f t="shared" si="205"/>
        <v>-490</v>
      </c>
      <c r="U242" s="263">
        <f t="shared" si="205"/>
        <v>-784</v>
      </c>
    </row>
    <row r="243" spans="1:21" ht="25.5" hidden="1" customHeight="1" x14ac:dyDescent="0.2">
      <c r="A243" s="265" t="s">
        <v>99</v>
      </c>
      <c r="B243" s="258" t="s">
        <v>343</v>
      </c>
      <c r="C243" s="258" t="s">
        <v>190</v>
      </c>
      <c r="D243" s="258" t="s">
        <v>200</v>
      </c>
      <c r="E243" s="266" t="s">
        <v>334</v>
      </c>
      <c r="F243" s="258" t="s">
        <v>100</v>
      </c>
      <c r="G243" s="263"/>
      <c r="H243" s="263"/>
      <c r="I243" s="263" t="e">
        <f>#REF!+G243</f>
        <v>#REF!</v>
      </c>
      <c r="J243" s="263" t="e">
        <f t="shared" si="202"/>
        <v>#REF!</v>
      </c>
      <c r="K243" s="263" t="e">
        <f>H243+I243</f>
        <v>#REF!</v>
      </c>
      <c r="L243" s="263" t="e">
        <f t="shared" si="203"/>
        <v>#REF!</v>
      </c>
      <c r="M243" s="263" t="e">
        <f t="shared" si="203"/>
        <v>#REF!</v>
      </c>
      <c r="N243" s="263" t="e">
        <f t="shared" si="203"/>
        <v>#REF!</v>
      </c>
      <c r="O243" s="263" t="e">
        <f t="shared" si="203"/>
        <v>#REF!</v>
      </c>
      <c r="P243" s="263" t="e">
        <f t="shared" si="203"/>
        <v>#REF!</v>
      </c>
      <c r="Q243" s="263" t="e">
        <f t="shared" si="204"/>
        <v>#REF!</v>
      </c>
      <c r="R243" s="263" t="e">
        <f t="shared" si="205"/>
        <v>#REF!</v>
      </c>
      <c r="S243" s="263" t="e">
        <f t="shared" si="205"/>
        <v>#REF!</v>
      </c>
      <c r="T243" s="263" t="e">
        <f t="shared" si="205"/>
        <v>#REF!</v>
      </c>
      <c r="U243" s="263" t="e">
        <f t="shared" si="205"/>
        <v>#REF!</v>
      </c>
    </row>
    <row r="244" spans="1:21" ht="25.5" hidden="1" customHeight="1" x14ac:dyDescent="0.2">
      <c r="A244" s="265" t="s">
        <v>101</v>
      </c>
      <c r="B244" s="258" t="s">
        <v>343</v>
      </c>
      <c r="C244" s="258" t="s">
        <v>190</v>
      </c>
      <c r="D244" s="258" t="s">
        <v>200</v>
      </c>
      <c r="E244" s="266" t="s">
        <v>334</v>
      </c>
      <c r="F244" s="258" t="s">
        <v>102</v>
      </c>
      <c r="G244" s="263"/>
      <c r="H244" s="263"/>
      <c r="I244" s="263" t="e">
        <f>#REF!+G244</f>
        <v>#REF!</v>
      </c>
      <c r="J244" s="263" t="e">
        <f t="shared" si="202"/>
        <v>#REF!</v>
      </c>
      <c r="K244" s="263" t="e">
        <f>H244+I244</f>
        <v>#REF!</v>
      </c>
      <c r="L244" s="263" t="e">
        <f t="shared" si="203"/>
        <v>#REF!</v>
      </c>
      <c r="M244" s="263" t="e">
        <f t="shared" si="203"/>
        <v>#REF!</v>
      </c>
      <c r="N244" s="263" t="e">
        <f t="shared" si="203"/>
        <v>#REF!</v>
      </c>
      <c r="O244" s="263" t="e">
        <f t="shared" si="203"/>
        <v>#REF!</v>
      </c>
      <c r="P244" s="263" t="e">
        <f t="shared" si="203"/>
        <v>#REF!</v>
      </c>
      <c r="Q244" s="263" t="e">
        <f t="shared" si="204"/>
        <v>#REF!</v>
      </c>
      <c r="R244" s="263" t="e">
        <f t="shared" si="205"/>
        <v>#REF!</v>
      </c>
      <c r="S244" s="263" t="e">
        <f t="shared" si="205"/>
        <v>#REF!</v>
      </c>
      <c r="T244" s="263" t="e">
        <f t="shared" si="205"/>
        <v>#REF!</v>
      </c>
      <c r="U244" s="263" t="e">
        <f t="shared" si="205"/>
        <v>#REF!</v>
      </c>
    </row>
    <row r="245" spans="1:21" ht="15.75" hidden="1" customHeight="1" x14ac:dyDescent="0.25">
      <c r="A245" s="369" t="s">
        <v>99</v>
      </c>
      <c r="B245" s="258" t="s">
        <v>343</v>
      </c>
      <c r="C245" s="258" t="s">
        <v>190</v>
      </c>
      <c r="D245" s="258" t="s">
        <v>200</v>
      </c>
      <c r="E245" s="266" t="s">
        <v>334</v>
      </c>
      <c r="F245" s="258" t="s">
        <v>100</v>
      </c>
      <c r="G245" s="263"/>
      <c r="H245" s="263"/>
      <c r="I245" s="263">
        <v>-340</v>
      </c>
      <c r="J245" s="263">
        <f t="shared" si="202"/>
        <v>-340</v>
      </c>
      <c r="K245" s="263">
        <v>-340</v>
      </c>
      <c r="L245" s="263">
        <f t="shared" si="203"/>
        <v>-340</v>
      </c>
      <c r="M245" s="263">
        <f t="shared" si="203"/>
        <v>-680</v>
      </c>
      <c r="N245" s="263">
        <f t="shared" si="203"/>
        <v>-680</v>
      </c>
      <c r="O245" s="263">
        <f t="shared" si="203"/>
        <v>-1020</v>
      </c>
      <c r="P245" s="263">
        <f t="shared" si="203"/>
        <v>-1020</v>
      </c>
      <c r="Q245" s="263">
        <f t="shared" si="204"/>
        <v>-1700</v>
      </c>
      <c r="R245" s="263">
        <f t="shared" si="205"/>
        <v>-1020</v>
      </c>
      <c r="S245" s="263">
        <f t="shared" si="205"/>
        <v>-1700</v>
      </c>
      <c r="T245" s="263">
        <f t="shared" si="205"/>
        <v>-1700</v>
      </c>
      <c r="U245" s="263">
        <f t="shared" si="205"/>
        <v>-2720</v>
      </c>
    </row>
    <row r="246" spans="1:21" ht="18" hidden="1" customHeight="1" x14ac:dyDescent="0.2">
      <c r="A246" s="265" t="s">
        <v>93</v>
      </c>
      <c r="B246" s="258" t="s">
        <v>343</v>
      </c>
      <c r="C246" s="258" t="s">
        <v>190</v>
      </c>
      <c r="D246" s="258" t="s">
        <v>200</v>
      </c>
      <c r="E246" s="266" t="s">
        <v>334</v>
      </c>
      <c r="F246" s="258" t="s">
        <v>94</v>
      </c>
      <c r="G246" s="263"/>
      <c r="H246" s="263"/>
      <c r="I246" s="263">
        <v>-347</v>
      </c>
      <c r="J246" s="263">
        <f t="shared" si="202"/>
        <v>-347</v>
      </c>
      <c r="K246" s="263">
        <v>-347</v>
      </c>
      <c r="L246" s="263">
        <f t="shared" si="203"/>
        <v>-347</v>
      </c>
      <c r="M246" s="263">
        <f t="shared" si="203"/>
        <v>-694</v>
      </c>
      <c r="N246" s="263">
        <f t="shared" si="203"/>
        <v>-694</v>
      </c>
      <c r="O246" s="263">
        <f t="shared" si="203"/>
        <v>-1041</v>
      </c>
      <c r="P246" s="263">
        <f t="shared" si="203"/>
        <v>-1041</v>
      </c>
      <c r="Q246" s="263">
        <f t="shared" si="204"/>
        <v>-1735</v>
      </c>
      <c r="R246" s="263">
        <f t="shared" si="205"/>
        <v>-1041</v>
      </c>
      <c r="S246" s="263">
        <f t="shared" si="205"/>
        <v>-1735</v>
      </c>
      <c r="T246" s="263">
        <f t="shared" si="205"/>
        <v>-1735</v>
      </c>
      <c r="U246" s="263">
        <f t="shared" si="205"/>
        <v>-2776</v>
      </c>
    </row>
    <row r="247" spans="1:21" ht="12.75" hidden="1" customHeight="1" x14ac:dyDescent="0.2">
      <c r="A247" s="265" t="s">
        <v>63</v>
      </c>
      <c r="B247" s="258" t="s">
        <v>343</v>
      </c>
      <c r="C247" s="258" t="s">
        <v>190</v>
      </c>
      <c r="D247" s="258" t="s">
        <v>200</v>
      </c>
      <c r="E247" s="266" t="s">
        <v>334</v>
      </c>
      <c r="F247" s="258" t="s">
        <v>64</v>
      </c>
      <c r="G247" s="263"/>
      <c r="H247" s="263"/>
      <c r="I247" s="263" t="e">
        <f>#REF!+G247</f>
        <v>#REF!</v>
      </c>
      <c r="J247" s="263" t="e">
        <f t="shared" si="202"/>
        <v>#REF!</v>
      </c>
      <c r="K247" s="263" t="e">
        <f t="shared" ref="K247:K256" si="206">H247+I247</f>
        <v>#REF!</v>
      </c>
      <c r="L247" s="263" t="e">
        <f t="shared" si="203"/>
        <v>#REF!</v>
      </c>
      <c r="M247" s="263" t="e">
        <f t="shared" si="203"/>
        <v>#REF!</v>
      </c>
      <c r="N247" s="263" t="e">
        <f t="shared" si="203"/>
        <v>#REF!</v>
      </c>
      <c r="O247" s="263" t="e">
        <f t="shared" si="203"/>
        <v>#REF!</v>
      </c>
      <c r="P247" s="263" t="e">
        <f t="shared" si="203"/>
        <v>#REF!</v>
      </c>
      <c r="Q247" s="263" t="e">
        <f t="shared" si="204"/>
        <v>#REF!</v>
      </c>
      <c r="R247" s="263" t="e">
        <f t="shared" si="205"/>
        <v>#REF!</v>
      </c>
      <c r="S247" s="263" t="e">
        <f t="shared" si="205"/>
        <v>#REF!</v>
      </c>
      <c r="T247" s="263" t="e">
        <f t="shared" si="205"/>
        <v>#REF!</v>
      </c>
      <c r="U247" s="263" t="e">
        <f t="shared" si="205"/>
        <v>#REF!</v>
      </c>
    </row>
    <row r="248" spans="1:21" ht="12.75" hidden="1" customHeight="1" x14ac:dyDescent="0.2">
      <c r="A248" s="265" t="s">
        <v>302</v>
      </c>
      <c r="B248" s="258" t="s">
        <v>343</v>
      </c>
      <c r="C248" s="258" t="s">
        <v>190</v>
      </c>
      <c r="D248" s="258" t="s">
        <v>200</v>
      </c>
      <c r="E248" s="266" t="s">
        <v>334</v>
      </c>
      <c r="F248" s="258" t="s">
        <v>303</v>
      </c>
      <c r="G248" s="263"/>
      <c r="H248" s="263"/>
      <c r="I248" s="263" t="e">
        <f>#REF!+G248</f>
        <v>#REF!</v>
      </c>
      <c r="J248" s="263" t="e">
        <f t="shared" si="202"/>
        <v>#REF!</v>
      </c>
      <c r="K248" s="263" t="e">
        <f t="shared" si="206"/>
        <v>#REF!</v>
      </c>
      <c r="L248" s="263" t="e">
        <f t="shared" si="203"/>
        <v>#REF!</v>
      </c>
      <c r="M248" s="263" t="e">
        <f t="shared" si="203"/>
        <v>#REF!</v>
      </c>
      <c r="N248" s="263" t="e">
        <f t="shared" si="203"/>
        <v>#REF!</v>
      </c>
      <c r="O248" s="263" t="e">
        <f t="shared" si="203"/>
        <v>#REF!</v>
      </c>
      <c r="P248" s="263" t="e">
        <f t="shared" si="203"/>
        <v>#REF!</v>
      </c>
      <c r="Q248" s="263" t="e">
        <f t="shared" si="204"/>
        <v>#REF!</v>
      </c>
      <c r="R248" s="263" t="e">
        <f t="shared" si="205"/>
        <v>#REF!</v>
      </c>
      <c r="S248" s="263" t="e">
        <f t="shared" si="205"/>
        <v>#REF!</v>
      </c>
      <c r="T248" s="263" t="e">
        <f t="shared" si="205"/>
        <v>#REF!</v>
      </c>
      <c r="U248" s="263" t="e">
        <f t="shared" si="205"/>
        <v>#REF!</v>
      </c>
    </row>
    <row r="249" spans="1:21" ht="12.75" hidden="1" customHeight="1" x14ac:dyDescent="0.2">
      <c r="A249" s="265" t="s">
        <v>344</v>
      </c>
      <c r="B249" s="258" t="s">
        <v>343</v>
      </c>
      <c r="C249" s="258" t="s">
        <v>190</v>
      </c>
      <c r="D249" s="258" t="s">
        <v>200</v>
      </c>
      <c r="E249" s="266" t="s">
        <v>334</v>
      </c>
      <c r="F249" s="258"/>
      <c r="G249" s="263"/>
      <c r="H249" s="263"/>
      <c r="I249" s="263" t="e">
        <f>#REF!+G249</f>
        <v>#REF!</v>
      </c>
      <c r="J249" s="263" t="e">
        <f t="shared" si="202"/>
        <v>#REF!</v>
      </c>
      <c r="K249" s="263" t="e">
        <f t="shared" si="206"/>
        <v>#REF!</v>
      </c>
      <c r="L249" s="263" t="e">
        <f t="shared" si="203"/>
        <v>#REF!</v>
      </c>
      <c r="M249" s="263" t="e">
        <f t="shared" si="203"/>
        <v>#REF!</v>
      </c>
      <c r="N249" s="263" t="e">
        <f t="shared" si="203"/>
        <v>#REF!</v>
      </c>
      <c r="O249" s="263" t="e">
        <f t="shared" si="203"/>
        <v>#REF!</v>
      </c>
      <c r="P249" s="263" t="e">
        <f t="shared" si="203"/>
        <v>#REF!</v>
      </c>
      <c r="Q249" s="263" t="e">
        <f t="shared" si="204"/>
        <v>#REF!</v>
      </c>
      <c r="R249" s="263" t="e">
        <f t="shared" si="205"/>
        <v>#REF!</v>
      </c>
      <c r="S249" s="263" t="e">
        <f t="shared" si="205"/>
        <v>#REF!</v>
      </c>
      <c r="T249" s="263" t="e">
        <f t="shared" si="205"/>
        <v>#REF!</v>
      </c>
      <c r="U249" s="263" t="e">
        <f t="shared" si="205"/>
        <v>#REF!</v>
      </c>
    </row>
    <row r="250" spans="1:21" ht="38.25" hidden="1" customHeight="1" x14ac:dyDescent="0.2">
      <c r="A250" s="265" t="s">
        <v>345</v>
      </c>
      <c r="B250" s="258" t="s">
        <v>343</v>
      </c>
      <c r="C250" s="258" t="s">
        <v>190</v>
      </c>
      <c r="D250" s="258" t="s">
        <v>200</v>
      </c>
      <c r="E250" s="266" t="s">
        <v>334</v>
      </c>
      <c r="F250" s="258"/>
      <c r="G250" s="263"/>
      <c r="H250" s="263"/>
      <c r="I250" s="263" t="e">
        <f>#REF!+G250</f>
        <v>#REF!</v>
      </c>
      <c r="J250" s="263" t="e">
        <f t="shared" si="202"/>
        <v>#REF!</v>
      </c>
      <c r="K250" s="263" t="e">
        <f t="shared" si="206"/>
        <v>#REF!</v>
      </c>
      <c r="L250" s="263" t="e">
        <f t="shared" si="203"/>
        <v>#REF!</v>
      </c>
      <c r="M250" s="263" t="e">
        <f t="shared" si="203"/>
        <v>#REF!</v>
      </c>
      <c r="N250" s="263" t="e">
        <f t="shared" si="203"/>
        <v>#REF!</v>
      </c>
      <c r="O250" s="263" t="e">
        <f t="shared" si="203"/>
        <v>#REF!</v>
      </c>
      <c r="P250" s="263" t="e">
        <f t="shared" si="203"/>
        <v>#REF!</v>
      </c>
      <c r="Q250" s="263" t="e">
        <f t="shared" si="204"/>
        <v>#REF!</v>
      </c>
      <c r="R250" s="263" t="e">
        <f t="shared" si="205"/>
        <v>#REF!</v>
      </c>
      <c r="S250" s="263" t="e">
        <f t="shared" si="205"/>
        <v>#REF!</v>
      </c>
      <c r="T250" s="263" t="e">
        <f t="shared" si="205"/>
        <v>#REF!</v>
      </c>
      <c r="U250" s="263" t="e">
        <f t="shared" si="205"/>
        <v>#REF!</v>
      </c>
    </row>
    <row r="251" spans="1:21" ht="12.75" hidden="1" customHeight="1" x14ac:dyDescent="0.2">
      <c r="A251" s="265" t="s">
        <v>63</v>
      </c>
      <c r="B251" s="258" t="s">
        <v>343</v>
      </c>
      <c r="C251" s="258" t="s">
        <v>190</v>
      </c>
      <c r="D251" s="258" t="s">
        <v>200</v>
      </c>
      <c r="E251" s="266" t="s">
        <v>334</v>
      </c>
      <c r="F251" s="258" t="s">
        <v>64</v>
      </c>
      <c r="G251" s="263"/>
      <c r="H251" s="263"/>
      <c r="I251" s="263" t="e">
        <f>#REF!+G251</f>
        <v>#REF!</v>
      </c>
      <c r="J251" s="263" t="e">
        <f t="shared" si="202"/>
        <v>#REF!</v>
      </c>
      <c r="K251" s="263" t="e">
        <f t="shared" si="206"/>
        <v>#REF!</v>
      </c>
      <c r="L251" s="263" t="e">
        <f t="shared" si="203"/>
        <v>#REF!</v>
      </c>
      <c r="M251" s="263" t="e">
        <f t="shared" si="203"/>
        <v>#REF!</v>
      </c>
      <c r="N251" s="263" t="e">
        <f t="shared" si="203"/>
        <v>#REF!</v>
      </c>
      <c r="O251" s="263" t="e">
        <f t="shared" si="203"/>
        <v>#REF!</v>
      </c>
      <c r="P251" s="263" t="e">
        <f t="shared" si="203"/>
        <v>#REF!</v>
      </c>
      <c r="Q251" s="263" t="e">
        <f t="shared" si="204"/>
        <v>#REF!</v>
      </c>
      <c r="R251" s="263" t="e">
        <f t="shared" si="205"/>
        <v>#REF!</v>
      </c>
      <c r="S251" s="263" t="e">
        <f t="shared" si="205"/>
        <v>#REF!</v>
      </c>
      <c r="T251" s="263" t="e">
        <f t="shared" si="205"/>
        <v>#REF!</v>
      </c>
      <c r="U251" s="263" t="e">
        <f t="shared" si="205"/>
        <v>#REF!</v>
      </c>
    </row>
    <row r="252" spans="1:21" ht="12.75" hidden="1" customHeight="1" x14ac:dyDescent="0.2">
      <c r="A252" s="435" t="s">
        <v>346</v>
      </c>
      <c r="B252" s="258" t="s">
        <v>343</v>
      </c>
      <c r="C252" s="258" t="s">
        <v>190</v>
      </c>
      <c r="D252" s="258" t="s">
        <v>200</v>
      </c>
      <c r="E252" s="266" t="s">
        <v>334</v>
      </c>
      <c r="F252" s="256"/>
      <c r="G252" s="263"/>
      <c r="H252" s="263"/>
      <c r="I252" s="263" t="e">
        <f>#REF!+G252</f>
        <v>#REF!</v>
      </c>
      <c r="J252" s="263" t="e">
        <f t="shared" si="202"/>
        <v>#REF!</v>
      </c>
      <c r="K252" s="263" t="e">
        <f t="shared" si="206"/>
        <v>#REF!</v>
      </c>
      <c r="L252" s="263" t="e">
        <f t="shared" si="203"/>
        <v>#REF!</v>
      </c>
      <c r="M252" s="263" t="e">
        <f t="shared" si="203"/>
        <v>#REF!</v>
      </c>
      <c r="N252" s="263" t="e">
        <f t="shared" si="203"/>
        <v>#REF!</v>
      </c>
      <c r="O252" s="263" t="e">
        <f t="shared" si="203"/>
        <v>#REF!</v>
      </c>
      <c r="P252" s="263" t="e">
        <f t="shared" si="203"/>
        <v>#REF!</v>
      </c>
      <c r="Q252" s="263" t="e">
        <f t="shared" si="204"/>
        <v>#REF!</v>
      </c>
      <c r="R252" s="263" t="e">
        <f t="shared" si="205"/>
        <v>#REF!</v>
      </c>
      <c r="S252" s="263" t="e">
        <f t="shared" si="205"/>
        <v>#REF!</v>
      </c>
      <c r="T252" s="263" t="e">
        <f t="shared" si="205"/>
        <v>#REF!</v>
      </c>
      <c r="U252" s="263" t="e">
        <f t="shared" si="205"/>
        <v>#REF!</v>
      </c>
    </row>
    <row r="253" spans="1:21" ht="12.75" hidden="1" customHeight="1" x14ac:dyDescent="0.2">
      <c r="A253" s="265" t="s">
        <v>347</v>
      </c>
      <c r="B253" s="258" t="s">
        <v>343</v>
      </c>
      <c r="C253" s="258" t="s">
        <v>190</v>
      </c>
      <c r="D253" s="258" t="s">
        <v>200</v>
      </c>
      <c r="E253" s="266" t="s">
        <v>334</v>
      </c>
      <c r="F253" s="258"/>
      <c r="G253" s="263"/>
      <c r="H253" s="263"/>
      <c r="I253" s="263" t="e">
        <f>#REF!+G253</f>
        <v>#REF!</v>
      </c>
      <c r="J253" s="263" t="e">
        <f t="shared" si="202"/>
        <v>#REF!</v>
      </c>
      <c r="K253" s="263" t="e">
        <f t="shared" si="206"/>
        <v>#REF!</v>
      </c>
      <c r="L253" s="263" t="e">
        <f t="shared" si="203"/>
        <v>#REF!</v>
      </c>
      <c r="M253" s="263" t="e">
        <f t="shared" si="203"/>
        <v>#REF!</v>
      </c>
      <c r="N253" s="263" t="e">
        <f t="shared" si="203"/>
        <v>#REF!</v>
      </c>
      <c r="O253" s="263" t="e">
        <f t="shared" si="203"/>
        <v>#REF!</v>
      </c>
      <c r="P253" s="263" t="e">
        <f t="shared" si="203"/>
        <v>#REF!</v>
      </c>
      <c r="Q253" s="263" t="e">
        <f t="shared" si="204"/>
        <v>#REF!</v>
      </c>
      <c r="R253" s="263" t="e">
        <f t="shared" si="205"/>
        <v>#REF!</v>
      </c>
      <c r="S253" s="263" t="e">
        <f t="shared" si="205"/>
        <v>#REF!</v>
      </c>
      <c r="T253" s="263" t="e">
        <f t="shared" si="205"/>
        <v>#REF!</v>
      </c>
      <c r="U253" s="263" t="e">
        <f t="shared" si="205"/>
        <v>#REF!</v>
      </c>
    </row>
    <row r="254" spans="1:21" ht="15.75" hidden="1" customHeight="1" x14ac:dyDescent="0.2">
      <c r="A254" s="265" t="s">
        <v>348</v>
      </c>
      <c r="B254" s="258" t="s">
        <v>343</v>
      </c>
      <c r="C254" s="258" t="s">
        <v>190</v>
      </c>
      <c r="D254" s="258" t="s">
        <v>200</v>
      </c>
      <c r="E254" s="266" t="s">
        <v>334</v>
      </c>
      <c r="F254" s="258"/>
      <c r="G254" s="263"/>
      <c r="H254" s="263"/>
      <c r="I254" s="263" t="e">
        <f>#REF!+G254</f>
        <v>#REF!</v>
      </c>
      <c r="J254" s="263" t="e">
        <f t="shared" si="202"/>
        <v>#REF!</v>
      </c>
      <c r="K254" s="263" t="e">
        <f t="shared" si="206"/>
        <v>#REF!</v>
      </c>
      <c r="L254" s="263" t="e">
        <f t="shared" si="203"/>
        <v>#REF!</v>
      </c>
      <c r="M254" s="263" t="e">
        <f t="shared" si="203"/>
        <v>#REF!</v>
      </c>
      <c r="N254" s="263" t="e">
        <f t="shared" si="203"/>
        <v>#REF!</v>
      </c>
      <c r="O254" s="263" t="e">
        <f t="shared" si="203"/>
        <v>#REF!</v>
      </c>
      <c r="P254" s="263" t="e">
        <f t="shared" si="203"/>
        <v>#REF!</v>
      </c>
      <c r="Q254" s="263" t="e">
        <f t="shared" si="204"/>
        <v>#REF!</v>
      </c>
      <c r="R254" s="263" t="e">
        <f t="shared" si="205"/>
        <v>#REF!</v>
      </c>
      <c r="S254" s="263" t="e">
        <f t="shared" si="205"/>
        <v>#REF!</v>
      </c>
      <c r="T254" s="263" t="e">
        <f t="shared" si="205"/>
        <v>#REF!</v>
      </c>
      <c r="U254" s="263" t="e">
        <f t="shared" si="205"/>
        <v>#REF!</v>
      </c>
    </row>
    <row r="255" spans="1:21" ht="12.75" hidden="1" customHeight="1" x14ac:dyDescent="0.2">
      <c r="A255" s="265" t="s">
        <v>149</v>
      </c>
      <c r="B255" s="258" t="s">
        <v>343</v>
      </c>
      <c r="C255" s="258" t="s">
        <v>190</v>
      </c>
      <c r="D255" s="258" t="s">
        <v>200</v>
      </c>
      <c r="E255" s="266" t="s">
        <v>334</v>
      </c>
      <c r="F255" s="258" t="s">
        <v>150</v>
      </c>
      <c r="G255" s="263"/>
      <c r="H255" s="263"/>
      <c r="I255" s="263" t="e">
        <f>#REF!+G255</f>
        <v>#REF!</v>
      </c>
      <c r="J255" s="263" t="e">
        <f t="shared" si="202"/>
        <v>#REF!</v>
      </c>
      <c r="K255" s="263" t="e">
        <f t="shared" si="206"/>
        <v>#REF!</v>
      </c>
      <c r="L255" s="263" t="e">
        <f t="shared" si="203"/>
        <v>#REF!</v>
      </c>
      <c r="M255" s="263" t="e">
        <f t="shared" si="203"/>
        <v>#REF!</v>
      </c>
      <c r="N255" s="263" t="e">
        <f t="shared" si="203"/>
        <v>#REF!</v>
      </c>
      <c r="O255" s="263" t="e">
        <f t="shared" si="203"/>
        <v>#REF!</v>
      </c>
      <c r="P255" s="263" t="e">
        <f t="shared" si="203"/>
        <v>#REF!</v>
      </c>
      <c r="Q255" s="263" t="e">
        <f t="shared" si="204"/>
        <v>#REF!</v>
      </c>
      <c r="R255" s="263" t="e">
        <f t="shared" si="205"/>
        <v>#REF!</v>
      </c>
      <c r="S255" s="263" t="e">
        <f t="shared" si="205"/>
        <v>#REF!</v>
      </c>
      <c r="T255" s="263" t="e">
        <f t="shared" si="205"/>
        <v>#REF!</v>
      </c>
      <c r="U255" s="263" t="e">
        <f t="shared" si="205"/>
        <v>#REF!</v>
      </c>
    </row>
    <row r="256" spans="1:21" ht="12.75" hidden="1" customHeight="1" x14ac:dyDescent="0.2">
      <c r="A256" s="265" t="s">
        <v>63</v>
      </c>
      <c r="B256" s="258" t="s">
        <v>343</v>
      </c>
      <c r="C256" s="258" t="s">
        <v>190</v>
      </c>
      <c r="D256" s="258" t="s">
        <v>200</v>
      </c>
      <c r="E256" s="266" t="s">
        <v>334</v>
      </c>
      <c r="F256" s="258" t="s">
        <v>64</v>
      </c>
      <c r="G256" s="263"/>
      <c r="H256" s="263"/>
      <c r="I256" s="263" t="e">
        <f>#REF!+G256</f>
        <v>#REF!</v>
      </c>
      <c r="J256" s="263" t="e">
        <f t="shared" si="202"/>
        <v>#REF!</v>
      </c>
      <c r="K256" s="263" t="e">
        <f t="shared" si="206"/>
        <v>#REF!</v>
      </c>
      <c r="L256" s="263" t="e">
        <f t="shared" si="203"/>
        <v>#REF!</v>
      </c>
      <c r="M256" s="263" t="e">
        <f t="shared" si="203"/>
        <v>#REF!</v>
      </c>
      <c r="N256" s="263" t="e">
        <f t="shared" si="203"/>
        <v>#REF!</v>
      </c>
      <c r="O256" s="263" t="e">
        <f t="shared" si="203"/>
        <v>#REF!</v>
      </c>
      <c r="P256" s="263" t="e">
        <f t="shared" si="203"/>
        <v>#REF!</v>
      </c>
      <c r="Q256" s="263" t="e">
        <f t="shared" si="204"/>
        <v>#REF!</v>
      </c>
      <c r="R256" s="263" t="e">
        <f t="shared" si="205"/>
        <v>#REF!</v>
      </c>
      <c r="S256" s="263" t="e">
        <f t="shared" si="205"/>
        <v>#REF!</v>
      </c>
      <c r="T256" s="263" t="e">
        <f t="shared" si="205"/>
        <v>#REF!</v>
      </c>
      <c r="U256" s="263" t="e">
        <f t="shared" si="205"/>
        <v>#REF!</v>
      </c>
    </row>
    <row r="257" spans="1:21" hidden="1" x14ac:dyDescent="0.2">
      <c r="A257" s="265" t="s">
        <v>103</v>
      </c>
      <c r="B257" s="258" t="s">
        <v>343</v>
      </c>
      <c r="C257" s="258" t="s">
        <v>190</v>
      </c>
      <c r="D257" s="258" t="s">
        <v>200</v>
      </c>
      <c r="E257" s="266" t="s">
        <v>334</v>
      </c>
      <c r="F257" s="258" t="s">
        <v>104</v>
      </c>
      <c r="G257" s="263"/>
      <c r="H257" s="263"/>
      <c r="I257" s="263">
        <v>-70</v>
      </c>
      <c r="J257" s="263">
        <f t="shared" si="202"/>
        <v>-70</v>
      </c>
      <c r="K257" s="263">
        <v>-70</v>
      </c>
      <c r="L257" s="263">
        <f t="shared" si="203"/>
        <v>-70</v>
      </c>
      <c r="M257" s="263">
        <f t="shared" si="203"/>
        <v>-140</v>
      </c>
      <c r="N257" s="263">
        <f t="shared" si="203"/>
        <v>-140</v>
      </c>
      <c r="O257" s="263">
        <f t="shared" si="203"/>
        <v>-210</v>
      </c>
      <c r="P257" s="263">
        <f t="shared" si="203"/>
        <v>-210</v>
      </c>
      <c r="Q257" s="263">
        <f t="shared" si="204"/>
        <v>-350</v>
      </c>
      <c r="R257" s="263">
        <f t="shared" si="205"/>
        <v>-210</v>
      </c>
      <c r="S257" s="263">
        <f t="shared" si="205"/>
        <v>-350</v>
      </c>
      <c r="T257" s="263">
        <f t="shared" si="205"/>
        <v>-350</v>
      </c>
      <c r="U257" s="263">
        <f t="shared" si="205"/>
        <v>-560</v>
      </c>
    </row>
    <row r="258" spans="1:21" ht="26.25" hidden="1" customHeight="1" x14ac:dyDescent="0.2">
      <c r="A258" s="265" t="s">
        <v>977</v>
      </c>
      <c r="B258" s="258" t="s">
        <v>343</v>
      </c>
      <c r="C258" s="258" t="s">
        <v>190</v>
      </c>
      <c r="D258" s="258" t="s">
        <v>200</v>
      </c>
      <c r="E258" s="266" t="s">
        <v>460</v>
      </c>
      <c r="F258" s="258"/>
      <c r="G258" s="263"/>
      <c r="H258" s="263"/>
      <c r="I258" s="263">
        <f t="shared" ref="I258:U259" si="207">I259</f>
        <v>-4839.8</v>
      </c>
      <c r="J258" s="263" t="e">
        <f t="shared" si="207"/>
        <v>#REF!</v>
      </c>
      <c r="K258" s="263">
        <f t="shared" si="207"/>
        <v>-4839.8</v>
      </c>
      <c r="L258" s="263" t="e">
        <f t="shared" si="207"/>
        <v>#REF!</v>
      </c>
      <c r="M258" s="263" t="e">
        <f t="shared" si="207"/>
        <v>#REF!</v>
      </c>
      <c r="N258" s="263" t="e">
        <f t="shared" si="207"/>
        <v>#REF!</v>
      </c>
      <c r="O258" s="263" t="e">
        <f t="shared" si="207"/>
        <v>#REF!</v>
      </c>
      <c r="P258" s="263" t="e">
        <f t="shared" si="207"/>
        <v>#REF!</v>
      </c>
      <c r="Q258" s="263" t="e">
        <f t="shared" si="207"/>
        <v>#REF!</v>
      </c>
      <c r="R258" s="263" t="e">
        <f t="shared" si="207"/>
        <v>#REF!</v>
      </c>
      <c r="S258" s="263" t="e">
        <f t="shared" si="207"/>
        <v>#REF!</v>
      </c>
      <c r="T258" s="263" t="e">
        <f t="shared" si="207"/>
        <v>#REF!</v>
      </c>
      <c r="U258" s="263" t="e">
        <f t="shared" si="207"/>
        <v>#REF!</v>
      </c>
    </row>
    <row r="259" spans="1:21" ht="44.25" hidden="1" customHeight="1" x14ac:dyDescent="0.2">
      <c r="A259" s="265" t="s">
        <v>999</v>
      </c>
      <c r="B259" s="258" t="s">
        <v>343</v>
      </c>
      <c r="C259" s="258" t="s">
        <v>190</v>
      </c>
      <c r="D259" s="258" t="s">
        <v>200</v>
      </c>
      <c r="E259" s="266" t="s">
        <v>461</v>
      </c>
      <c r="F259" s="258"/>
      <c r="G259" s="263"/>
      <c r="H259" s="263"/>
      <c r="I259" s="263">
        <f t="shared" si="207"/>
        <v>-4839.8</v>
      </c>
      <c r="J259" s="263" t="e">
        <f t="shared" si="207"/>
        <v>#REF!</v>
      </c>
      <c r="K259" s="263">
        <f t="shared" si="207"/>
        <v>-4839.8</v>
      </c>
      <c r="L259" s="263" t="e">
        <f t="shared" si="207"/>
        <v>#REF!</v>
      </c>
      <c r="M259" s="263" t="e">
        <f t="shared" si="207"/>
        <v>#REF!</v>
      </c>
      <c r="N259" s="263" t="e">
        <f t="shared" si="207"/>
        <v>#REF!</v>
      </c>
      <c r="O259" s="263" t="e">
        <f t="shared" si="207"/>
        <v>#REF!</v>
      </c>
      <c r="P259" s="263" t="e">
        <f t="shared" si="207"/>
        <v>#REF!</v>
      </c>
      <c r="Q259" s="263" t="e">
        <f t="shared" si="207"/>
        <v>#REF!</v>
      </c>
      <c r="R259" s="263" t="e">
        <f t="shared" si="207"/>
        <v>#REF!</v>
      </c>
      <c r="S259" s="263" t="e">
        <f t="shared" si="207"/>
        <v>#REF!</v>
      </c>
      <c r="T259" s="263" t="e">
        <f t="shared" si="207"/>
        <v>#REF!</v>
      </c>
      <c r="U259" s="263" t="e">
        <f t="shared" si="207"/>
        <v>#REF!</v>
      </c>
    </row>
    <row r="260" spans="1:21" ht="27.75" hidden="1" customHeight="1" x14ac:dyDescent="0.2">
      <c r="A260" s="265" t="s">
        <v>984</v>
      </c>
      <c r="B260" s="258" t="s">
        <v>343</v>
      </c>
      <c r="C260" s="258" t="s">
        <v>190</v>
      </c>
      <c r="D260" s="258" t="s">
        <v>200</v>
      </c>
      <c r="E260" s="258" t="s">
        <v>464</v>
      </c>
      <c r="F260" s="258"/>
      <c r="G260" s="263"/>
      <c r="H260" s="263"/>
      <c r="I260" s="263">
        <f>I261+I262+I263+I264+I265+I266</f>
        <v>-4839.8</v>
      </c>
      <c r="J260" s="263" t="e">
        <f>J261+J262+J263+J264+J265+J266</f>
        <v>#REF!</v>
      </c>
      <c r="K260" s="263">
        <f>K261+K262+K263+K264+K265+K266</f>
        <v>-4839.8</v>
      </c>
      <c r="L260" s="263" t="e">
        <f>L261+L262+L263+L264+L265+L266</f>
        <v>#REF!</v>
      </c>
      <c r="M260" s="263" t="e">
        <f>M261+M262+M263+M264+M265+M266</f>
        <v>#REF!</v>
      </c>
      <c r="N260" s="263" t="e">
        <f t="shared" ref="N260:P260" si="208">N261+N262+N263+N264+N265+N266</f>
        <v>#REF!</v>
      </c>
      <c r="O260" s="263" t="e">
        <f t="shared" si="208"/>
        <v>#REF!</v>
      </c>
      <c r="P260" s="263" t="e">
        <f t="shared" si="208"/>
        <v>#REF!</v>
      </c>
      <c r="Q260" s="263" t="e">
        <f t="shared" ref="Q260:T260" si="209">Q261+Q262+Q263+Q264+Q265+Q266</f>
        <v>#REF!</v>
      </c>
      <c r="R260" s="263" t="e">
        <f t="shared" ref="R260:S260" si="210">R261+R262+R263+R264+R265+R266</f>
        <v>#REF!</v>
      </c>
      <c r="S260" s="263" t="e">
        <f t="shared" si="210"/>
        <v>#REF!</v>
      </c>
      <c r="T260" s="263" t="e">
        <f t="shared" si="209"/>
        <v>#REF!</v>
      </c>
      <c r="U260" s="263" t="e">
        <f t="shared" ref="U260" si="211">U261+U262+U263+U264+U265+U266</f>
        <v>#REF!</v>
      </c>
    </row>
    <row r="261" spans="1:21" ht="12.75" hidden="1" customHeight="1" x14ac:dyDescent="0.2">
      <c r="A261" s="265" t="s">
        <v>95</v>
      </c>
      <c r="B261" s="258" t="s">
        <v>343</v>
      </c>
      <c r="C261" s="258" t="s">
        <v>190</v>
      </c>
      <c r="D261" s="258" t="s">
        <v>200</v>
      </c>
      <c r="E261" s="258" t="s">
        <v>464</v>
      </c>
      <c r="F261" s="258" t="s">
        <v>96</v>
      </c>
      <c r="G261" s="263"/>
      <c r="H261" s="263"/>
      <c r="I261" s="263">
        <v>-3954.8</v>
      </c>
      <c r="J261" s="263" t="e">
        <f>#REF!+I261</f>
        <v>#REF!</v>
      </c>
      <c r="K261" s="263">
        <v>-3954.8</v>
      </c>
      <c r="L261" s="263" t="e">
        <f>#REF!+J261</f>
        <v>#REF!</v>
      </c>
      <c r="M261" s="263" t="e">
        <f>#REF!+K261</f>
        <v>#REF!</v>
      </c>
      <c r="N261" s="263" t="e">
        <f>#REF!+L261</f>
        <v>#REF!</v>
      </c>
      <c r="O261" s="263" t="e">
        <f>#REF!+M261</f>
        <v>#REF!</v>
      </c>
      <c r="P261" s="263" t="e">
        <f>#REF!+N261</f>
        <v>#REF!</v>
      </c>
      <c r="Q261" s="263" t="e">
        <f>#REF!+O261</f>
        <v>#REF!</v>
      </c>
      <c r="R261" s="263" t="e">
        <f>#REF!+N261</f>
        <v>#REF!</v>
      </c>
      <c r="S261" s="263" t="e">
        <f>#REF!+O261</f>
        <v>#REF!</v>
      </c>
      <c r="T261" s="263" t="e">
        <f>#REF!+P261</f>
        <v>#REF!</v>
      </c>
      <c r="U261" s="263" t="e">
        <f>#REF!+Q261</f>
        <v>#REF!</v>
      </c>
    </row>
    <row r="262" spans="1:21" ht="12.75" hidden="1" customHeight="1" x14ac:dyDescent="0.2">
      <c r="A262" s="265" t="s">
        <v>97</v>
      </c>
      <c r="B262" s="258" t="s">
        <v>343</v>
      </c>
      <c r="C262" s="258" t="s">
        <v>190</v>
      </c>
      <c r="D262" s="258" t="s">
        <v>200</v>
      </c>
      <c r="E262" s="258" t="s">
        <v>464</v>
      </c>
      <c r="F262" s="258" t="s">
        <v>98</v>
      </c>
      <c r="G262" s="263"/>
      <c r="H262" s="263"/>
      <c r="I262" s="263">
        <v>-98</v>
      </c>
      <c r="J262" s="263" t="e">
        <f>#REF!+I262</f>
        <v>#REF!</v>
      </c>
      <c r="K262" s="263">
        <v>-98</v>
      </c>
      <c r="L262" s="263" t="e">
        <f>#REF!+J262</f>
        <v>#REF!</v>
      </c>
      <c r="M262" s="263" t="e">
        <f>#REF!+K262</f>
        <v>#REF!</v>
      </c>
      <c r="N262" s="263" t="e">
        <f>#REF!+L262</f>
        <v>#REF!</v>
      </c>
      <c r="O262" s="263" t="e">
        <f>#REF!+M262</f>
        <v>#REF!</v>
      </c>
      <c r="P262" s="263" t="e">
        <f>#REF!+N262</f>
        <v>#REF!</v>
      </c>
      <c r="Q262" s="263" t="e">
        <f>#REF!+O262</f>
        <v>#REF!</v>
      </c>
      <c r="R262" s="263" t="e">
        <f>#REF!+N262</f>
        <v>#REF!</v>
      </c>
      <c r="S262" s="263" t="e">
        <f>#REF!+O262</f>
        <v>#REF!</v>
      </c>
      <c r="T262" s="263" t="e">
        <f>#REF!+P262</f>
        <v>#REF!</v>
      </c>
      <c r="U262" s="263" t="e">
        <f>#REF!+Q262</f>
        <v>#REF!</v>
      </c>
    </row>
    <row r="263" spans="1:21" ht="18.75" hidden="1" customHeight="1" x14ac:dyDescent="0.2">
      <c r="A263" s="265" t="s">
        <v>99</v>
      </c>
      <c r="B263" s="258" t="s">
        <v>343</v>
      </c>
      <c r="C263" s="258" t="s">
        <v>190</v>
      </c>
      <c r="D263" s="258" t="s">
        <v>200</v>
      </c>
      <c r="E263" s="258" t="s">
        <v>464</v>
      </c>
      <c r="F263" s="258" t="s">
        <v>100</v>
      </c>
      <c r="G263" s="263"/>
      <c r="H263" s="263"/>
      <c r="I263" s="263">
        <v>-340</v>
      </c>
      <c r="J263" s="263" t="e">
        <f>#REF!+I263</f>
        <v>#REF!</v>
      </c>
      <c r="K263" s="263">
        <v>-340</v>
      </c>
      <c r="L263" s="263" t="e">
        <f>#REF!+J263</f>
        <v>#REF!</v>
      </c>
      <c r="M263" s="263" t="e">
        <f>#REF!+K263</f>
        <v>#REF!</v>
      </c>
      <c r="N263" s="263" t="e">
        <f>#REF!+L263</f>
        <v>#REF!</v>
      </c>
      <c r="O263" s="263" t="e">
        <f>#REF!+M263</f>
        <v>#REF!</v>
      </c>
      <c r="P263" s="263" t="e">
        <f>#REF!+N263</f>
        <v>#REF!</v>
      </c>
      <c r="Q263" s="263" t="e">
        <f>#REF!+O263</f>
        <v>#REF!</v>
      </c>
      <c r="R263" s="263" t="e">
        <f>#REF!+N263</f>
        <v>#REF!</v>
      </c>
      <c r="S263" s="263" t="e">
        <f>#REF!+O263</f>
        <v>#REF!</v>
      </c>
      <c r="T263" s="263" t="e">
        <f>#REF!+P263</f>
        <v>#REF!</v>
      </c>
      <c r="U263" s="263" t="e">
        <f>#REF!+Q263</f>
        <v>#REF!</v>
      </c>
    </row>
    <row r="264" spans="1:21" ht="18.75" hidden="1" customHeight="1" x14ac:dyDescent="0.2">
      <c r="A264" s="265" t="s">
        <v>93</v>
      </c>
      <c r="B264" s="258" t="s">
        <v>343</v>
      </c>
      <c r="C264" s="258" t="s">
        <v>190</v>
      </c>
      <c r="D264" s="258" t="s">
        <v>200</v>
      </c>
      <c r="E264" s="258" t="s">
        <v>464</v>
      </c>
      <c r="F264" s="258" t="s">
        <v>94</v>
      </c>
      <c r="G264" s="263"/>
      <c r="H264" s="263"/>
      <c r="I264" s="263">
        <v>-387</v>
      </c>
      <c r="J264" s="263" t="e">
        <f>#REF!+I264</f>
        <v>#REF!</v>
      </c>
      <c r="K264" s="263">
        <v>-387</v>
      </c>
      <c r="L264" s="263" t="e">
        <f>#REF!+J264</f>
        <v>#REF!</v>
      </c>
      <c r="M264" s="263" t="e">
        <f>#REF!+K264</f>
        <v>#REF!</v>
      </c>
      <c r="N264" s="263" t="e">
        <f>#REF!+L264</f>
        <v>#REF!</v>
      </c>
      <c r="O264" s="263" t="e">
        <f>#REF!+M264</f>
        <v>#REF!</v>
      </c>
      <c r="P264" s="263" t="e">
        <f>#REF!+N264</f>
        <v>#REF!</v>
      </c>
      <c r="Q264" s="263" t="e">
        <f>#REF!+O264</f>
        <v>#REF!</v>
      </c>
      <c r="R264" s="263" t="e">
        <f>#REF!+N264</f>
        <v>#REF!</v>
      </c>
      <c r="S264" s="263" t="e">
        <f>#REF!+O264</f>
        <v>#REF!</v>
      </c>
      <c r="T264" s="263" t="e">
        <f>#REF!+P264</f>
        <v>#REF!</v>
      </c>
      <c r="U264" s="263" t="e">
        <f>#REF!+Q264</f>
        <v>#REF!</v>
      </c>
    </row>
    <row r="265" spans="1:21" ht="12.75" hidden="1" customHeight="1" x14ac:dyDescent="0.2">
      <c r="A265" s="265" t="s">
        <v>103</v>
      </c>
      <c r="B265" s="258" t="s">
        <v>343</v>
      </c>
      <c r="C265" s="258" t="s">
        <v>190</v>
      </c>
      <c r="D265" s="258" t="s">
        <v>200</v>
      </c>
      <c r="E265" s="258" t="s">
        <v>464</v>
      </c>
      <c r="F265" s="258" t="s">
        <v>104</v>
      </c>
      <c r="G265" s="263"/>
      <c r="H265" s="263"/>
      <c r="I265" s="263">
        <v>-23</v>
      </c>
      <c r="J265" s="263" t="e">
        <f>#REF!+I265</f>
        <v>#REF!</v>
      </c>
      <c r="K265" s="263">
        <v>-23</v>
      </c>
      <c r="L265" s="263" t="e">
        <f>#REF!+J265</f>
        <v>#REF!</v>
      </c>
      <c r="M265" s="263" t="e">
        <f>#REF!+K265</f>
        <v>#REF!</v>
      </c>
      <c r="N265" s="263" t="e">
        <f>#REF!+L265</f>
        <v>#REF!</v>
      </c>
      <c r="O265" s="263" t="e">
        <f>#REF!+M265</f>
        <v>#REF!</v>
      </c>
      <c r="P265" s="263" t="e">
        <f>#REF!+N265</f>
        <v>#REF!</v>
      </c>
      <c r="Q265" s="263" t="e">
        <f>#REF!+O265</f>
        <v>#REF!</v>
      </c>
      <c r="R265" s="263" t="e">
        <f>#REF!+N265</f>
        <v>#REF!</v>
      </c>
      <c r="S265" s="263" t="e">
        <f>#REF!+O265</f>
        <v>#REF!</v>
      </c>
      <c r="T265" s="263" t="e">
        <f>#REF!+P265</f>
        <v>#REF!</v>
      </c>
      <c r="U265" s="263" t="e">
        <f>#REF!+Q265</f>
        <v>#REF!</v>
      </c>
    </row>
    <row r="266" spans="1:21" ht="12.75" hidden="1" customHeight="1" x14ac:dyDescent="0.2">
      <c r="A266" s="265" t="s">
        <v>400</v>
      </c>
      <c r="B266" s="258" t="s">
        <v>343</v>
      </c>
      <c r="C266" s="258" t="s">
        <v>190</v>
      </c>
      <c r="D266" s="258" t="s">
        <v>200</v>
      </c>
      <c r="E266" s="258" t="s">
        <v>464</v>
      </c>
      <c r="F266" s="258" t="s">
        <v>106</v>
      </c>
      <c r="G266" s="263"/>
      <c r="H266" s="263"/>
      <c r="I266" s="263">
        <v>-37</v>
      </c>
      <c r="J266" s="263" t="e">
        <f>#REF!+I266</f>
        <v>#REF!</v>
      </c>
      <c r="K266" s="263">
        <v>-37</v>
      </c>
      <c r="L266" s="263" t="e">
        <f>#REF!+J266</f>
        <v>#REF!</v>
      </c>
      <c r="M266" s="263" t="e">
        <f>#REF!+K266</f>
        <v>#REF!</v>
      </c>
      <c r="N266" s="263" t="e">
        <f>#REF!+L266</f>
        <v>#REF!</v>
      </c>
      <c r="O266" s="263" t="e">
        <f>#REF!+M266</f>
        <v>#REF!</v>
      </c>
      <c r="P266" s="263" t="e">
        <f>#REF!+N266</f>
        <v>#REF!</v>
      </c>
      <c r="Q266" s="263" t="e">
        <f>#REF!+O266</f>
        <v>#REF!</v>
      </c>
      <c r="R266" s="263" t="e">
        <f>#REF!+N266</f>
        <v>#REF!</v>
      </c>
      <c r="S266" s="263" t="e">
        <f>#REF!+O266</f>
        <v>#REF!</v>
      </c>
      <c r="T266" s="263" t="e">
        <f>#REF!+P266</f>
        <v>#REF!</v>
      </c>
      <c r="U266" s="263" t="e">
        <f>#REF!+Q266</f>
        <v>#REF!</v>
      </c>
    </row>
    <row r="267" spans="1:21" ht="47.25" customHeight="1" x14ac:dyDescent="0.2">
      <c r="A267" s="265" t="s">
        <v>984</v>
      </c>
      <c r="B267" s="258" t="s">
        <v>343</v>
      </c>
      <c r="C267" s="258" t="s">
        <v>190</v>
      </c>
      <c r="D267" s="258" t="s">
        <v>200</v>
      </c>
      <c r="E267" s="258" t="s">
        <v>1031</v>
      </c>
      <c r="F267" s="258"/>
      <c r="G267" s="263">
        <f>G268+G272+G273+G274+G275+G276</f>
        <v>0</v>
      </c>
      <c r="H267" s="263">
        <f>H268+H272+H273+H274+H275+H276+H269</f>
        <v>5345</v>
      </c>
      <c r="I267" s="263">
        <f>I268+I272+I273+I274+I275+I276+I269</f>
        <v>0</v>
      </c>
      <c r="J267" s="263">
        <f>J268+J272+J273+J274+J275+J276+J269</f>
        <v>5345</v>
      </c>
      <c r="K267" s="263">
        <f>K268+K272+K273+K274+K275+K276+K269+K277</f>
        <v>-199</v>
      </c>
      <c r="L267" s="263">
        <f>L268+L272+L273+L274+L275+L276+L269+L277</f>
        <v>5920</v>
      </c>
      <c r="M267" s="263">
        <f>M268+M272+M273+M274+M275+M276+M269+M277</f>
        <v>5920</v>
      </c>
      <c r="N267" s="263">
        <f t="shared" ref="N267:P267" si="212">N268+N272+N273+N274+N275+N276+N269+N277</f>
        <v>0</v>
      </c>
      <c r="O267" s="263">
        <f t="shared" si="212"/>
        <v>5920</v>
      </c>
      <c r="P267" s="263">
        <f t="shared" si="212"/>
        <v>5920</v>
      </c>
      <c r="Q267" s="263">
        <f t="shared" ref="Q267" si="213">Q268+Q272+Q273+Q274+Q275+Q276+Q269+Q277</f>
        <v>-20</v>
      </c>
      <c r="R267" s="263">
        <f>R268+R269+R270+R271+R272+R273+R274+R275+R276+R277</f>
        <v>4947</v>
      </c>
      <c r="S267" s="263">
        <f t="shared" ref="S267:U267" si="214">S268+S269+S270+S271+S272+S273+S274+S275+S276+S277</f>
        <v>0</v>
      </c>
      <c r="T267" s="263">
        <f t="shared" si="214"/>
        <v>4947</v>
      </c>
      <c r="U267" s="263">
        <f t="shared" si="214"/>
        <v>4947</v>
      </c>
    </row>
    <row r="268" spans="1:21" ht="12.75" customHeight="1" x14ac:dyDescent="0.2">
      <c r="A268" s="265" t="s">
        <v>95</v>
      </c>
      <c r="B268" s="258" t="s">
        <v>343</v>
      </c>
      <c r="C268" s="258" t="s">
        <v>190</v>
      </c>
      <c r="D268" s="258" t="s">
        <v>200</v>
      </c>
      <c r="E268" s="258" t="s">
        <v>1031</v>
      </c>
      <c r="F268" s="258" t="s">
        <v>96</v>
      </c>
      <c r="G268" s="263"/>
      <c r="H268" s="263">
        <v>4500</v>
      </c>
      <c r="I268" s="263">
        <v>-1000</v>
      </c>
      <c r="J268" s="263">
        <f t="shared" ref="J268:J276" si="215">H268+I268</f>
        <v>3500</v>
      </c>
      <c r="K268" s="263">
        <v>-200</v>
      </c>
      <c r="L268" s="263">
        <v>3800</v>
      </c>
      <c r="M268" s="263">
        <v>3800</v>
      </c>
      <c r="N268" s="263">
        <v>0</v>
      </c>
      <c r="O268" s="263">
        <f>M268+N268</f>
        <v>3800</v>
      </c>
      <c r="P268" s="263">
        <v>3800</v>
      </c>
      <c r="Q268" s="263">
        <v>0</v>
      </c>
      <c r="R268" s="263">
        <v>3000</v>
      </c>
      <c r="S268" s="263">
        <v>0</v>
      </c>
      <c r="T268" s="263">
        <f>R268+S268</f>
        <v>3000</v>
      </c>
      <c r="U268" s="263">
        <v>3000</v>
      </c>
    </row>
    <row r="269" spans="1:21" ht="30.75" customHeight="1" x14ac:dyDescent="0.2">
      <c r="A269" s="387" t="s">
        <v>902</v>
      </c>
      <c r="B269" s="258" t="s">
        <v>343</v>
      </c>
      <c r="C269" s="258" t="s">
        <v>190</v>
      </c>
      <c r="D269" s="258" t="s">
        <v>200</v>
      </c>
      <c r="E269" s="258" t="s">
        <v>1031</v>
      </c>
      <c r="F269" s="258" t="s">
        <v>900</v>
      </c>
      <c r="G269" s="263"/>
      <c r="H269" s="263">
        <v>0</v>
      </c>
      <c r="I269" s="263">
        <v>1000</v>
      </c>
      <c r="J269" s="263">
        <f>H269+I269</f>
        <v>1000</v>
      </c>
      <c r="K269" s="263">
        <v>0</v>
      </c>
      <c r="L269" s="263">
        <v>1200</v>
      </c>
      <c r="M269" s="263">
        <v>1200</v>
      </c>
      <c r="N269" s="263">
        <v>0</v>
      </c>
      <c r="O269" s="263">
        <f t="shared" ref="O269:O277" si="216">M269+N269</f>
        <v>1200</v>
      </c>
      <c r="P269" s="263">
        <v>1200</v>
      </c>
      <c r="Q269" s="263">
        <v>0</v>
      </c>
      <c r="R269" s="263">
        <v>959</v>
      </c>
      <c r="S269" s="263">
        <v>0</v>
      </c>
      <c r="T269" s="263">
        <f t="shared" ref="T269:T277" si="217">R269+S269</f>
        <v>959</v>
      </c>
      <c r="U269" s="263">
        <v>959</v>
      </c>
    </row>
    <row r="270" spans="1:21" ht="30.75" customHeight="1" x14ac:dyDescent="0.2">
      <c r="A270" s="265" t="s">
        <v>911</v>
      </c>
      <c r="B270" s="258" t="s">
        <v>343</v>
      </c>
      <c r="C270" s="258" t="s">
        <v>190</v>
      </c>
      <c r="D270" s="258" t="s">
        <v>200</v>
      </c>
      <c r="E270" s="258" t="s">
        <v>1108</v>
      </c>
      <c r="F270" s="258" t="s">
        <v>96</v>
      </c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>
        <v>0</v>
      </c>
      <c r="S270" s="263">
        <v>0</v>
      </c>
      <c r="T270" s="263">
        <f t="shared" si="217"/>
        <v>0</v>
      </c>
      <c r="U270" s="263">
        <v>0</v>
      </c>
    </row>
    <row r="271" spans="1:21" ht="30.75" customHeight="1" x14ac:dyDescent="0.2">
      <c r="A271" s="387" t="s">
        <v>902</v>
      </c>
      <c r="B271" s="258" t="s">
        <v>343</v>
      </c>
      <c r="C271" s="258" t="s">
        <v>190</v>
      </c>
      <c r="D271" s="258" t="s">
        <v>200</v>
      </c>
      <c r="E271" s="258" t="s">
        <v>1108</v>
      </c>
      <c r="F271" s="258" t="s">
        <v>900</v>
      </c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>
        <v>0</v>
      </c>
      <c r="S271" s="263">
        <v>0</v>
      </c>
      <c r="T271" s="263">
        <v>0</v>
      </c>
      <c r="U271" s="263">
        <v>0</v>
      </c>
    </row>
    <row r="272" spans="1:21" ht="13.5" customHeight="1" x14ac:dyDescent="0.2">
      <c r="A272" s="265" t="s">
        <v>97</v>
      </c>
      <c r="B272" s="258" t="s">
        <v>343</v>
      </c>
      <c r="C272" s="258" t="s">
        <v>190</v>
      </c>
      <c r="D272" s="258" t="s">
        <v>200</v>
      </c>
      <c r="E272" s="258" t="s">
        <v>1031</v>
      </c>
      <c r="F272" s="258" t="s">
        <v>98</v>
      </c>
      <c r="G272" s="263"/>
      <c r="H272" s="263">
        <v>98</v>
      </c>
      <c r="I272" s="263">
        <v>0</v>
      </c>
      <c r="J272" s="263">
        <f t="shared" si="215"/>
        <v>98</v>
      </c>
      <c r="K272" s="263">
        <v>0</v>
      </c>
      <c r="L272" s="263">
        <v>80</v>
      </c>
      <c r="M272" s="263">
        <v>80</v>
      </c>
      <c r="N272" s="263">
        <v>0</v>
      </c>
      <c r="O272" s="263">
        <f t="shared" si="216"/>
        <v>80</v>
      </c>
      <c r="P272" s="263">
        <v>80</v>
      </c>
      <c r="Q272" s="263">
        <v>0</v>
      </c>
      <c r="R272" s="263">
        <v>60</v>
      </c>
      <c r="S272" s="263">
        <v>0</v>
      </c>
      <c r="T272" s="263">
        <f t="shared" si="217"/>
        <v>60</v>
      </c>
      <c r="U272" s="263">
        <v>60</v>
      </c>
    </row>
    <row r="273" spans="1:21" ht="12.75" customHeight="1" x14ac:dyDescent="0.2">
      <c r="A273" s="265" t="s">
        <v>99</v>
      </c>
      <c r="B273" s="258" t="s">
        <v>343</v>
      </c>
      <c r="C273" s="258" t="s">
        <v>190</v>
      </c>
      <c r="D273" s="258" t="s">
        <v>200</v>
      </c>
      <c r="E273" s="258" t="s">
        <v>1031</v>
      </c>
      <c r="F273" s="258" t="s">
        <v>100</v>
      </c>
      <c r="G273" s="263"/>
      <c r="H273" s="263">
        <v>250</v>
      </c>
      <c r="I273" s="263">
        <v>0</v>
      </c>
      <c r="J273" s="263">
        <f t="shared" si="215"/>
        <v>250</v>
      </c>
      <c r="K273" s="263">
        <v>0</v>
      </c>
      <c r="L273" s="263">
        <v>280</v>
      </c>
      <c r="M273" s="263">
        <v>280</v>
      </c>
      <c r="N273" s="263">
        <v>0</v>
      </c>
      <c r="O273" s="263">
        <f t="shared" si="216"/>
        <v>280</v>
      </c>
      <c r="P273" s="263">
        <v>280</v>
      </c>
      <c r="Q273" s="263">
        <v>0</v>
      </c>
      <c r="R273" s="263">
        <v>408</v>
      </c>
      <c r="S273" s="263">
        <v>0</v>
      </c>
      <c r="T273" s="263">
        <f t="shared" si="217"/>
        <v>408</v>
      </c>
      <c r="U273" s="263">
        <v>408</v>
      </c>
    </row>
    <row r="274" spans="1:21" ht="12.75" customHeight="1" x14ac:dyDescent="0.2">
      <c r="A274" s="265" t="s">
        <v>93</v>
      </c>
      <c r="B274" s="258" t="s">
        <v>343</v>
      </c>
      <c r="C274" s="258" t="s">
        <v>190</v>
      </c>
      <c r="D274" s="258" t="s">
        <v>200</v>
      </c>
      <c r="E274" s="258" t="s">
        <v>1031</v>
      </c>
      <c r="F274" s="258" t="s">
        <v>94</v>
      </c>
      <c r="G274" s="263"/>
      <c r="H274" s="263">
        <v>437</v>
      </c>
      <c r="I274" s="263">
        <v>0</v>
      </c>
      <c r="J274" s="263">
        <f t="shared" si="215"/>
        <v>437</v>
      </c>
      <c r="K274" s="263">
        <v>0</v>
      </c>
      <c r="L274" s="263">
        <v>480</v>
      </c>
      <c r="M274" s="263">
        <v>480</v>
      </c>
      <c r="N274" s="263">
        <v>0</v>
      </c>
      <c r="O274" s="263">
        <f t="shared" si="216"/>
        <v>480</v>
      </c>
      <c r="P274" s="263">
        <v>480</v>
      </c>
      <c r="Q274" s="263">
        <v>0</v>
      </c>
      <c r="R274" s="263">
        <v>430</v>
      </c>
      <c r="S274" s="263">
        <v>0</v>
      </c>
      <c r="T274" s="263">
        <f t="shared" si="217"/>
        <v>430</v>
      </c>
      <c r="U274" s="263">
        <v>430</v>
      </c>
    </row>
    <row r="275" spans="1:21" ht="12.75" customHeight="1" x14ac:dyDescent="0.2">
      <c r="A275" s="265" t="s">
        <v>103</v>
      </c>
      <c r="B275" s="258" t="s">
        <v>343</v>
      </c>
      <c r="C275" s="258" t="s">
        <v>190</v>
      </c>
      <c r="D275" s="258" t="s">
        <v>200</v>
      </c>
      <c r="E275" s="258" t="s">
        <v>1031</v>
      </c>
      <c r="F275" s="258" t="s">
        <v>104</v>
      </c>
      <c r="G275" s="263"/>
      <c r="H275" s="263">
        <v>23</v>
      </c>
      <c r="I275" s="263">
        <v>0</v>
      </c>
      <c r="J275" s="263">
        <f t="shared" si="215"/>
        <v>23</v>
      </c>
      <c r="K275" s="263">
        <v>0</v>
      </c>
      <c r="L275" s="263">
        <v>23</v>
      </c>
      <c r="M275" s="263">
        <v>23</v>
      </c>
      <c r="N275" s="263">
        <v>0</v>
      </c>
      <c r="O275" s="263">
        <f t="shared" si="216"/>
        <v>23</v>
      </c>
      <c r="P275" s="263">
        <v>23</v>
      </c>
      <c r="Q275" s="263">
        <v>0</v>
      </c>
      <c r="R275" s="263">
        <v>25</v>
      </c>
      <c r="S275" s="263">
        <v>0</v>
      </c>
      <c r="T275" s="263">
        <f t="shared" si="217"/>
        <v>25</v>
      </c>
      <c r="U275" s="263">
        <v>25</v>
      </c>
    </row>
    <row r="276" spans="1:21" ht="12.75" customHeight="1" x14ac:dyDescent="0.2">
      <c r="A276" s="265" t="s">
        <v>400</v>
      </c>
      <c r="B276" s="258" t="s">
        <v>343</v>
      </c>
      <c r="C276" s="258" t="s">
        <v>190</v>
      </c>
      <c r="D276" s="258" t="s">
        <v>200</v>
      </c>
      <c r="E276" s="258" t="s">
        <v>1031</v>
      </c>
      <c r="F276" s="258" t="s">
        <v>106</v>
      </c>
      <c r="G276" s="263"/>
      <c r="H276" s="263">
        <v>37</v>
      </c>
      <c r="I276" s="263">
        <v>0</v>
      </c>
      <c r="J276" s="263">
        <f t="shared" si="215"/>
        <v>37</v>
      </c>
      <c r="K276" s="263">
        <v>-0.28000000000000003</v>
      </c>
      <c r="L276" s="263">
        <v>37</v>
      </c>
      <c r="M276" s="263">
        <v>37</v>
      </c>
      <c r="N276" s="263">
        <v>0</v>
      </c>
      <c r="O276" s="263">
        <f t="shared" si="216"/>
        <v>37</v>
      </c>
      <c r="P276" s="263">
        <v>37</v>
      </c>
      <c r="Q276" s="263">
        <v>0</v>
      </c>
      <c r="R276" s="263">
        <v>65</v>
      </c>
      <c r="S276" s="263">
        <v>0</v>
      </c>
      <c r="T276" s="263">
        <f t="shared" si="217"/>
        <v>65</v>
      </c>
      <c r="U276" s="263">
        <v>65</v>
      </c>
    </row>
    <row r="277" spans="1:21" ht="12.75" customHeight="1" x14ac:dyDescent="0.2">
      <c r="A277" s="265" t="s">
        <v>910</v>
      </c>
      <c r="B277" s="258" t="s">
        <v>343</v>
      </c>
      <c r="C277" s="258" t="s">
        <v>190</v>
      </c>
      <c r="D277" s="258" t="s">
        <v>200</v>
      </c>
      <c r="E277" s="258" t="s">
        <v>1031</v>
      </c>
      <c r="F277" s="258" t="s">
        <v>909</v>
      </c>
      <c r="G277" s="263"/>
      <c r="H277" s="263">
        <v>37</v>
      </c>
      <c r="I277" s="263">
        <v>0</v>
      </c>
      <c r="J277" s="263">
        <v>0</v>
      </c>
      <c r="K277" s="263">
        <v>1.28</v>
      </c>
      <c r="L277" s="263">
        <v>20</v>
      </c>
      <c r="M277" s="263">
        <v>20</v>
      </c>
      <c r="N277" s="263">
        <v>0</v>
      </c>
      <c r="O277" s="263">
        <f t="shared" si="216"/>
        <v>20</v>
      </c>
      <c r="P277" s="263">
        <v>20</v>
      </c>
      <c r="Q277" s="263">
        <v>-20</v>
      </c>
      <c r="R277" s="263">
        <v>0</v>
      </c>
      <c r="S277" s="263">
        <v>0</v>
      </c>
      <c r="T277" s="263">
        <f t="shared" si="217"/>
        <v>0</v>
      </c>
      <c r="U277" s="263">
        <v>0</v>
      </c>
    </row>
    <row r="278" spans="1:21" ht="20.25" customHeight="1" x14ac:dyDescent="0.2">
      <c r="A278" s="435" t="s">
        <v>206</v>
      </c>
      <c r="B278" s="256" t="s">
        <v>343</v>
      </c>
      <c r="C278" s="256" t="s">
        <v>190</v>
      </c>
      <c r="D278" s="256" t="s">
        <v>207</v>
      </c>
      <c r="E278" s="258"/>
      <c r="F278" s="258"/>
      <c r="G278" s="263"/>
      <c r="H278" s="281" t="e">
        <f t="shared" ref="H278:U278" si="218">H279</f>
        <v>#REF!</v>
      </c>
      <c r="I278" s="281" t="e">
        <f t="shared" si="218"/>
        <v>#REF!</v>
      </c>
      <c r="J278" s="281" t="e">
        <f t="shared" si="218"/>
        <v>#REF!</v>
      </c>
      <c r="K278" s="281" t="e">
        <f t="shared" si="218"/>
        <v>#REF!</v>
      </c>
      <c r="L278" s="281">
        <f t="shared" si="218"/>
        <v>3240.0299999999997</v>
      </c>
      <c r="M278" s="281">
        <f t="shared" si="218"/>
        <v>3240.03</v>
      </c>
      <c r="N278" s="281">
        <f t="shared" si="218"/>
        <v>0</v>
      </c>
      <c r="O278" s="281">
        <f t="shared" si="218"/>
        <v>3240.03</v>
      </c>
      <c r="P278" s="281">
        <f t="shared" si="218"/>
        <v>3240.03</v>
      </c>
      <c r="Q278" s="281">
        <f t="shared" si="218"/>
        <v>0</v>
      </c>
      <c r="R278" s="281">
        <f t="shared" si="218"/>
        <v>2400</v>
      </c>
      <c r="S278" s="281">
        <f t="shared" si="218"/>
        <v>0</v>
      </c>
      <c r="T278" s="281">
        <f t="shared" si="218"/>
        <v>2400</v>
      </c>
      <c r="U278" s="281">
        <f t="shared" si="218"/>
        <v>2400</v>
      </c>
    </row>
    <row r="279" spans="1:21" ht="42.75" customHeight="1" x14ac:dyDescent="0.2">
      <c r="A279" s="265" t="s">
        <v>985</v>
      </c>
      <c r="B279" s="258" t="s">
        <v>343</v>
      </c>
      <c r="C279" s="258" t="s">
        <v>190</v>
      </c>
      <c r="D279" s="258" t="s">
        <v>207</v>
      </c>
      <c r="E279" s="258"/>
      <c r="F279" s="258"/>
      <c r="G279" s="263" t="e">
        <f>#REF!+G284</f>
        <v>#REF!</v>
      </c>
      <c r="H279" s="263" t="e">
        <f>#REF!+H284+H280+H281</f>
        <v>#REF!</v>
      </c>
      <c r="I279" s="263" t="e">
        <f>#REF!+I284+I280+I281</f>
        <v>#REF!</v>
      </c>
      <c r="J279" s="263" t="e">
        <f>#REF!+J284+J280+J281</f>
        <v>#REF!</v>
      </c>
      <c r="K279" s="263" t="e">
        <f>#REF!+K284+K280+K281</f>
        <v>#REF!</v>
      </c>
      <c r="L279" s="263">
        <f>L281+L284+L280</f>
        <v>3240.0299999999997</v>
      </c>
      <c r="M279" s="263">
        <f>M284+M280+M281</f>
        <v>3240.03</v>
      </c>
      <c r="N279" s="263">
        <f>N284+N280+N281</f>
        <v>0</v>
      </c>
      <c r="O279" s="263">
        <f>O284+O280+O281</f>
        <v>3240.03</v>
      </c>
      <c r="P279" s="263">
        <f>P284+P280+P281</f>
        <v>3240.03</v>
      </c>
      <c r="Q279" s="263">
        <f>Q284+Q280+Q281</f>
        <v>0</v>
      </c>
      <c r="R279" s="263">
        <f>R284+R280+R281+R282+R283</f>
        <v>2400</v>
      </c>
      <c r="S279" s="263">
        <f t="shared" ref="S279:U279" si="219">S284+S280+S281+S282+S283</f>
        <v>0</v>
      </c>
      <c r="T279" s="263">
        <f t="shared" si="219"/>
        <v>2400</v>
      </c>
      <c r="U279" s="263">
        <f t="shared" si="219"/>
        <v>2400</v>
      </c>
    </row>
    <row r="280" spans="1:21" ht="12.75" customHeight="1" x14ac:dyDescent="0.2">
      <c r="A280" s="387" t="s">
        <v>901</v>
      </c>
      <c r="B280" s="258" t="s">
        <v>343</v>
      </c>
      <c r="C280" s="258" t="s">
        <v>190</v>
      </c>
      <c r="D280" s="258" t="s">
        <v>207</v>
      </c>
      <c r="E280" s="258" t="s">
        <v>1031</v>
      </c>
      <c r="F280" s="258" t="s">
        <v>834</v>
      </c>
      <c r="G280" s="263"/>
      <c r="H280" s="263">
        <v>0</v>
      </c>
      <c r="I280" s="263">
        <v>1650</v>
      </c>
      <c r="J280" s="263">
        <f>H280+I280</f>
        <v>1650</v>
      </c>
      <c r="K280" s="263">
        <v>200</v>
      </c>
      <c r="L280" s="263">
        <v>2300</v>
      </c>
      <c r="M280" s="263">
        <v>2300</v>
      </c>
      <c r="N280" s="263">
        <v>0</v>
      </c>
      <c r="O280" s="263">
        <f>M280+N280</f>
        <v>2300</v>
      </c>
      <c r="P280" s="263">
        <v>2300</v>
      </c>
      <c r="Q280" s="263">
        <v>0</v>
      </c>
      <c r="R280" s="263">
        <v>1800</v>
      </c>
      <c r="S280" s="263">
        <v>0</v>
      </c>
      <c r="T280" s="263">
        <f>R280+S280</f>
        <v>1800</v>
      </c>
      <c r="U280" s="263">
        <v>1800</v>
      </c>
    </row>
    <row r="281" spans="1:21" ht="31.5" customHeight="1" x14ac:dyDescent="0.2">
      <c r="A281" s="387" t="s">
        <v>904</v>
      </c>
      <c r="B281" s="258" t="s">
        <v>343</v>
      </c>
      <c r="C281" s="258" t="s">
        <v>190</v>
      </c>
      <c r="D281" s="258" t="s">
        <v>207</v>
      </c>
      <c r="E281" s="258" t="s">
        <v>1031</v>
      </c>
      <c r="F281" s="258" t="s">
        <v>903</v>
      </c>
      <c r="G281" s="263"/>
      <c r="H281" s="263">
        <v>0</v>
      </c>
      <c r="I281" s="263">
        <v>550</v>
      </c>
      <c r="J281" s="263">
        <f>H281+I281</f>
        <v>550</v>
      </c>
      <c r="K281" s="263">
        <v>0</v>
      </c>
      <c r="L281" s="263">
        <v>700</v>
      </c>
      <c r="M281" s="263">
        <v>700</v>
      </c>
      <c r="N281" s="263">
        <v>0</v>
      </c>
      <c r="O281" s="263">
        <f t="shared" ref="O281:O284" si="220">M281+N281</f>
        <v>700</v>
      </c>
      <c r="P281" s="263">
        <v>700</v>
      </c>
      <c r="Q281" s="263">
        <v>0</v>
      </c>
      <c r="R281" s="263">
        <v>550</v>
      </c>
      <c r="S281" s="263">
        <v>0</v>
      </c>
      <c r="T281" s="263">
        <f t="shared" ref="T281:T285" si="221">R281+S281</f>
        <v>550</v>
      </c>
      <c r="U281" s="263">
        <v>550</v>
      </c>
    </row>
    <row r="282" spans="1:21" ht="31.5" customHeight="1" x14ac:dyDescent="0.2">
      <c r="A282" s="265" t="s">
        <v>911</v>
      </c>
      <c r="B282" s="258" t="s">
        <v>343</v>
      </c>
      <c r="C282" s="258" t="s">
        <v>190</v>
      </c>
      <c r="D282" s="258" t="s">
        <v>207</v>
      </c>
      <c r="E282" s="258" t="s">
        <v>1108</v>
      </c>
      <c r="F282" s="258" t="s">
        <v>96</v>
      </c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>
        <v>0</v>
      </c>
      <c r="S282" s="263">
        <v>0</v>
      </c>
      <c r="T282" s="263">
        <f t="shared" si="221"/>
        <v>0</v>
      </c>
      <c r="U282" s="263">
        <v>0</v>
      </c>
    </row>
    <row r="283" spans="1:21" ht="31.5" customHeight="1" x14ac:dyDescent="0.2">
      <c r="A283" s="387" t="s">
        <v>902</v>
      </c>
      <c r="B283" s="258" t="s">
        <v>343</v>
      </c>
      <c r="C283" s="258" t="s">
        <v>190</v>
      </c>
      <c r="D283" s="258" t="s">
        <v>207</v>
      </c>
      <c r="E283" s="258" t="s">
        <v>1108</v>
      </c>
      <c r="F283" s="258" t="s">
        <v>900</v>
      </c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>
        <v>0</v>
      </c>
      <c r="S283" s="263">
        <v>0</v>
      </c>
      <c r="T283" s="263">
        <f t="shared" si="221"/>
        <v>0</v>
      </c>
      <c r="U283" s="263">
        <v>0</v>
      </c>
    </row>
    <row r="284" spans="1:21" ht="16.5" customHeight="1" x14ac:dyDescent="0.2">
      <c r="A284" s="265" t="s">
        <v>93</v>
      </c>
      <c r="B284" s="258" t="s">
        <v>343</v>
      </c>
      <c r="C284" s="258" t="s">
        <v>190</v>
      </c>
      <c r="D284" s="258" t="s">
        <v>207</v>
      </c>
      <c r="E284" s="258" t="s">
        <v>1031</v>
      </c>
      <c r="F284" s="258" t="s">
        <v>94</v>
      </c>
      <c r="G284" s="263"/>
      <c r="H284" s="263">
        <v>550</v>
      </c>
      <c r="I284" s="263">
        <v>0</v>
      </c>
      <c r="J284" s="263">
        <f>H284+I284</f>
        <v>550</v>
      </c>
      <c r="K284" s="263">
        <v>0</v>
      </c>
      <c r="L284" s="263">
        <v>240.03</v>
      </c>
      <c r="M284" s="263">
        <v>240.03</v>
      </c>
      <c r="N284" s="263">
        <v>0</v>
      </c>
      <c r="O284" s="263">
        <f t="shared" si="220"/>
        <v>240.03</v>
      </c>
      <c r="P284" s="263">
        <v>240.03</v>
      </c>
      <c r="Q284" s="263">
        <v>0</v>
      </c>
      <c r="R284" s="263">
        <v>50</v>
      </c>
      <c r="S284" s="263">
        <v>0</v>
      </c>
      <c r="T284" s="263">
        <f t="shared" si="221"/>
        <v>50</v>
      </c>
      <c r="U284" s="263">
        <v>50</v>
      </c>
    </row>
    <row r="285" spans="1:21" ht="12.75" customHeight="1" x14ac:dyDescent="0.2">
      <c r="A285" s="265" t="s">
        <v>318</v>
      </c>
      <c r="B285" s="258" t="s">
        <v>343</v>
      </c>
      <c r="C285" s="258" t="s">
        <v>190</v>
      </c>
      <c r="D285" s="258" t="s">
        <v>207</v>
      </c>
      <c r="E285" s="258" t="s">
        <v>1031</v>
      </c>
      <c r="F285" s="258" t="s">
        <v>319</v>
      </c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>
        <v>0</v>
      </c>
      <c r="S285" s="263">
        <v>0</v>
      </c>
      <c r="T285" s="263">
        <f t="shared" si="221"/>
        <v>0</v>
      </c>
      <c r="U285" s="263">
        <v>0</v>
      </c>
    </row>
    <row r="286" spans="1:21" s="19" customFormat="1" ht="15.75" customHeight="1" x14ac:dyDescent="0.2">
      <c r="A286" s="435" t="s">
        <v>220</v>
      </c>
      <c r="B286" s="256" t="s">
        <v>343</v>
      </c>
      <c r="C286" s="256" t="s">
        <v>196</v>
      </c>
      <c r="D286" s="256">
        <v>12</v>
      </c>
      <c r="E286" s="256"/>
      <c r="F286" s="256"/>
      <c r="G286" s="281">
        <f>G287+G290</f>
        <v>0</v>
      </c>
      <c r="H286" s="281">
        <f>H287+H289+H290</f>
        <v>1550</v>
      </c>
      <c r="I286" s="281">
        <f>I287+I289+I290</f>
        <v>-120</v>
      </c>
      <c r="J286" s="281">
        <f>H286+I286</f>
        <v>1430</v>
      </c>
      <c r="K286" s="281">
        <f>K287+K289+K290</f>
        <v>-570</v>
      </c>
      <c r="L286" s="281">
        <f>L287+L290</f>
        <v>860</v>
      </c>
      <c r="M286" s="281">
        <f>M287+M290</f>
        <v>860</v>
      </c>
      <c r="N286" s="281">
        <f t="shared" ref="N286:P286" si="222">N287+N290</f>
        <v>0</v>
      </c>
      <c r="O286" s="281">
        <f t="shared" si="222"/>
        <v>860</v>
      </c>
      <c r="P286" s="281">
        <f t="shared" si="222"/>
        <v>860</v>
      </c>
      <c r="Q286" s="281">
        <f t="shared" ref="Q286" si="223">Q287+Q290</f>
        <v>0</v>
      </c>
      <c r="R286" s="281">
        <f>R287+R290+R293</f>
        <v>446.9</v>
      </c>
      <c r="S286" s="281">
        <f t="shared" ref="S286:U286" si="224">S287+S290+S293</f>
        <v>-2.8</v>
      </c>
      <c r="T286" s="281">
        <f t="shared" si="224"/>
        <v>444.1</v>
      </c>
      <c r="U286" s="281">
        <f t="shared" si="224"/>
        <v>444.1</v>
      </c>
    </row>
    <row r="287" spans="1:21" ht="40.5" customHeight="1" x14ac:dyDescent="0.2">
      <c r="A287" s="265" t="s">
        <v>1000</v>
      </c>
      <c r="B287" s="258" t="s">
        <v>343</v>
      </c>
      <c r="C287" s="258" t="s">
        <v>196</v>
      </c>
      <c r="D287" s="258" t="s">
        <v>205</v>
      </c>
      <c r="E287" s="258" t="s">
        <v>832</v>
      </c>
      <c r="F287" s="258"/>
      <c r="G287" s="263"/>
      <c r="H287" s="263">
        <f>H288</f>
        <v>450</v>
      </c>
      <c r="I287" s="263">
        <f>I288</f>
        <v>0</v>
      </c>
      <c r="J287" s="263">
        <f>J288</f>
        <v>450</v>
      </c>
      <c r="K287" s="263">
        <f>K288</f>
        <v>0</v>
      </c>
      <c r="L287" s="263">
        <f>L288+L289</f>
        <v>700</v>
      </c>
      <c r="M287" s="263">
        <f>M288+M289</f>
        <v>700</v>
      </c>
      <c r="N287" s="263">
        <f t="shared" ref="N287:P287" si="225">N288+N289</f>
        <v>0</v>
      </c>
      <c r="O287" s="263">
        <f t="shared" si="225"/>
        <v>700</v>
      </c>
      <c r="P287" s="263">
        <f t="shared" si="225"/>
        <v>700</v>
      </c>
      <c r="Q287" s="263">
        <f t="shared" ref="Q287:T287" si="226">Q288+Q289</f>
        <v>0</v>
      </c>
      <c r="R287" s="263">
        <f t="shared" ref="R287:S287" si="227">R288+R289</f>
        <v>300</v>
      </c>
      <c r="S287" s="263">
        <f t="shared" si="227"/>
        <v>0</v>
      </c>
      <c r="T287" s="263">
        <f t="shared" si="226"/>
        <v>300</v>
      </c>
      <c r="U287" s="263">
        <f t="shared" ref="U287" si="228">U288+U289</f>
        <v>300</v>
      </c>
    </row>
    <row r="288" spans="1:21" ht="30" customHeight="1" x14ac:dyDescent="0.2">
      <c r="A288" s="265" t="s">
        <v>744</v>
      </c>
      <c r="B288" s="258" t="s">
        <v>343</v>
      </c>
      <c r="C288" s="258" t="s">
        <v>196</v>
      </c>
      <c r="D288" s="258" t="s">
        <v>205</v>
      </c>
      <c r="E288" s="258" t="s">
        <v>831</v>
      </c>
      <c r="F288" s="258" t="s">
        <v>94</v>
      </c>
      <c r="G288" s="263"/>
      <c r="H288" s="263">
        <v>450</v>
      </c>
      <c r="I288" s="263">
        <v>0</v>
      </c>
      <c r="J288" s="263">
        <f>H288+I288</f>
        <v>450</v>
      </c>
      <c r="K288" s="263">
        <v>0</v>
      </c>
      <c r="L288" s="263">
        <v>200</v>
      </c>
      <c r="M288" s="263">
        <v>200</v>
      </c>
      <c r="N288" s="263">
        <v>0</v>
      </c>
      <c r="O288" s="263">
        <f>M288+N288</f>
        <v>200</v>
      </c>
      <c r="P288" s="263">
        <v>200</v>
      </c>
      <c r="Q288" s="263">
        <v>0</v>
      </c>
      <c r="R288" s="263">
        <v>150</v>
      </c>
      <c r="S288" s="263">
        <v>0</v>
      </c>
      <c r="T288" s="263">
        <f>R288+S288</f>
        <v>150</v>
      </c>
      <c r="U288" s="263">
        <v>150</v>
      </c>
    </row>
    <row r="289" spans="1:21" ht="12.75" customHeight="1" x14ac:dyDescent="0.2">
      <c r="A289" s="265" t="s">
        <v>722</v>
      </c>
      <c r="B289" s="258" t="s">
        <v>343</v>
      </c>
      <c r="C289" s="258" t="s">
        <v>196</v>
      </c>
      <c r="D289" s="258" t="s">
        <v>205</v>
      </c>
      <c r="E289" s="258" t="s">
        <v>830</v>
      </c>
      <c r="F289" s="258" t="s">
        <v>94</v>
      </c>
      <c r="G289" s="263"/>
      <c r="H289" s="263">
        <v>900</v>
      </c>
      <c r="I289" s="263">
        <v>-120</v>
      </c>
      <c r="J289" s="263">
        <f>H289+I289</f>
        <v>780</v>
      </c>
      <c r="K289" s="263">
        <v>-570</v>
      </c>
      <c r="L289" s="263">
        <v>500</v>
      </c>
      <c r="M289" s="263">
        <v>500</v>
      </c>
      <c r="N289" s="263">
        <v>0</v>
      </c>
      <c r="O289" s="263">
        <f>M289+N289</f>
        <v>500</v>
      </c>
      <c r="P289" s="263">
        <v>500</v>
      </c>
      <c r="Q289" s="263">
        <v>0</v>
      </c>
      <c r="R289" s="263">
        <v>150</v>
      </c>
      <c r="S289" s="263">
        <v>0</v>
      </c>
      <c r="T289" s="263">
        <f t="shared" ref="T289:T292" si="229">R289+S289</f>
        <v>150</v>
      </c>
      <c r="U289" s="263">
        <v>150</v>
      </c>
    </row>
    <row r="290" spans="1:21" ht="12.75" customHeight="1" x14ac:dyDescent="0.2">
      <c r="A290" s="265" t="s">
        <v>1001</v>
      </c>
      <c r="B290" s="258" t="s">
        <v>343</v>
      </c>
      <c r="C290" s="258" t="s">
        <v>196</v>
      </c>
      <c r="D290" s="258" t="s">
        <v>205</v>
      </c>
      <c r="E290" s="258" t="s">
        <v>829</v>
      </c>
      <c r="F290" s="258"/>
      <c r="G290" s="263"/>
      <c r="H290" s="263">
        <f>H291+H292</f>
        <v>200</v>
      </c>
      <c r="I290" s="263">
        <f>I291+I292</f>
        <v>0</v>
      </c>
      <c r="J290" s="263">
        <f>H290+I290</f>
        <v>200</v>
      </c>
      <c r="K290" s="263">
        <f>K291+K292</f>
        <v>0</v>
      </c>
      <c r="L290" s="263">
        <f>L292+L291</f>
        <v>160</v>
      </c>
      <c r="M290" s="263">
        <f>M292+M291</f>
        <v>160</v>
      </c>
      <c r="N290" s="263">
        <f t="shared" ref="N290:P290" si="230">N292+N291</f>
        <v>0</v>
      </c>
      <c r="O290" s="263">
        <f t="shared" si="230"/>
        <v>160</v>
      </c>
      <c r="P290" s="263">
        <f t="shared" si="230"/>
        <v>160</v>
      </c>
      <c r="Q290" s="263">
        <v>0</v>
      </c>
      <c r="R290" s="263">
        <f t="shared" ref="R290" si="231">R292+R291</f>
        <v>100</v>
      </c>
      <c r="S290" s="263">
        <v>0</v>
      </c>
      <c r="T290" s="263">
        <f t="shared" si="229"/>
        <v>100</v>
      </c>
      <c r="U290" s="263">
        <f t="shared" ref="U290" si="232">U292+U291</f>
        <v>100</v>
      </c>
    </row>
    <row r="291" spans="1:21" ht="16.5" customHeight="1" x14ac:dyDescent="0.2">
      <c r="A291" s="265" t="s">
        <v>533</v>
      </c>
      <c r="B291" s="258" t="s">
        <v>343</v>
      </c>
      <c r="C291" s="258" t="s">
        <v>196</v>
      </c>
      <c r="D291" s="258" t="s">
        <v>205</v>
      </c>
      <c r="E291" s="258" t="s">
        <v>828</v>
      </c>
      <c r="F291" s="258" t="s">
        <v>94</v>
      </c>
      <c r="G291" s="263"/>
      <c r="H291" s="263">
        <v>100</v>
      </c>
      <c r="I291" s="263">
        <v>0</v>
      </c>
      <c r="J291" s="263">
        <f>H291+I291</f>
        <v>100</v>
      </c>
      <c r="K291" s="263">
        <v>0</v>
      </c>
      <c r="L291" s="263">
        <v>80</v>
      </c>
      <c r="M291" s="263">
        <v>80</v>
      </c>
      <c r="N291" s="263">
        <v>0</v>
      </c>
      <c r="O291" s="263">
        <f>M291+N291</f>
        <v>80</v>
      </c>
      <c r="P291" s="263">
        <v>80</v>
      </c>
      <c r="Q291" s="263">
        <v>0</v>
      </c>
      <c r="R291" s="263">
        <v>50</v>
      </c>
      <c r="S291" s="263">
        <v>0</v>
      </c>
      <c r="T291" s="263">
        <f t="shared" si="229"/>
        <v>50</v>
      </c>
      <c r="U291" s="263">
        <v>50</v>
      </c>
    </row>
    <row r="292" spans="1:21" ht="18" customHeight="1" x14ac:dyDescent="0.2">
      <c r="A292" s="265" t="s">
        <v>534</v>
      </c>
      <c r="B292" s="258" t="s">
        <v>343</v>
      </c>
      <c r="C292" s="258" t="s">
        <v>196</v>
      </c>
      <c r="D292" s="258" t="s">
        <v>205</v>
      </c>
      <c r="E292" s="258" t="s">
        <v>827</v>
      </c>
      <c r="F292" s="258" t="s">
        <v>94</v>
      </c>
      <c r="G292" s="263"/>
      <c r="H292" s="263">
        <v>100</v>
      </c>
      <c r="I292" s="263">
        <v>0</v>
      </c>
      <c r="J292" s="263">
        <f>H292+I292</f>
        <v>100</v>
      </c>
      <c r="K292" s="263">
        <v>0</v>
      </c>
      <c r="L292" s="263">
        <v>80</v>
      </c>
      <c r="M292" s="263">
        <v>80</v>
      </c>
      <c r="N292" s="263">
        <v>0</v>
      </c>
      <c r="O292" s="263">
        <f>M292+N292</f>
        <v>80</v>
      </c>
      <c r="P292" s="263">
        <v>80</v>
      </c>
      <c r="Q292" s="263">
        <v>0</v>
      </c>
      <c r="R292" s="263">
        <v>50</v>
      </c>
      <c r="S292" s="263">
        <v>0</v>
      </c>
      <c r="T292" s="263">
        <f t="shared" si="229"/>
        <v>50</v>
      </c>
      <c r="U292" s="263">
        <v>50</v>
      </c>
    </row>
    <row r="293" spans="1:21" ht="38.25" customHeight="1" x14ac:dyDescent="0.2">
      <c r="A293" s="464" t="s">
        <v>1051</v>
      </c>
      <c r="B293" s="258" t="s">
        <v>343</v>
      </c>
      <c r="C293" s="258" t="s">
        <v>196</v>
      </c>
      <c r="D293" s="258" t="s">
        <v>205</v>
      </c>
      <c r="E293" s="258" t="s">
        <v>836</v>
      </c>
      <c r="F293" s="258"/>
      <c r="G293" s="263"/>
      <c r="H293" s="263">
        <f>H295</f>
        <v>0.1</v>
      </c>
      <c r="I293" s="263">
        <f>I295</f>
        <v>0</v>
      </c>
      <c r="J293" s="263">
        <f t="shared" ref="J293:J295" si="233">H293+I293</f>
        <v>0.1</v>
      </c>
      <c r="K293" s="263">
        <f>K295</f>
        <v>0</v>
      </c>
      <c r="L293" s="263">
        <f>L295</f>
        <v>0.1</v>
      </c>
      <c r="M293" s="263">
        <f>M295</f>
        <v>0.1</v>
      </c>
      <c r="N293" s="263">
        <f t="shared" ref="N293:Q293" si="234">N295</f>
        <v>0</v>
      </c>
      <c r="O293" s="263">
        <f t="shared" si="234"/>
        <v>0.1</v>
      </c>
      <c r="P293" s="263">
        <f t="shared" si="234"/>
        <v>0</v>
      </c>
      <c r="Q293" s="263">
        <f t="shared" si="234"/>
        <v>42.5</v>
      </c>
      <c r="R293" s="263">
        <f>R295+R294</f>
        <v>46.9</v>
      </c>
      <c r="S293" s="263">
        <f>S294+S295</f>
        <v>-2.8</v>
      </c>
      <c r="T293" s="444">
        <f t="shared" ref="T293:U293" si="235">T294+T295</f>
        <v>44.099999999999994</v>
      </c>
      <c r="U293" s="444">
        <f t="shared" si="235"/>
        <v>44.099999999999994</v>
      </c>
    </row>
    <row r="294" spans="1:21" ht="18" customHeight="1" x14ac:dyDescent="0.2">
      <c r="A294" s="464" t="s">
        <v>911</v>
      </c>
      <c r="B294" s="258" t="s">
        <v>343</v>
      </c>
      <c r="C294" s="258" t="s">
        <v>196</v>
      </c>
      <c r="D294" s="258" t="s">
        <v>205</v>
      </c>
      <c r="E294" s="258" t="s">
        <v>836</v>
      </c>
      <c r="F294" s="258" t="s">
        <v>96</v>
      </c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>
        <v>36</v>
      </c>
      <c r="S294" s="263">
        <v>-2.13</v>
      </c>
      <c r="T294" s="263">
        <f t="shared" ref="T294:T295" si="236">R294+S294</f>
        <v>33.869999999999997</v>
      </c>
      <c r="U294" s="263">
        <v>33.869999999999997</v>
      </c>
    </row>
    <row r="295" spans="1:21" ht="33.75" customHeight="1" x14ac:dyDescent="0.2">
      <c r="A295" s="470" t="s">
        <v>902</v>
      </c>
      <c r="B295" s="258" t="s">
        <v>343</v>
      </c>
      <c r="C295" s="258" t="s">
        <v>196</v>
      </c>
      <c r="D295" s="258" t="s">
        <v>205</v>
      </c>
      <c r="E295" s="258" t="s">
        <v>836</v>
      </c>
      <c r="F295" s="258" t="s">
        <v>900</v>
      </c>
      <c r="G295" s="263"/>
      <c r="H295" s="263">
        <v>0.1</v>
      </c>
      <c r="I295" s="263">
        <v>0</v>
      </c>
      <c r="J295" s="263">
        <f t="shared" si="233"/>
        <v>0.1</v>
      </c>
      <c r="K295" s="263">
        <v>0</v>
      </c>
      <c r="L295" s="263">
        <v>0.1</v>
      </c>
      <c r="M295" s="263">
        <v>0.1</v>
      </c>
      <c r="N295" s="263">
        <v>0</v>
      </c>
      <c r="O295" s="263">
        <f>M295+N295</f>
        <v>0.1</v>
      </c>
      <c r="P295" s="263">
        <v>0</v>
      </c>
      <c r="Q295" s="263">
        <v>42.5</v>
      </c>
      <c r="R295" s="263">
        <v>10.9</v>
      </c>
      <c r="S295" s="263">
        <v>-0.67</v>
      </c>
      <c r="T295" s="263">
        <f t="shared" si="236"/>
        <v>10.23</v>
      </c>
      <c r="U295" s="263">
        <v>10.23</v>
      </c>
    </row>
    <row r="296" spans="1:21" s="19" customFormat="1" ht="14.25" x14ac:dyDescent="0.2">
      <c r="A296" s="435" t="s">
        <v>70</v>
      </c>
      <c r="B296" s="256" t="s">
        <v>343</v>
      </c>
      <c r="C296" s="256"/>
      <c r="D296" s="256"/>
      <c r="E296" s="256"/>
      <c r="F296" s="256"/>
      <c r="G296" s="281" t="e">
        <f>G300+G311+G345+G349</f>
        <v>#REF!</v>
      </c>
      <c r="H296" s="281">
        <f>H300+H304+H308+H311+H345+H349+H297</f>
        <v>27234.6</v>
      </c>
      <c r="I296" s="281">
        <f>I300+I304+I308+I311+I345+I349+I297</f>
        <v>2613.8900000000003</v>
      </c>
      <c r="J296" s="281" t="e">
        <f>J300+J304+J308+J311+J345+J349+J297</f>
        <v>#REF!</v>
      </c>
      <c r="K296" s="281">
        <f>K300+K304+K308+K311+K345+K349+K297</f>
        <v>5519.9319999999998</v>
      </c>
      <c r="L296" s="281">
        <f>L300+L311+L345+L349</f>
        <v>33698.400000000001</v>
      </c>
      <c r="M296" s="281">
        <f>M300+M311+M345+M349</f>
        <v>33698.400000000001</v>
      </c>
      <c r="N296" s="281">
        <f t="shared" ref="N296:P296" si="237">N300+N311+N345+N349</f>
        <v>1026.6000000000001</v>
      </c>
      <c r="O296" s="281">
        <f t="shared" si="237"/>
        <v>34725</v>
      </c>
      <c r="P296" s="281">
        <f t="shared" si="237"/>
        <v>34750.9</v>
      </c>
      <c r="Q296" s="281">
        <f t="shared" ref="Q296" si="238">Q300+Q311+Q345+Q349</f>
        <v>3222.1</v>
      </c>
      <c r="R296" s="281">
        <f>R300+R311+R345+R349+R308</f>
        <v>25450.1</v>
      </c>
      <c r="S296" s="281">
        <f t="shared" ref="S296:U296" si="239">S300+S311+S345+S349+S308</f>
        <v>4348.8999999999996</v>
      </c>
      <c r="T296" s="281">
        <f t="shared" si="239"/>
        <v>29799</v>
      </c>
      <c r="U296" s="281">
        <f t="shared" si="239"/>
        <v>29799</v>
      </c>
    </row>
    <row r="297" spans="1:21" s="19" customFormat="1" hidden="1" x14ac:dyDescent="0.2">
      <c r="A297" s="435" t="s">
        <v>201</v>
      </c>
      <c r="B297" s="258" t="s">
        <v>343</v>
      </c>
      <c r="C297" s="255" t="s">
        <v>312</v>
      </c>
      <c r="D297" s="256" t="s">
        <v>202</v>
      </c>
      <c r="E297" s="377"/>
      <c r="F297" s="256"/>
      <c r="G297" s="281"/>
      <c r="H297" s="281">
        <f>H298</f>
        <v>0</v>
      </c>
      <c r="I297" s="281">
        <f>I298</f>
        <v>83.87</v>
      </c>
      <c r="J297" s="281">
        <f>H297+I297</f>
        <v>83.87</v>
      </c>
      <c r="K297" s="281">
        <f>K298</f>
        <v>0</v>
      </c>
      <c r="L297" s="281">
        <f>I297+J297</f>
        <v>167.74</v>
      </c>
      <c r="M297" s="281">
        <f>J297+K297</f>
        <v>83.87</v>
      </c>
      <c r="N297" s="281">
        <f t="shared" ref="N297:O297" si="240">K297+L297</f>
        <v>167.74</v>
      </c>
      <c r="O297" s="281">
        <f t="shared" si="240"/>
        <v>251.61</v>
      </c>
      <c r="P297" s="281">
        <f>M297+N297</f>
        <v>251.61</v>
      </c>
      <c r="Q297" s="281">
        <f t="shared" ref="Q297" si="241">N297+O297</f>
        <v>419.35</v>
      </c>
      <c r="R297" s="281">
        <f>M297+N297</f>
        <v>251.61</v>
      </c>
      <c r="S297" s="281">
        <f>N297+O297</f>
        <v>419.35</v>
      </c>
      <c r="T297" s="281">
        <f>O297+P297</f>
        <v>503.22</v>
      </c>
      <c r="U297" s="281">
        <f>P297+Q297</f>
        <v>670.96</v>
      </c>
    </row>
    <row r="298" spans="1:21" s="19" customFormat="1" ht="30" hidden="1" x14ac:dyDescent="0.2">
      <c r="A298" s="265" t="s">
        <v>452</v>
      </c>
      <c r="B298" s="258" t="s">
        <v>343</v>
      </c>
      <c r="C298" s="277" t="s">
        <v>312</v>
      </c>
      <c r="D298" s="258" t="s">
        <v>202</v>
      </c>
      <c r="E298" s="266" t="s">
        <v>869</v>
      </c>
      <c r="F298" s="258"/>
      <c r="G298" s="281"/>
      <c r="H298" s="263">
        <f>H299</f>
        <v>0</v>
      </c>
      <c r="I298" s="263">
        <f>I299</f>
        <v>83.87</v>
      </c>
      <c r="J298" s="263">
        <f>J299</f>
        <v>83.87</v>
      </c>
      <c r="K298" s="263">
        <f>K299</f>
        <v>0</v>
      </c>
      <c r="L298" s="263">
        <f>L299</f>
        <v>0</v>
      </c>
      <c r="M298" s="263">
        <f>M299</f>
        <v>0</v>
      </c>
      <c r="N298" s="263">
        <f t="shared" ref="N298:U298" si="242">N299</f>
        <v>1</v>
      </c>
      <c r="O298" s="263">
        <f t="shared" si="242"/>
        <v>2</v>
      </c>
      <c r="P298" s="263">
        <f t="shared" si="242"/>
        <v>3</v>
      </c>
      <c r="Q298" s="263">
        <f t="shared" si="242"/>
        <v>4</v>
      </c>
      <c r="R298" s="263">
        <f t="shared" si="242"/>
        <v>5</v>
      </c>
      <c r="S298" s="263">
        <f t="shared" si="242"/>
        <v>6</v>
      </c>
      <c r="T298" s="263">
        <f t="shared" si="242"/>
        <v>5</v>
      </c>
      <c r="U298" s="263">
        <f t="shared" si="242"/>
        <v>5</v>
      </c>
    </row>
    <row r="299" spans="1:21" s="19" customFormat="1" ht="11.25" hidden="1" customHeight="1" x14ac:dyDescent="0.2">
      <c r="A299" s="379" t="s">
        <v>770</v>
      </c>
      <c r="B299" s="258" t="s">
        <v>343</v>
      </c>
      <c r="C299" s="277" t="s">
        <v>312</v>
      </c>
      <c r="D299" s="258" t="s">
        <v>202</v>
      </c>
      <c r="E299" s="266" t="s">
        <v>869</v>
      </c>
      <c r="F299" s="258" t="s">
        <v>771</v>
      </c>
      <c r="G299" s="281"/>
      <c r="H299" s="263">
        <v>0</v>
      </c>
      <c r="I299" s="263">
        <v>83.87</v>
      </c>
      <c r="J299" s="263">
        <f>H299+I299</f>
        <v>83.87</v>
      </c>
      <c r="K299" s="263">
        <v>0</v>
      </c>
      <c r="L299" s="263">
        <v>0</v>
      </c>
      <c r="M299" s="263">
        <v>0</v>
      </c>
      <c r="N299" s="263">
        <v>1</v>
      </c>
      <c r="O299" s="263">
        <v>2</v>
      </c>
      <c r="P299" s="263">
        <v>3</v>
      </c>
      <c r="Q299" s="263">
        <v>4</v>
      </c>
      <c r="R299" s="263">
        <v>5</v>
      </c>
      <c r="S299" s="263">
        <v>6</v>
      </c>
      <c r="T299" s="263">
        <v>5</v>
      </c>
      <c r="U299" s="263">
        <v>5</v>
      </c>
    </row>
    <row r="300" spans="1:21" s="19" customFormat="1" ht="14.25" hidden="1" x14ac:dyDescent="0.2">
      <c r="A300" s="435" t="s">
        <v>364</v>
      </c>
      <c r="B300" s="256" t="s">
        <v>343</v>
      </c>
      <c r="C300" s="256" t="s">
        <v>192</v>
      </c>
      <c r="D300" s="256"/>
      <c r="E300" s="256"/>
      <c r="F300" s="256"/>
      <c r="G300" s="281"/>
      <c r="H300" s="281">
        <f t="shared" ref="H300:U302" si="243">H301</f>
        <v>731.5</v>
      </c>
      <c r="I300" s="281">
        <f t="shared" si="243"/>
        <v>0</v>
      </c>
      <c r="J300" s="281">
        <f t="shared" si="243"/>
        <v>731.5</v>
      </c>
      <c r="K300" s="281">
        <f t="shared" si="243"/>
        <v>0</v>
      </c>
      <c r="L300" s="281">
        <f t="shared" si="243"/>
        <v>659</v>
      </c>
      <c r="M300" s="281">
        <f t="shared" si="243"/>
        <v>659</v>
      </c>
      <c r="N300" s="281">
        <f t="shared" si="243"/>
        <v>52.8</v>
      </c>
      <c r="O300" s="281">
        <f t="shared" si="243"/>
        <v>711.8</v>
      </c>
      <c r="P300" s="281">
        <f t="shared" si="243"/>
        <v>737.7</v>
      </c>
      <c r="Q300" s="281">
        <f t="shared" si="243"/>
        <v>571.5</v>
      </c>
      <c r="R300" s="281">
        <f t="shared" si="243"/>
        <v>0</v>
      </c>
      <c r="S300" s="281">
        <f t="shared" si="243"/>
        <v>0</v>
      </c>
      <c r="T300" s="281">
        <f t="shared" si="243"/>
        <v>0</v>
      </c>
      <c r="U300" s="281">
        <f t="shared" si="243"/>
        <v>0</v>
      </c>
    </row>
    <row r="301" spans="1:21" s="19" customFormat="1" ht="18" hidden="1" customHeight="1" x14ac:dyDescent="0.2">
      <c r="A301" s="435" t="s">
        <v>365</v>
      </c>
      <c r="B301" s="256" t="s">
        <v>343</v>
      </c>
      <c r="C301" s="256" t="s">
        <v>192</v>
      </c>
      <c r="D301" s="256" t="s">
        <v>194</v>
      </c>
      <c r="E301" s="258"/>
      <c r="F301" s="258"/>
      <c r="G301" s="263" t="e">
        <f>#REF!+G302</f>
        <v>#REF!</v>
      </c>
      <c r="H301" s="263">
        <f>H302</f>
        <v>731.5</v>
      </c>
      <c r="I301" s="263">
        <f>I302</f>
        <v>0</v>
      </c>
      <c r="J301" s="263">
        <f>H301+I301</f>
        <v>731.5</v>
      </c>
      <c r="K301" s="263">
        <f t="shared" si="243"/>
        <v>0</v>
      </c>
      <c r="L301" s="263">
        <f t="shared" si="243"/>
        <v>659</v>
      </c>
      <c r="M301" s="263">
        <f t="shared" si="243"/>
        <v>659</v>
      </c>
      <c r="N301" s="263">
        <f t="shared" si="243"/>
        <v>52.8</v>
      </c>
      <c r="O301" s="263">
        <f t="shared" si="243"/>
        <v>711.8</v>
      </c>
      <c r="P301" s="263">
        <f t="shared" si="243"/>
        <v>737.7</v>
      </c>
      <c r="Q301" s="263">
        <f t="shared" si="243"/>
        <v>571.5</v>
      </c>
      <c r="R301" s="263">
        <f t="shared" si="243"/>
        <v>0</v>
      </c>
      <c r="S301" s="263">
        <f t="shared" si="243"/>
        <v>0</v>
      </c>
      <c r="T301" s="263">
        <f t="shared" si="243"/>
        <v>0</v>
      </c>
      <c r="U301" s="263">
        <f t="shared" si="243"/>
        <v>0</v>
      </c>
    </row>
    <row r="302" spans="1:21" ht="30" hidden="1" x14ac:dyDescent="0.2">
      <c r="A302" s="265" t="s">
        <v>366</v>
      </c>
      <c r="B302" s="258" t="s">
        <v>343</v>
      </c>
      <c r="C302" s="258" t="s">
        <v>192</v>
      </c>
      <c r="D302" s="258" t="s">
        <v>194</v>
      </c>
      <c r="E302" s="258" t="s">
        <v>759</v>
      </c>
      <c r="F302" s="258"/>
      <c r="G302" s="263"/>
      <c r="H302" s="263">
        <f>H303</f>
        <v>731.5</v>
      </c>
      <c r="I302" s="263">
        <f>I303</f>
        <v>0</v>
      </c>
      <c r="J302" s="263">
        <f>H302+I302</f>
        <v>731.5</v>
      </c>
      <c r="K302" s="263">
        <f t="shared" si="243"/>
        <v>0</v>
      </c>
      <c r="L302" s="263">
        <f t="shared" si="243"/>
        <v>659</v>
      </c>
      <c r="M302" s="263">
        <f t="shared" si="243"/>
        <v>659</v>
      </c>
      <c r="N302" s="263">
        <f t="shared" si="243"/>
        <v>52.8</v>
      </c>
      <c r="O302" s="263">
        <f t="shared" si="243"/>
        <v>711.8</v>
      </c>
      <c r="P302" s="263">
        <f t="shared" si="243"/>
        <v>737.7</v>
      </c>
      <c r="Q302" s="263">
        <f t="shared" si="243"/>
        <v>571.5</v>
      </c>
      <c r="R302" s="263">
        <f t="shared" si="243"/>
        <v>0</v>
      </c>
      <c r="S302" s="263">
        <f t="shared" si="243"/>
        <v>0</v>
      </c>
      <c r="T302" s="263">
        <f t="shared" si="243"/>
        <v>0</v>
      </c>
      <c r="U302" s="263">
        <f t="shared" si="243"/>
        <v>0</v>
      </c>
    </row>
    <row r="303" spans="1:21" hidden="1" x14ac:dyDescent="0.2">
      <c r="A303" s="265" t="s">
        <v>268</v>
      </c>
      <c r="B303" s="258" t="s">
        <v>343</v>
      </c>
      <c r="C303" s="258" t="s">
        <v>192</v>
      </c>
      <c r="D303" s="258" t="s">
        <v>194</v>
      </c>
      <c r="E303" s="258" t="s">
        <v>759</v>
      </c>
      <c r="F303" s="258" t="s">
        <v>155</v>
      </c>
      <c r="G303" s="263"/>
      <c r="H303" s="263">
        <v>731.5</v>
      </c>
      <c r="I303" s="263">
        <v>0</v>
      </c>
      <c r="J303" s="263">
        <f>H303+I303</f>
        <v>731.5</v>
      </c>
      <c r="K303" s="263">
        <v>0</v>
      </c>
      <c r="L303" s="263">
        <v>659</v>
      </c>
      <c r="M303" s="263">
        <v>659</v>
      </c>
      <c r="N303" s="263">
        <v>52.8</v>
      </c>
      <c r="O303" s="263">
        <f>M303+N303</f>
        <v>711.8</v>
      </c>
      <c r="P303" s="263">
        <v>737.7</v>
      </c>
      <c r="Q303" s="263">
        <v>571.5</v>
      </c>
      <c r="R303" s="263">
        <v>0</v>
      </c>
      <c r="S303" s="263">
        <v>0</v>
      </c>
      <c r="T303" s="263">
        <f>R303+S303</f>
        <v>0</v>
      </c>
      <c r="U303" s="263">
        <v>0</v>
      </c>
    </row>
    <row r="304" spans="1:21" hidden="1" x14ac:dyDescent="0.2">
      <c r="A304" s="435" t="s">
        <v>236</v>
      </c>
      <c r="B304" s="256" t="s">
        <v>343</v>
      </c>
      <c r="C304" s="256" t="s">
        <v>194</v>
      </c>
      <c r="D304" s="256"/>
      <c r="E304" s="258"/>
      <c r="F304" s="258"/>
      <c r="G304" s="263"/>
      <c r="H304" s="281">
        <f t="shared" ref="H304:U306" si="244">H305</f>
        <v>0</v>
      </c>
      <c r="I304" s="281">
        <f t="shared" si="244"/>
        <v>175</v>
      </c>
      <c r="J304" s="281">
        <f t="shared" si="244"/>
        <v>175</v>
      </c>
      <c r="K304" s="281">
        <f t="shared" si="244"/>
        <v>0</v>
      </c>
      <c r="L304" s="281">
        <f t="shared" si="244"/>
        <v>0</v>
      </c>
      <c r="M304" s="281">
        <f t="shared" si="244"/>
        <v>0</v>
      </c>
      <c r="N304" s="281">
        <f t="shared" si="244"/>
        <v>1</v>
      </c>
      <c r="O304" s="281">
        <f t="shared" si="244"/>
        <v>2</v>
      </c>
      <c r="P304" s="281">
        <f t="shared" si="244"/>
        <v>3</v>
      </c>
      <c r="Q304" s="281">
        <f t="shared" si="244"/>
        <v>4</v>
      </c>
      <c r="R304" s="281">
        <f t="shared" si="244"/>
        <v>5</v>
      </c>
      <c r="S304" s="281">
        <f t="shared" si="244"/>
        <v>6</v>
      </c>
      <c r="T304" s="281">
        <f t="shared" si="244"/>
        <v>5</v>
      </c>
      <c r="U304" s="281">
        <f t="shared" si="244"/>
        <v>5</v>
      </c>
    </row>
    <row r="305" spans="1:21" ht="32.25" hidden="1" customHeight="1" x14ac:dyDescent="0.2">
      <c r="A305" s="435" t="s">
        <v>255</v>
      </c>
      <c r="B305" s="258" t="s">
        <v>343</v>
      </c>
      <c r="C305" s="258" t="s">
        <v>194</v>
      </c>
      <c r="D305" s="258" t="s">
        <v>212</v>
      </c>
      <c r="E305" s="258"/>
      <c r="F305" s="258"/>
      <c r="G305" s="263"/>
      <c r="H305" s="263">
        <f t="shared" si="244"/>
        <v>0</v>
      </c>
      <c r="I305" s="263">
        <f t="shared" si="244"/>
        <v>175</v>
      </c>
      <c r="J305" s="263">
        <f t="shared" si="244"/>
        <v>175</v>
      </c>
      <c r="K305" s="263">
        <f t="shared" si="244"/>
        <v>0</v>
      </c>
      <c r="L305" s="263">
        <f t="shared" si="244"/>
        <v>0</v>
      </c>
      <c r="M305" s="263">
        <f t="shared" si="244"/>
        <v>0</v>
      </c>
      <c r="N305" s="263">
        <f t="shared" si="244"/>
        <v>1</v>
      </c>
      <c r="O305" s="263">
        <f t="shared" si="244"/>
        <v>2</v>
      </c>
      <c r="P305" s="263">
        <f t="shared" si="244"/>
        <v>3</v>
      </c>
      <c r="Q305" s="263">
        <f t="shared" si="244"/>
        <v>4</v>
      </c>
      <c r="R305" s="263">
        <f t="shared" si="244"/>
        <v>5</v>
      </c>
      <c r="S305" s="263">
        <f t="shared" si="244"/>
        <v>6</v>
      </c>
      <c r="T305" s="263">
        <f t="shared" si="244"/>
        <v>5</v>
      </c>
      <c r="U305" s="263">
        <f t="shared" si="244"/>
        <v>5</v>
      </c>
    </row>
    <row r="306" spans="1:21" ht="27.75" hidden="1" customHeight="1" x14ac:dyDescent="0.2">
      <c r="A306" s="265" t="s">
        <v>466</v>
      </c>
      <c r="B306" s="258" t="s">
        <v>343</v>
      </c>
      <c r="C306" s="258" t="s">
        <v>194</v>
      </c>
      <c r="D306" s="258" t="s">
        <v>212</v>
      </c>
      <c r="E306" s="258" t="s">
        <v>876</v>
      </c>
      <c r="F306" s="258"/>
      <c r="G306" s="263"/>
      <c r="H306" s="263">
        <f t="shared" si="244"/>
        <v>0</v>
      </c>
      <c r="I306" s="263">
        <f t="shared" si="244"/>
        <v>175</v>
      </c>
      <c r="J306" s="263">
        <f t="shared" si="244"/>
        <v>175</v>
      </c>
      <c r="K306" s="263">
        <f t="shared" si="244"/>
        <v>0</v>
      </c>
      <c r="L306" s="263">
        <f t="shared" si="244"/>
        <v>0</v>
      </c>
      <c r="M306" s="263">
        <f t="shared" si="244"/>
        <v>0</v>
      </c>
      <c r="N306" s="263">
        <f t="shared" si="244"/>
        <v>1</v>
      </c>
      <c r="O306" s="263">
        <f t="shared" si="244"/>
        <v>2</v>
      </c>
      <c r="P306" s="263">
        <f t="shared" si="244"/>
        <v>3</v>
      </c>
      <c r="Q306" s="263">
        <f t="shared" si="244"/>
        <v>4</v>
      </c>
      <c r="R306" s="263">
        <f t="shared" si="244"/>
        <v>5</v>
      </c>
      <c r="S306" s="263">
        <f t="shared" si="244"/>
        <v>6</v>
      </c>
      <c r="T306" s="263">
        <f t="shared" si="244"/>
        <v>5</v>
      </c>
      <c r="U306" s="263">
        <f t="shared" si="244"/>
        <v>5</v>
      </c>
    </row>
    <row r="307" spans="1:21" hidden="1" x14ac:dyDescent="0.2">
      <c r="A307" s="379" t="s">
        <v>770</v>
      </c>
      <c r="B307" s="258" t="s">
        <v>343</v>
      </c>
      <c r="C307" s="258" t="s">
        <v>194</v>
      </c>
      <c r="D307" s="258" t="s">
        <v>212</v>
      </c>
      <c r="E307" s="258" t="s">
        <v>876</v>
      </c>
      <c r="F307" s="258" t="s">
        <v>771</v>
      </c>
      <c r="G307" s="263"/>
      <c r="H307" s="263"/>
      <c r="I307" s="263">
        <v>175</v>
      </c>
      <c r="J307" s="263">
        <f>H307+I307</f>
        <v>175</v>
      </c>
      <c r="K307" s="263">
        <v>0</v>
      </c>
      <c r="L307" s="263">
        <v>0</v>
      </c>
      <c r="M307" s="263">
        <v>0</v>
      </c>
      <c r="N307" s="263">
        <v>1</v>
      </c>
      <c r="O307" s="263">
        <v>2</v>
      </c>
      <c r="P307" s="263">
        <v>3</v>
      </c>
      <c r="Q307" s="263">
        <v>4</v>
      </c>
      <c r="R307" s="263">
        <v>5</v>
      </c>
      <c r="S307" s="263">
        <v>6</v>
      </c>
      <c r="T307" s="263">
        <v>5</v>
      </c>
      <c r="U307" s="263">
        <v>5</v>
      </c>
    </row>
    <row r="308" spans="1:21" ht="14.25" hidden="1" x14ac:dyDescent="0.2">
      <c r="A308" s="435" t="s">
        <v>374</v>
      </c>
      <c r="B308" s="256" t="s">
        <v>343</v>
      </c>
      <c r="C308" s="256" t="s">
        <v>196</v>
      </c>
      <c r="D308" s="256"/>
      <c r="E308" s="256"/>
      <c r="F308" s="256"/>
      <c r="G308" s="281"/>
      <c r="H308" s="281">
        <f t="shared" ref="H308:U309" si="245">H309</f>
        <v>0</v>
      </c>
      <c r="I308" s="281">
        <f t="shared" si="245"/>
        <v>495.14000000000004</v>
      </c>
      <c r="J308" s="281">
        <f t="shared" si="245"/>
        <v>495.14000000000004</v>
      </c>
      <c r="K308" s="281">
        <f t="shared" si="245"/>
        <v>955.16700000000003</v>
      </c>
      <c r="L308" s="281">
        <f t="shared" si="245"/>
        <v>0</v>
      </c>
      <c r="M308" s="281">
        <f t="shared" si="245"/>
        <v>0</v>
      </c>
      <c r="N308" s="281">
        <f t="shared" si="245"/>
        <v>1</v>
      </c>
      <c r="O308" s="281">
        <f t="shared" si="245"/>
        <v>2</v>
      </c>
      <c r="P308" s="281">
        <f t="shared" si="245"/>
        <v>3</v>
      </c>
      <c r="Q308" s="281">
        <f t="shared" si="245"/>
        <v>4</v>
      </c>
      <c r="R308" s="281">
        <f t="shared" si="245"/>
        <v>0</v>
      </c>
      <c r="S308" s="281">
        <f t="shared" si="245"/>
        <v>0</v>
      </c>
      <c r="T308" s="281">
        <f t="shared" si="245"/>
        <v>0</v>
      </c>
      <c r="U308" s="281">
        <f t="shared" si="245"/>
        <v>0</v>
      </c>
    </row>
    <row r="309" spans="1:21" ht="13.5" hidden="1" customHeight="1" x14ac:dyDescent="0.2">
      <c r="A309" s="265" t="s">
        <v>724</v>
      </c>
      <c r="B309" s="258" t="s">
        <v>343</v>
      </c>
      <c r="C309" s="258" t="s">
        <v>196</v>
      </c>
      <c r="D309" s="258" t="s">
        <v>212</v>
      </c>
      <c r="E309" s="258" t="s">
        <v>851</v>
      </c>
      <c r="F309" s="258"/>
      <c r="G309" s="263"/>
      <c r="H309" s="263">
        <f>H310</f>
        <v>0</v>
      </c>
      <c r="I309" s="263">
        <f>I310</f>
        <v>495.14000000000004</v>
      </c>
      <c r="J309" s="263">
        <f>H309+I309</f>
        <v>495.14000000000004</v>
      </c>
      <c r="K309" s="263">
        <f>K310</f>
        <v>955.16700000000003</v>
      </c>
      <c r="L309" s="263">
        <f>L310</f>
        <v>0</v>
      </c>
      <c r="M309" s="263">
        <f>M310</f>
        <v>0</v>
      </c>
      <c r="N309" s="263">
        <f t="shared" si="245"/>
        <v>1</v>
      </c>
      <c r="O309" s="263">
        <f t="shared" si="245"/>
        <v>2</v>
      </c>
      <c r="P309" s="263">
        <f t="shared" si="245"/>
        <v>3</v>
      </c>
      <c r="Q309" s="263">
        <f t="shared" si="245"/>
        <v>4</v>
      </c>
      <c r="R309" s="263">
        <f t="shared" si="245"/>
        <v>0</v>
      </c>
      <c r="S309" s="263">
        <f t="shared" si="245"/>
        <v>0</v>
      </c>
      <c r="T309" s="263">
        <f t="shared" si="245"/>
        <v>0</v>
      </c>
      <c r="U309" s="263">
        <f t="shared" si="245"/>
        <v>0</v>
      </c>
    </row>
    <row r="310" spans="1:21" hidden="1" x14ac:dyDescent="0.2">
      <c r="A310" s="379" t="s">
        <v>770</v>
      </c>
      <c r="B310" s="258" t="s">
        <v>343</v>
      </c>
      <c r="C310" s="258" t="s">
        <v>196</v>
      </c>
      <c r="D310" s="258" t="s">
        <v>212</v>
      </c>
      <c r="E310" s="258" t="s">
        <v>851</v>
      </c>
      <c r="F310" s="258" t="s">
        <v>771</v>
      </c>
      <c r="G310" s="263"/>
      <c r="H310" s="263">
        <v>0</v>
      </c>
      <c r="I310" s="263">
        <f>374.91+120.23</f>
        <v>495.14000000000004</v>
      </c>
      <c r="J310" s="263">
        <f>H310+I310</f>
        <v>495.14000000000004</v>
      </c>
      <c r="K310" s="263">
        <v>955.16700000000003</v>
      </c>
      <c r="L310" s="263">
        <v>0</v>
      </c>
      <c r="M310" s="263">
        <v>0</v>
      </c>
      <c r="N310" s="263">
        <v>1</v>
      </c>
      <c r="O310" s="263">
        <v>2</v>
      </c>
      <c r="P310" s="263">
        <v>3</v>
      </c>
      <c r="Q310" s="263">
        <v>4</v>
      </c>
      <c r="R310" s="263">
        <v>0</v>
      </c>
      <c r="S310" s="263">
        <v>0</v>
      </c>
      <c r="T310" s="263">
        <f>R310+S310</f>
        <v>0</v>
      </c>
      <c r="U310" s="263">
        <v>0</v>
      </c>
    </row>
    <row r="311" spans="1:21" s="19" customFormat="1" ht="14.25" hidden="1" x14ac:dyDescent="0.2">
      <c r="A311" s="435" t="s">
        <v>367</v>
      </c>
      <c r="B311" s="256" t="s">
        <v>343</v>
      </c>
      <c r="C311" s="256" t="s">
        <v>198</v>
      </c>
      <c r="D311" s="256"/>
      <c r="E311" s="256"/>
      <c r="F311" s="256"/>
      <c r="G311" s="281">
        <f>G312+G322</f>
        <v>0</v>
      </c>
      <c r="H311" s="281">
        <f>H322</f>
        <v>5495.6</v>
      </c>
      <c r="I311" s="281">
        <f>I312+I322</f>
        <v>0</v>
      </c>
      <c r="J311" s="281" t="e">
        <f>J312+J322</f>
        <v>#REF!</v>
      </c>
      <c r="K311" s="281">
        <f>K322+K342</f>
        <v>1696.25</v>
      </c>
      <c r="L311" s="281">
        <f>L322+L342</f>
        <v>10655</v>
      </c>
      <c r="M311" s="281">
        <f>M322+M342</f>
        <v>10655</v>
      </c>
      <c r="N311" s="281">
        <f t="shared" ref="N311:P311" si="246">N322+N342</f>
        <v>-78.599999999999994</v>
      </c>
      <c r="O311" s="281">
        <f t="shared" si="246"/>
        <v>10576.4</v>
      </c>
      <c r="P311" s="281">
        <f t="shared" si="246"/>
        <v>10576.4</v>
      </c>
      <c r="Q311" s="281">
        <f t="shared" ref="Q311:T311" si="247">Q322+Q342</f>
        <v>2933.6</v>
      </c>
      <c r="R311" s="281">
        <f t="shared" ref="R311:S311" si="248">R322+R342</f>
        <v>0</v>
      </c>
      <c r="S311" s="281">
        <f t="shared" si="248"/>
        <v>0</v>
      </c>
      <c r="T311" s="281">
        <f t="shared" si="247"/>
        <v>0</v>
      </c>
      <c r="U311" s="281">
        <f t="shared" ref="U311" si="249">U322+U342</f>
        <v>0</v>
      </c>
    </row>
    <row r="312" spans="1:21" ht="12" hidden="1" customHeight="1" x14ac:dyDescent="0.2">
      <c r="A312" s="435" t="s">
        <v>222</v>
      </c>
      <c r="B312" s="256" t="s">
        <v>343</v>
      </c>
      <c r="C312" s="256" t="s">
        <v>198</v>
      </c>
      <c r="D312" s="256" t="s">
        <v>190</v>
      </c>
      <c r="E312" s="256"/>
      <c r="F312" s="256"/>
      <c r="G312" s="263">
        <f t="shared" ref="G312:P312" si="250">G316+G318</f>
        <v>0</v>
      </c>
      <c r="H312" s="263"/>
      <c r="I312" s="263">
        <f t="shared" si="250"/>
        <v>0</v>
      </c>
      <c r="J312" s="263" t="e">
        <f t="shared" si="250"/>
        <v>#REF!</v>
      </c>
      <c r="K312" s="263">
        <f t="shared" si="250"/>
        <v>0</v>
      </c>
      <c r="L312" s="263" t="e">
        <f>L316+L318</f>
        <v>#REF!</v>
      </c>
      <c r="M312" s="263">
        <f t="shared" si="250"/>
        <v>0</v>
      </c>
      <c r="N312" s="263" t="e">
        <f t="shared" si="250"/>
        <v>#REF!</v>
      </c>
      <c r="O312" s="263">
        <f t="shared" si="250"/>
        <v>0</v>
      </c>
      <c r="P312" s="263" t="e">
        <f t="shared" si="250"/>
        <v>#REF!</v>
      </c>
      <c r="Q312" s="263">
        <f t="shared" ref="Q312:T312" si="251">Q316+Q318</f>
        <v>0</v>
      </c>
      <c r="R312" s="263" t="e">
        <f t="shared" ref="R312:S312" si="252">R316+R318</f>
        <v>#REF!</v>
      </c>
      <c r="S312" s="263">
        <f t="shared" si="252"/>
        <v>0</v>
      </c>
      <c r="T312" s="263" t="e">
        <f t="shared" si="251"/>
        <v>#REF!</v>
      </c>
      <c r="U312" s="263">
        <f t="shared" ref="U312" si="253">U316+U318</f>
        <v>0</v>
      </c>
    </row>
    <row r="313" spans="1:21" ht="12.75" hidden="1" customHeight="1" x14ac:dyDescent="0.2">
      <c r="A313" s="265" t="s">
        <v>324</v>
      </c>
      <c r="B313" s="258" t="s">
        <v>343</v>
      </c>
      <c r="C313" s="258" t="s">
        <v>198</v>
      </c>
      <c r="D313" s="258" t="s">
        <v>190</v>
      </c>
      <c r="E313" s="258" t="s">
        <v>156</v>
      </c>
      <c r="F313" s="258"/>
      <c r="G313" s="263"/>
      <c r="H313" s="263"/>
      <c r="I313" s="263" t="e">
        <f>I314+I316+I318+I320</f>
        <v>#REF!</v>
      </c>
      <c r="J313" s="263" t="e">
        <f>J314+J316+J318+J320</f>
        <v>#REF!</v>
      </c>
      <c r="K313" s="263" t="e">
        <f>K314+K316+K318+K320</f>
        <v>#REF!</v>
      </c>
      <c r="L313" s="263" t="e">
        <f>L314+L316+L318+L320</f>
        <v>#REF!</v>
      </c>
      <c r="M313" s="263" t="e">
        <f>M314+M316+M318+M320</f>
        <v>#REF!</v>
      </c>
      <c r="N313" s="263" t="e">
        <f t="shared" ref="N313:P313" si="254">N314+N316+N318+N320</f>
        <v>#REF!</v>
      </c>
      <c r="O313" s="263" t="e">
        <f t="shared" si="254"/>
        <v>#REF!</v>
      </c>
      <c r="P313" s="263" t="e">
        <f t="shared" si="254"/>
        <v>#REF!</v>
      </c>
      <c r="Q313" s="263" t="e">
        <f t="shared" ref="Q313:T313" si="255">Q314+Q316+Q318+Q320</f>
        <v>#REF!</v>
      </c>
      <c r="R313" s="263" t="e">
        <f t="shared" ref="R313:S313" si="256">R314+R316+R318+R320</f>
        <v>#REF!</v>
      </c>
      <c r="S313" s="263" t="e">
        <f t="shared" si="256"/>
        <v>#REF!</v>
      </c>
      <c r="T313" s="263" t="e">
        <f t="shared" si="255"/>
        <v>#REF!</v>
      </c>
      <c r="U313" s="263" t="e">
        <f t="shared" ref="U313" si="257">U314+U316+U318+U320</f>
        <v>#REF!</v>
      </c>
    </row>
    <row r="314" spans="1:21" ht="25.5" hidden="1" customHeight="1" x14ac:dyDescent="0.2">
      <c r="A314" s="265" t="s">
        <v>157</v>
      </c>
      <c r="B314" s="258" t="s">
        <v>343</v>
      </c>
      <c r="C314" s="258" t="s">
        <v>198</v>
      </c>
      <c r="D314" s="258" t="s">
        <v>190</v>
      </c>
      <c r="E314" s="258" t="s">
        <v>158</v>
      </c>
      <c r="F314" s="258"/>
      <c r="G314" s="263"/>
      <c r="H314" s="263"/>
      <c r="I314" s="263" t="e">
        <f>I315</f>
        <v>#REF!</v>
      </c>
      <c r="J314" s="263" t="e">
        <f>J315</f>
        <v>#REF!</v>
      </c>
      <c r="K314" s="263" t="e">
        <f>K315</f>
        <v>#REF!</v>
      </c>
      <c r="L314" s="263" t="e">
        <f>L315</f>
        <v>#REF!</v>
      </c>
      <c r="M314" s="263" t="e">
        <f>M315</f>
        <v>#REF!</v>
      </c>
      <c r="N314" s="263" t="e">
        <f t="shared" ref="N314:U314" si="258">N315</f>
        <v>#REF!</v>
      </c>
      <c r="O314" s="263" t="e">
        <f t="shared" si="258"/>
        <v>#REF!</v>
      </c>
      <c r="P314" s="263" t="e">
        <f t="shared" si="258"/>
        <v>#REF!</v>
      </c>
      <c r="Q314" s="263" t="e">
        <f t="shared" si="258"/>
        <v>#REF!</v>
      </c>
      <c r="R314" s="263" t="e">
        <f t="shared" si="258"/>
        <v>#REF!</v>
      </c>
      <c r="S314" s="263" t="e">
        <f t="shared" si="258"/>
        <v>#REF!</v>
      </c>
      <c r="T314" s="263" t="e">
        <f t="shared" si="258"/>
        <v>#REF!</v>
      </c>
      <c r="U314" s="263" t="e">
        <f t="shared" si="258"/>
        <v>#REF!</v>
      </c>
    </row>
    <row r="315" spans="1:21" ht="38.25" hidden="1" customHeight="1" x14ac:dyDescent="0.2">
      <c r="A315" s="265" t="s">
        <v>159</v>
      </c>
      <c r="B315" s="258" t="s">
        <v>343</v>
      </c>
      <c r="C315" s="258" t="s">
        <v>198</v>
      </c>
      <c r="D315" s="258" t="s">
        <v>190</v>
      </c>
      <c r="E315" s="258" t="s">
        <v>158</v>
      </c>
      <c r="F315" s="258" t="s">
        <v>160</v>
      </c>
      <c r="G315" s="263"/>
      <c r="H315" s="263"/>
      <c r="I315" s="263" t="e">
        <f>#REF!+G315</f>
        <v>#REF!</v>
      </c>
      <c r="J315" s="263" t="e">
        <f>#REF!+I315</f>
        <v>#REF!</v>
      </c>
      <c r="K315" s="263" t="e">
        <f>#REF!+I315</f>
        <v>#REF!</v>
      </c>
      <c r="L315" s="263" t="e">
        <f>F315+J315</f>
        <v>#REF!</v>
      </c>
      <c r="M315" s="263" t="e">
        <f>G315+K315</f>
        <v>#REF!</v>
      </c>
      <c r="N315" s="263" t="e">
        <f t="shared" ref="N315:O315" si="259">H315+L315</f>
        <v>#REF!</v>
      </c>
      <c r="O315" s="263" t="e">
        <f t="shared" si="259"/>
        <v>#REF!</v>
      </c>
      <c r="P315" s="263" t="e">
        <f>J315+N315</f>
        <v>#REF!</v>
      </c>
      <c r="Q315" s="263" t="e">
        <f t="shared" ref="Q315" si="260">K315+O315</f>
        <v>#REF!</v>
      </c>
      <c r="R315" s="263" t="e">
        <f>J315+N315</f>
        <v>#REF!</v>
      </c>
      <c r="S315" s="263" t="e">
        <f>K315+O315</f>
        <v>#REF!</v>
      </c>
      <c r="T315" s="263" t="e">
        <f>L315+P315</f>
        <v>#REF!</v>
      </c>
      <c r="U315" s="263" t="e">
        <f>M315+Q315</f>
        <v>#REF!</v>
      </c>
    </row>
    <row r="316" spans="1:21" ht="25.5" hidden="1" customHeight="1" x14ac:dyDescent="0.2">
      <c r="A316" s="265" t="s">
        <v>768</v>
      </c>
      <c r="B316" s="258" t="s">
        <v>343</v>
      </c>
      <c r="C316" s="258" t="s">
        <v>198</v>
      </c>
      <c r="D316" s="258" t="s">
        <v>190</v>
      </c>
      <c r="E316" s="258" t="s">
        <v>773</v>
      </c>
      <c r="F316" s="258"/>
      <c r="G316" s="263"/>
      <c r="H316" s="263"/>
      <c r="I316" s="263">
        <f>I317</f>
        <v>0</v>
      </c>
      <c r="J316" s="263" t="e">
        <f>J317</f>
        <v>#REF!</v>
      </c>
      <c r="K316" s="263">
        <f>K317</f>
        <v>0</v>
      </c>
      <c r="L316" s="263" t="e">
        <f>L317</f>
        <v>#REF!</v>
      </c>
      <c r="M316" s="263">
        <f>M317</f>
        <v>0</v>
      </c>
      <c r="N316" s="263" t="e">
        <f t="shared" ref="N316:U316" si="261">N317</f>
        <v>#REF!</v>
      </c>
      <c r="O316" s="263">
        <f t="shared" si="261"/>
        <v>0</v>
      </c>
      <c r="P316" s="263" t="e">
        <f t="shared" si="261"/>
        <v>#REF!</v>
      </c>
      <c r="Q316" s="263">
        <f t="shared" si="261"/>
        <v>0</v>
      </c>
      <c r="R316" s="263" t="e">
        <f t="shared" si="261"/>
        <v>#REF!</v>
      </c>
      <c r="S316" s="263">
        <f t="shared" si="261"/>
        <v>0</v>
      </c>
      <c r="T316" s="263" t="e">
        <f t="shared" si="261"/>
        <v>#REF!</v>
      </c>
      <c r="U316" s="263">
        <f t="shared" si="261"/>
        <v>0</v>
      </c>
    </row>
    <row r="317" spans="1:21" ht="18" hidden="1" customHeight="1" x14ac:dyDescent="0.2">
      <c r="A317" s="265" t="s">
        <v>770</v>
      </c>
      <c r="B317" s="258" t="s">
        <v>343</v>
      </c>
      <c r="C317" s="258" t="s">
        <v>198</v>
      </c>
      <c r="D317" s="258" t="s">
        <v>190</v>
      </c>
      <c r="E317" s="258" t="s">
        <v>773</v>
      </c>
      <c r="F317" s="258" t="s">
        <v>771</v>
      </c>
      <c r="G317" s="263"/>
      <c r="H317" s="263"/>
      <c r="I317" s="263">
        <v>0</v>
      </c>
      <c r="J317" s="263" t="e">
        <f>#REF!+I317</f>
        <v>#REF!</v>
      </c>
      <c r="K317" s="263">
        <v>0</v>
      </c>
      <c r="L317" s="263" t="e">
        <f>F317+J317</f>
        <v>#REF!</v>
      </c>
      <c r="M317" s="263">
        <f>G317+K317</f>
        <v>0</v>
      </c>
      <c r="N317" s="263" t="e">
        <f t="shared" ref="N317:O317" si="262">H317+L317</f>
        <v>#REF!</v>
      </c>
      <c r="O317" s="263">
        <f t="shared" si="262"/>
        <v>0</v>
      </c>
      <c r="P317" s="263" t="e">
        <f>J317+N317</f>
        <v>#REF!</v>
      </c>
      <c r="Q317" s="263">
        <f t="shared" ref="Q317" si="263">K317+O317</f>
        <v>0</v>
      </c>
      <c r="R317" s="263" t="e">
        <f>J317+N317</f>
        <v>#REF!</v>
      </c>
      <c r="S317" s="263">
        <f>K317+O317</f>
        <v>0</v>
      </c>
      <c r="T317" s="263" t="e">
        <f>L317+P317</f>
        <v>#REF!</v>
      </c>
      <c r="U317" s="263">
        <f>M317+Q317</f>
        <v>0</v>
      </c>
    </row>
    <row r="318" spans="1:21" ht="45" hidden="1" customHeight="1" x14ac:dyDescent="0.2">
      <c r="A318" s="265" t="s">
        <v>769</v>
      </c>
      <c r="B318" s="258" t="s">
        <v>343</v>
      </c>
      <c r="C318" s="258" t="s">
        <v>198</v>
      </c>
      <c r="D318" s="258" t="s">
        <v>190</v>
      </c>
      <c r="E318" s="258" t="s">
        <v>772</v>
      </c>
      <c r="F318" s="258"/>
      <c r="G318" s="263"/>
      <c r="H318" s="263"/>
      <c r="I318" s="263">
        <f>I319</f>
        <v>0</v>
      </c>
      <c r="J318" s="263" t="e">
        <f>J319</f>
        <v>#REF!</v>
      </c>
      <c r="K318" s="263">
        <f>K319</f>
        <v>0</v>
      </c>
      <c r="L318" s="263" t="e">
        <f>L319</f>
        <v>#REF!</v>
      </c>
      <c r="M318" s="263">
        <f>M319</f>
        <v>0</v>
      </c>
      <c r="N318" s="263" t="e">
        <f t="shared" ref="N318:U318" si="264">N319</f>
        <v>#REF!</v>
      </c>
      <c r="O318" s="263">
        <f t="shared" si="264"/>
        <v>0</v>
      </c>
      <c r="P318" s="263" t="e">
        <f t="shared" si="264"/>
        <v>#REF!</v>
      </c>
      <c r="Q318" s="263">
        <f t="shared" si="264"/>
        <v>0</v>
      </c>
      <c r="R318" s="263" t="e">
        <f t="shared" si="264"/>
        <v>#REF!</v>
      </c>
      <c r="S318" s="263">
        <f t="shared" si="264"/>
        <v>0</v>
      </c>
      <c r="T318" s="263" t="e">
        <f t="shared" si="264"/>
        <v>#REF!</v>
      </c>
      <c r="U318" s="263">
        <f t="shared" si="264"/>
        <v>0</v>
      </c>
    </row>
    <row r="319" spans="1:21" ht="38.25" hidden="1" customHeight="1" x14ac:dyDescent="0.2">
      <c r="A319" s="265" t="s">
        <v>159</v>
      </c>
      <c r="B319" s="258" t="s">
        <v>343</v>
      </c>
      <c r="C319" s="258" t="s">
        <v>198</v>
      </c>
      <c r="D319" s="258" t="s">
        <v>190</v>
      </c>
      <c r="E319" s="258" t="s">
        <v>772</v>
      </c>
      <c r="F319" s="258" t="s">
        <v>160</v>
      </c>
      <c r="G319" s="263"/>
      <c r="H319" s="263"/>
      <c r="I319" s="263">
        <v>0</v>
      </c>
      <c r="J319" s="263" t="e">
        <f>#REF!+I319</f>
        <v>#REF!</v>
      </c>
      <c r="K319" s="263">
        <v>0</v>
      </c>
      <c r="L319" s="263" t="e">
        <f>F319+J319</f>
        <v>#REF!</v>
      </c>
      <c r="M319" s="263">
        <f>G319+K319</f>
        <v>0</v>
      </c>
      <c r="N319" s="263" t="e">
        <f t="shared" ref="N319:O319" si="265">H319+L319</f>
        <v>#REF!</v>
      </c>
      <c r="O319" s="263">
        <f t="shared" si="265"/>
        <v>0</v>
      </c>
      <c r="P319" s="263" t="e">
        <f>J319+N319</f>
        <v>#REF!</v>
      </c>
      <c r="Q319" s="263">
        <f t="shared" ref="Q319" si="266">K319+O319</f>
        <v>0</v>
      </c>
      <c r="R319" s="263" t="e">
        <f>J319+N319</f>
        <v>#REF!</v>
      </c>
      <c r="S319" s="263">
        <f>K319+O319</f>
        <v>0</v>
      </c>
      <c r="T319" s="263" t="e">
        <f>L319+P319</f>
        <v>#REF!</v>
      </c>
      <c r="U319" s="263">
        <f>M319+Q319</f>
        <v>0</v>
      </c>
    </row>
    <row r="320" spans="1:21" ht="51" hidden="1" customHeight="1" x14ac:dyDescent="0.2">
      <c r="A320" s="265" t="s">
        <v>161</v>
      </c>
      <c r="B320" s="258" t="s">
        <v>343</v>
      </c>
      <c r="C320" s="258" t="s">
        <v>198</v>
      </c>
      <c r="D320" s="258" t="s">
        <v>190</v>
      </c>
      <c r="E320" s="258" t="s">
        <v>162</v>
      </c>
      <c r="F320" s="258"/>
      <c r="G320" s="263"/>
      <c r="H320" s="263"/>
      <c r="I320" s="263" t="e">
        <f>I321</f>
        <v>#REF!</v>
      </c>
      <c r="J320" s="263" t="e">
        <f>J321</f>
        <v>#REF!</v>
      </c>
      <c r="K320" s="263" t="e">
        <f>K321</f>
        <v>#REF!</v>
      </c>
      <c r="L320" s="263" t="e">
        <f>L321</f>
        <v>#REF!</v>
      </c>
      <c r="M320" s="263" t="e">
        <f>M321</f>
        <v>#REF!</v>
      </c>
      <c r="N320" s="263" t="e">
        <f t="shared" ref="N320:U320" si="267">N321</f>
        <v>#REF!</v>
      </c>
      <c r="O320" s="263" t="e">
        <f t="shared" si="267"/>
        <v>#REF!</v>
      </c>
      <c r="P320" s="263" t="e">
        <f t="shared" si="267"/>
        <v>#REF!</v>
      </c>
      <c r="Q320" s="263" t="e">
        <f t="shared" si="267"/>
        <v>#REF!</v>
      </c>
      <c r="R320" s="263" t="e">
        <f t="shared" si="267"/>
        <v>#REF!</v>
      </c>
      <c r="S320" s="263" t="e">
        <f t="shared" si="267"/>
        <v>#REF!</v>
      </c>
      <c r="T320" s="263" t="e">
        <f t="shared" si="267"/>
        <v>#REF!</v>
      </c>
      <c r="U320" s="263" t="e">
        <f t="shared" si="267"/>
        <v>#REF!</v>
      </c>
    </row>
    <row r="321" spans="1:21" ht="38.25" hidden="1" customHeight="1" x14ac:dyDescent="0.2">
      <c r="A321" s="265" t="s">
        <v>159</v>
      </c>
      <c r="B321" s="258" t="s">
        <v>343</v>
      </c>
      <c r="C321" s="258" t="s">
        <v>198</v>
      </c>
      <c r="D321" s="258" t="s">
        <v>190</v>
      </c>
      <c r="E321" s="258" t="s">
        <v>162</v>
      </c>
      <c r="F321" s="258" t="s">
        <v>160</v>
      </c>
      <c r="G321" s="263"/>
      <c r="H321" s="263"/>
      <c r="I321" s="263" t="e">
        <f>#REF!+G321</f>
        <v>#REF!</v>
      </c>
      <c r="J321" s="263" t="e">
        <f>#REF!+I321</f>
        <v>#REF!</v>
      </c>
      <c r="K321" s="263" t="e">
        <f>#REF!+I321</f>
        <v>#REF!</v>
      </c>
      <c r="L321" s="263" t="e">
        <f>F321+J321</f>
        <v>#REF!</v>
      </c>
      <c r="M321" s="263" t="e">
        <f>G321+K321</f>
        <v>#REF!</v>
      </c>
      <c r="N321" s="263" t="e">
        <f t="shared" ref="N321:O321" si="268">H321+L321</f>
        <v>#REF!</v>
      </c>
      <c r="O321" s="263" t="e">
        <f t="shared" si="268"/>
        <v>#REF!</v>
      </c>
      <c r="P321" s="263" t="e">
        <f>J321+N321</f>
        <v>#REF!</v>
      </c>
      <c r="Q321" s="263" t="e">
        <f t="shared" ref="Q321" si="269">K321+O321</f>
        <v>#REF!</v>
      </c>
      <c r="R321" s="263" t="e">
        <f>J321+N321</f>
        <v>#REF!</v>
      </c>
      <c r="S321" s="263" t="e">
        <f>K321+O321</f>
        <v>#REF!</v>
      </c>
      <c r="T321" s="263" t="e">
        <f>L321+P321</f>
        <v>#REF!</v>
      </c>
      <c r="U321" s="263" t="e">
        <f>M321+Q321</f>
        <v>#REF!</v>
      </c>
    </row>
    <row r="322" spans="1:21" s="19" customFormat="1" hidden="1" x14ac:dyDescent="0.2">
      <c r="A322" s="435" t="s">
        <v>223</v>
      </c>
      <c r="B322" s="256" t="s">
        <v>343</v>
      </c>
      <c r="C322" s="256" t="s">
        <v>198</v>
      </c>
      <c r="D322" s="256" t="s">
        <v>192</v>
      </c>
      <c r="E322" s="256"/>
      <c r="F322" s="256"/>
      <c r="G322" s="281">
        <f>G325+G338+G340</f>
        <v>0</v>
      </c>
      <c r="H322" s="263">
        <f>H340</f>
        <v>5495.6</v>
      </c>
      <c r="I322" s="263">
        <f>I340</f>
        <v>0</v>
      </c>
      <c r="J322" s="263">
        <f>H322+I322</f>
        <v>5495.6</v>
      </c>
      <c r="K322" s="263">
        <f>K340</f>
        <v>700</v>
      </c>
      <c r="L322" s="263">
        <f>L340</f>
        <v>10655</v>
      </c>
      <c r="M322" s="263">
        <f>M340</f>
        <v>10655</v>
      </c>
      <c r="N322" s="263">
        <f t="shared" ref="N322:P322" si="270">N340</f>
        <v>-78.599999999999994</v>
      </c>
      <c r="O322" s="263">
        <f t="shared" si="270"/>
        <v>10576.4</v>
      </c>
      <c r="P322" s="263">
        <f t="shared" si="270"/>
        <v>10576.4</v>
      </c>
      <c r="Q322" s="263">
        <f t="shared" ref="Q322:R322" si="271">Q340</f>
        <v>2933.6</v>
      </c>
      <c r="R322" s="263">
        <f t="shared" si="271"/>
        <v>0</v>
      </c>
      <c r="S322" s="263">
        <f t="shared" ref="S322" si="272">S340</f>
        <v>0</v>
      </c>
      <c r="T322" s="263">
        <f t="shared" ref="T322" si="273">T340</f>
        <v>0</v>
      </c>
      <c r="U322" s="263">
        <f t="shared" ref="U322" si="274">U340</f>
        <v>0</v>
      </c>
    </row>
    <row r="323" spans="1:21" ht="69" hidden="1" customHeight="1" x14ac:dyDescent="0.2">
      <c r="A323" s="276" t="s">
        <v>396</v>
      </c>
      <c r="B323" s="258" t="s">
        <v>343</v>
      </c>
      <c r="C323" s="258" t="s">
        <v>198</v>
      </c>
      <c r="D323" s="258" t="s">
        <v>192</v>
      </c>
      <c r="E323" s="258" t="s">
        <v>398</v>
      </c>
      <c r="F323" s="258"/>
      <c r="G323" s="263"/>
      <c r="H323" s="263"/>
      <c r="I323" s="263">
        <f>I324</f>
        <v>-244.5</v>
      </c>
      <c r="J323" s="281">
        <f t="shared" ref="J323:J341" si="275">H323+I323</f>
        <v>-244.5</v>
      </c>
      <c r="K323" s="263">
        <f>K324</f>
        <v>-244.5</v>
      </c>
      <c r="L323" s="281">
        <f t="shared" ref="L323:P339" si="276">I323+J323</f>
        <v>-489</v>
      </c>
      <c r="M323" s="281">
        <f t="shared" si="276"/>
        <v>-489</v>
      </c>
      <c r="N323" s="281">
        <f t="shared" si="276"/>
        <v>-733.5</v>
      </c>
      <c r="O323" s="281">
        <f t="shared" si="276"/>
        <v>-978</v>
      </c>
      <c r="P323" s="281">
        <f t="shared" si="276"/>
        <v>-1222.5</v>
      </c>
      <c r="Q323" s="281">
        <f t="shared" ref="Q323:Q339" si="277">N323+O323</f>
        <v>-1711.5</v>
      </c>
      <c r="R323" s="281">
        <f t="shared" ref="R323:U339" si="278">M323+N323</f>
        <v>-1222.5</v>
      </c>
      <c r="S323" s="281">
        <f t="shared" si="278"/>
        <v>-1711.5</v>
      </c>
      <c r="T323" s="281">
        <f t="shared" si="278"/>
        <v>-2200.5</v>
      </c>
      <c r="U323" s="281">
        <f t="shared" si="278"/>
        <v>-2934</v>
      </c>
    </row>
    <row r="324" spans="1:21" hidden="1" x14ac:dyDescent="0.2">
      <c r="A324" s="265" t="s">
        <v>268</v>
      </c>
      <c r="B324" s="258" t="s">
        <v>343</v>
      </c>
      <c r="C324" s="258" t="s">
        <v>198</v>
      </c>
      <c r="D324" s="258" t="s">
        <v>192</v>
      </c>
      <c r="E324" s="258" t="s">
        <v>398</v>
      </c>
      <c r="F324" s="258" t="s">
        <v>155</v>
      </c>
      <c r="G324" s="263"/>
      <c r="H324" s="263"/>
      <c r="I324" s="263">
        <v>-244.5</v>
      </c>
      <c r="J324" s="281">
        <f t="shared" si="275"/>
        <v>-244.5</v>
      </c>
      <c r="K324" s="263">
        <v>-244.5</v>
      </c>
      <c r="L324" s="281">
        <f t="shared" si="276"/>
        <v>-489</v>
      </c>
      <c r="M324" s="281">
        <f t="shared" si="276"/>
        <v>-489</v>
      </c>
      <c r="N324" s="281">
        <f t="shared" si="276"/>
        <v>-733.5</v>
      </c>
      <c r="O324" s="281">
        <f t="shared" si="276"/>
        <v>-978</v>
      </c>
      <c r="P324" s="281">
        <f t="shared" si="276"/>
        <v>-1222.5</v>
      </c>
      <c r="Q324" s="281">
        <f t="shared" si="277"/>
        <v>-1711.5</v>
      </c>
      <c r="R324" s="281">
        <f t="shared" si="278"/>
        <v>-1222.5</v>
      </c>
      <c r="S324" s="281">
        <f t="shared" si="278"/>
        <v>-1711.5</v>
      </c>
      <c r="T324" s="281">
        <f t="shared" si="278"/>
        <v>-2200.5</v>
      </c>
      <c r="U324" s="281">
        <f t="shared" si="278"/>
        <v>-2934</v>
      </c>
    </row>
    <row r="325" spans="1:21" ht="70.5" hidden="1" customHeight="1" x14ac:dyDescent="0.2">
      <c r="A325" s="276" t="s">
        <v>397</v>
      </c>
      <c r="B325" s="258" t="s">
        <v>343</v>
      </c>
      <c r="C325" s="258" t="s">
        <v>198</v>
      </c>
      <c r="D325" s="258" t="s">
        <v>192</v>
      </c>
      <c r="E325" s="258" t="s">
        <v>440</v>
      </c>
      <c r="F325" s="258"/>
      <c r="G325" s="263"/>
      <c r="H325" s="263"/>
      <c r="I325" s="263">
        <f>I326</f>
        <v>-8683</v>
      </c>
      <c r="J325" s="281">
        <f t="shared" si="275"/>
        <v>-8683</v>
      </c>
      <c r="K325" s="263">
        <f>K326</f>
        <v>-8683</v>
      </c>
      <c r="L325" s="281">
        <f t="shared" si="276"/>
        <v>-17366</v>
      </c>
      <c r="M325" s="281">
        <f t="shared" si="276"/>
        <v>-17366</v>
      </c>
      <c r="N325" s="281">
        <f t="shared" si="276"/>
        <v>-26049</v>
      </c>
      <c r="O325" s="281">
        <f t="shared" si="276"/>
        <v>-34732</v>
      </c>
      <c r="P325" s="281">
        <f t="shared" si="276"/>
        <v>-43415</v>
      </c>
      <c r="Q325" s="281">
        <f t="shared" si="277"/>
        <v>-60781</v>
      </c>
      <c r="R325" s="281">
        <f t="shared" si="278"/>
        <v>-43415</v>
      </c>
      <c r="S325" s="281">
        <f t="shared" si="278"/>
        <v>-60781</v>
      </c>
      <c r="T325" s="281">
        <f t="shared" si="278"/>
        <v>-78147</v>
      </c>
      <c r="U325" s="281">
        <f t="shared" si="278"/>
        <v>-104196</v>
      </c>
    </row>
    <row r="326" spans="1:21" hidden="1" x14ac:dyDescent="0.2">
      <c r="A326" s="265" t="s">
        <v>268</v>
      </c>
      <c r="B326" s="258" t="s">
        <v>343</v>
      </c>
      <c r="C326" s="258" t="s">
        <v>198</v>
      </c>
      <c r="D326" s="258" t="s">
        <v>192</v>
      </c>
      <c r="E326" s="258" t="s">
        <v>440</v>
      </c>
      <c r="F326" s="258" t="s">
        <v>155</v>
      </c>
      <c r="G326" s="263"/>
      <c r="H326" s="263"/>
      <c r="I326" s="263">
        <v>-8683</v>
      </c>
      <c r="J326" s="281">
        <f t="shared" si="275"/>
        <v>-8683</v>
      </c>
      <c r="K326" s="263">
        <v>-8683</v>
      </c>
      <c r="L326" s="281">
        <f t="shared" si="276"/>
        <v>-17366</v>
      </c>
      <c r="M326" s="281">
        <f t="shared" si="276"/>
        <v>-17366</v>
      </c>
      <c r="N326" s="281">
        <f t="shared" si="276"/>
        <v>-26049</v>
      </c>
      <c r="O326" s="281">
        <f t="shared" si="276"/>
        <v>-34732</v>
      </c>
      <c r="P326" s="281">
        <f t="shared" si="276"/>
        <v>-43415</v>
      </c>
      <c r="Q326" s="281">
        <f t="shared" si="277"/>
        <v>-60781</v>
      </c>
      <c r="R326" s="281">
        <f t="shared" si="278"/>
        <v>-43415</v>
      </c>
      <c r="S326" s="281">
        <f t="shared" si="278"/>
        <v>-60781</v>
      </c>
      <c r="T326" s="281">
        <f t="shared" si="278"/>
        <v>-78147</v>
      </c>
      <c r="U326" s="281">
        <f t="shared" si="278"/>
        <v>-104196</v>
      </c>
    </row>
    <row r="327" spans="1:21" hidden="1" x14ac:dyDescent="0.2">
      <c r="A327" s="265" t="s">
        <v>66</v>
      </c>
      <c r="B327" s="258" t="s">
        <v>343</v>
      </c>
      <c r="C327" s="258" t="s">
        <v>198</v>
      </c>
      <c r="D327" s="258" t="s">
        <v>192</v>
      </c>
      <c r="E327" s="258" t="s">
        <v>67</v>
      </c>
      <c r="F327" s="258"/>
      <c r="G327" s="263"/>
      <c r="H327" s="263"/>
      <c r="I327" s="263" t="e">
        <f>I328</f>
        <v>#REF!</v>
      </c>
      <c r="J327" s="281" t="e">
        <f t="shared" si="275"/>
        <v>#REF!</v>
      </c>
      <c r="K327" s="263" t="e">
        <f>K328</f>
        <v>#REF!</v>
      </c>
      <c r="L327" s="281" t="e">
        <f t="shared" si="276"/>
        <v>#REF!</v>
      </c>
      <c r="M327" s="281" t="e">
        <f t="shared" si="276"/>
        <v>#REF!</v>
      </c>
      <c r="N327" s="281" t="e">
        <f t="shared" si="276"/>
        <v>#REF!</v>
      </c>
      <c r="O327" s="281" t="e">
        <f t="shared" si="276"/>
        <v>#REF!</v>
      </c>
      <c r="P327" s="281" t="e">
        <f t="shared" si="276"/>
        <v>#REF!</v>
      </c>
      <c r="Q327" s="281" t="e">
        <f t="shared" si="277"/>
        <v>#REF!</v>
      </c>
      <c r="R327" s="281" t="e">
        <f t="shared" si="278"/>
        <v>#REF!</v>
      </c>
      <c r="S327" s="281" t="e">
        <f t="shared" si="278"/>
        <v>#REF!</v>
      </c>
      <c r="T327" s="281" t="e">
        <f t="shared" si="278"/>
        <v>#REF!</v>
      </c>
      <c r="U327" s="281" t="e">
        <f t="shared" si="278"/>
        <v>#REF!</v>
      </c>
    </row>
    <row r="328" spans="1:21" ht="65.25" hidden="1" customHeight="1" x14ac:dyDescent="0.2">
      <c r="A328" s="265" t="s">
        <v>151</v>
      </c>
      <c r="B328" s="258" t="s">
        <v>343</v>
      </c>
      <c r="C328" s="258" t="s">
        <v>198</v>
      </c>
      <c r="D328" s="258" t="s">
        <v>192</v>
      </c>
      <c r="E328" s="258" t="s">
        <v>152</v>
      </c>
      <c r="F328" s="258"/>
      <c r="G328" s="263"/>
      <c r="H328" s="263"/>
      <c r="I328" s="263" t="e">
        <f>I329+I330</f>
        <v>#REF!</v>
      </c>
      <c r="J328" s="281" t="e">
        <f t="shared" si="275"/>
        <v>#REF!</v>
      </c>
      <c r="K328" s="263" t="e">
        <f>K329+K330</f>
        <v>#REF!</v>
      </c>
      <c r="L328" s="281" t="e">
        <f t="shared" si="276"/>
        <v>#REF!</v>
      </c>
      <c r="M328" s="281" t="e">
        <f t="shared" si="276"/>
        <v>#REF!</v>
      </c>
      <c r="N328" s="281" t="e">
        <f t="shared" si="276"/>
        <v>#REF!</v>
      </c>
      <c r="O328" s="281" t="e">
        <f t="shared" si="276"/>
        <v>#REF!</v>
      </c>
      <c r="P328" s="281" t="e">
        <f t="shared" si="276"/>
        <v>#REF!</v>
      </c>
      <c r="Q328" s="281" t="e">
        <f t="shared" si="277"/>
        <v>#REF!</v>
      </c>
      <c r="R328" s="281" t="e">
        <f t="shared" si="278"/>
        <v>#REF!</v>
      </c>
      <c r="S328" s="281" t="e">
        <f t="shared" si="278"/>
        <v>#REF!</v>
      </c>
      <c r="T328" s="281" t="e">
        <f t="shared" si="278"/>
        <v>#REF!</v>
      </c>
      <c r="U328" s="281" t="e">
        <f t="shared" si="278"/>
        <v>#REF!</v>
      </c>
    </row>
    <row r="329" spans="1:21" ht="12.75" hidden="1" customHeight="1" x14ac:dyDescent="0.2">
      <c r="A329" s="265" t="s">
        <v>322</v>
      </c>
      <c r="B329" s="258" t="s">
        <v>343</v>
      </c>
      <c r="C329" s="258" t="s">
        <v>198</v>
      </c>
      <c r="D329" s="258" t="s">
        <v>192</v>
      </c>
      <c r="E329" s="258" t="s">
        <v>152</v>
      </c>
      <c r="F329" s="258" t="s">
        <v>323</v>
      </c>
      <c r="G329" s="263"/>
      <c r="H329" s="263"/>
      <c r="I329" s="263" t="e">
        <f>#REF!+G329</f>
        <v>#REF!</v>
      </c>
      <c r="J329" s="281" t="e">
        <f t="shared" si="275"/>
        <v>#REF!</v>
      </c>
      <c r="K329" s="263" t="e">
        <f>H329+I329</f>
        <v>#REF!</v>
      </c>
      <c r="L329" s="281" t="e">
        <f t="shared" si="276"/>
        <v>#REF!</v>
      </c>
      <c r="M329" s="281" t="e">
        <f t="shared" si="276"/>
        <v>#REF!</v>
      </c>
      <c r="N329" s="281" t="e">
        <f t="shared" si="276"/>
        <v>#REF!</v>
      </c>
      <c r="O329" s="281" t="e">
        <f t="shared" si="276"/>
        <v>#REF!</v>
      </c>
      <c r="P329" s="281" t="e">
        <f t="shared" si="276"/>
        <v>#REF!</v>
      </c>
      <c r="Q329" s="281" t="e">
        <f t="shared" si="277"/>
        <v>#REF!</v>
      </c>
      <c r="R329" s="281" t="e">
        <f t="shared" si="278"/>
        <v>#REF!</v>
      </c>
      <c r="S329" s="281" t="e">
        <f t="shared" si="278"/>
        <v>#REF!</v>
      </c>
      <c r="T329" s="281" t="e">
        <f t="shared" si="278"/>
        <v>#REF!</v>
      </c>
      <c r="U329" s="281" t="e">
        <f t="shared" si="278"/>
        <v>#REF!</v>
      </c>
    </row>
    <row r="330" spans="1:21" hidden="1" x14ac:dyDescent="0.2">
      <c r="A330" s="265" t="s">
        <v>268</v>
      </c>
      <c r="B330" s="258" t="s">
        <v>343</v>
      </c>
      <c r="C330" s="258" t="s">
        <v>198</v>
      </c>
      <c r="D330" s="258" t="s">
        <v>192</v>
      </c>
      <c r="E330" s="258" t="s">
        <v>152</v>
      </c>
      <c r="F330" s="258" t="s">
        <v>155</v>
      </c>
      <c r="G330" s="263"/>
      <c r="H330" s="263"/>
      <c r="I330" s="263" t="e">
        <f>#REF!+G330</f>
        <v>#REF!</v>
      </c>
      <c r="J330" s="281" t="e">
        <f t="shared" si="275"/>
        <v>#REF!</v>
      </c>
      <c r="K330" s="263" t="e">
        <f>H330+I330</f>
        <v>#REF!</v>
      </c>
      <c r="L330" s="281" t="e">
        <f t="shared" si="276"/>
        <v>#REF!</v>
      </c>
      <c r="M330" s="281" t="e">
        <f t="shared" si="276"/>
        <v>#REF!</v>
      </c>
      <c r="N330" s="281" t="e">
        <f t="shared" si="276"/>
        <v>#REF!</v>
      </c>
      <c r="O330" s="281" t="e">
        <f t="shared" si="276"/>
        <v>#REF!</v>
      </c>
      <c r="P330" s="281" t="e">
        <f t="shared" si="276"/>
        <v>#REF!</v>
      </c>
      <c r="Q330" s="281" t="e">
        <f t="shared" si="277"/>
        <v>#REF!</v>
      </c>
      <c r="R330" s="281" t="e">
        <f t="shared" si="278"/>
        <v>#REF!</v>
      </c>
      <c r="S330" s="281" t="e">
        <f t="shared" si="278"/>
        <v>#REF!</v>
      </c>
      <c r="T330" s="281" t="e">
        <f t="shared" si="278"/>
        <v>#REF!</v>
      </c>
      <c r="U330" s="281" t="e">
        <f t="shared" si="278"/>
        <v>#REF!</v>
      </c>
    </row>
    <row r="331" spans="1:21" hidden="1" x14ac:dyDescent="0.2">
      <c r="A331" s="265" t="s">
        <v>324</v>
      </c>
      <c r="B331" s="258" t="s">
        <v>343</v>
      </c>
      <c r="C331" s="258" t="s">
        <v>198</v>
      </c>
      <c r="D331" s="258" t="s">
        <v>192</v>
      </c>
      <c r="E331" s="258" t="s">
        <v>325</v>
      </c>
      <c r="F331" s="258"/>
      <c r="G331" s="263"/>
      <c r="H331" s="263"/>
      <c r="I331" s="263" t="e">
        <f>I332</f>
        <v>#REF!</v>
      </c>
      <c r="J331" s="281" t="e">
        <f t="shared" si="275"/>
        <v>#REF!</v>
      </c>
      <c r="K331" s="263" t="e">
        <f>K332</f>
        <v>#REF!</v>
      </c>
      <c r="L331" s="281" t="e">
        <f t="shared" si="276"/>
        <v>#REF!</v>
      </c>
      <c r="M331" s="281" t="e">
        <f t="shared" si="276"/>
        <v>#REF!</v>
      </c>
      <c r="N331" s="281" t="e">
        <f t="shared" si="276"/>
        <v>#REF!</v>
      </c>
      <c r="O331" s="281" t="e">
        <f t="shared" si="276"/>
        <v>#REF!</v>
      </c>
      <c r="P331" s="281" t="e">
        <f t="shared" si="276"/>
        <v>#REF!</v>
      </c>
      <c r="Q331" s="281" t="e">
        <f t="shared" si="277"/>
        <v>#REF!</v>
      </c>
      <c r="R331" s="281" t="e">
        <f t="shared" si="278"/>
        <v>#REF!</v>
      </c>
      <c r="S331" s="281" t="e">
        <f t="shared" si="278"/>
        <v>#REF!</v>
      </c>
      <c r="T331" s="281" t="e">
        <f t="shared" si="278"/>
        <v>#REF!</v>
      </c>
      <c r="U331" s="281" t="e">
        <f t="shared" si="278"/>
        <v>#REF!</v>
      </c>
    </row>
    <row r="332" spans="1:21" ht="27" hidden="1" customHeight="1" x14ac:dyDescent="0.2">
      <c r="A332" s="265" t="s">
        <v>163</v>
      </c>
      <c r="B332" s="258" t="s">
        <v>343</v>
      </c>
      <c r="C332" s="258" t="s">
        <v>198</v>
      </c>
      <c r="D332" s="258" t="s">
        <v>192</v>
      </c>
      <c r="E332" s="258" t="s">
        <v>328</v>
      </c>
      <c r="F332" s="258"/>
      <c r="G332" s="263"/>
      <c r="H332" s="263"/>
      <c r="I332" s="263" t="e">
        <f>I333</f>
        <v>#REF!</v>
      </c>
      <c r="J332" s="281" t="e">
        <f t="shared" si="275"/>
        <v>#REF!</v>
      </c>
      <c r="K332" s="263" t="e">
        <f>K333</f>
        <v>#REF!</v>
      </c>
      <c r="L332" s="281" t="e">
        <f t="shared" si="276"/>
        <v>#REF!</v>
      </c>
      <c r="M332" s="281" t="e">
        <f t="shared" si="276"/>
        <v>#REF!</v>
      </c>
      <c r="N332" s="281" t="e">
        <f t="shared" si="276"/>
        <v>#REF!</v>
      </c>
      <c r="O332" s="281" t="e">
        <f t="shared" si="276"/>
        <v>#REF!</v>
      </c>
      <c r="P332" s="281" t="e">
        <f t="shared" si="276"/>
        <v>#REF!</v>
      </c>
      <c r="Q332" s="281" t="e">
        <f t="shared" si="277"/>
        <v>#REF!</v>
      </c>
      <c r="R332" s="281" t="e">
        <f t="shared" si="278"/>
        <v>#REF!</v>
      </c>
      <c r="S332" s="281" t="e">
        <f t="shared" si="278"/>
        <v>#REF!</v>
      </c>
      <c r="T332" s="281" t="e">
        <f t="shared" si="278"/>
        <v>#REF!</v>
      </c>
      <c r="U332" s="281" t="e">
        <f t="shared" si="278"/>
        <v>#REF!</v>
      </c>
    </row>
    <row r="333" spans="1:21" ht="30" hidden="1" x14ac:dyDescent="0.2">
      <c r="A333" s="265" t="s">
        <v>159</v>
      </c>
      <c r="B333" s="258" t="s">
        <v>343</v>
      </c>
      <c r="C333" s="258" t="s">
        <v>198</v>
      </c>
      <c r="D333" s="258" t="s">
        <v>192</v>
      </c>
      <c r="E333" s="258" t="s">
        <v>328</v>
      </c>
      <c r="F333" s="258" t="s">
        <v>160</v>
      </c>
      <c r="G333" s="263"/>
      <c r="H333" s="263"/>
      <c r="I333" s="263" t="e">
        <f>#REF!+G333</f>
        <v>#REF!</v>
      </c>
      <c r="J333" s="281" t="e">
        <f t="shared" si="275"/>
        <v>#REF!</v>
      </c>
      <c r="K333" s="263" t="e">
        <f>H333+I333</f>
        <v>#REF!</v>
      </c>
      <c r="L333" s="281" t="e">
        <f t="shared" si="276"/>
        <v>#REF!</v>
      </c>
      <c r="M333" s="281" t="e">
        <f t="shared" si="276"/>
        <v>#REF!</v>
      </c>
      <c r="N333" s="281" t="e">
        <f t="shared" si="276"/>
        <v>#REF!</v>
      </c>
      <c r="O333" s="281" t="e">
        <f t="shared" si="276"/>
        <v>#REF!</v>
      </c>
      <c r="P333" s="281" t="e">
        <f t="shared" si="276"/>
        <v>#REF!</v>
      </c>
      <c r="Q333" s="281" t="e">
        <f t="shared" si="277"/>
        <v>#REF!</v>
      </c>
      <c r="R333" s="281" t="e">
        <f t="shared" si="278"/>
        <v>#REF!</v>
      </c>
      <c r="S333" s="281" t="e">
        <f t="shared" si="278"/>
        <v>#REF!</v>
      </c>
      <c r="T333" s="281" t="e">
        <f t="shared" si="278"/>
        <v>#REF!</v>
      </c>
      <c r="U333" s="281" t="e">
        <f t="shared" si="278"/>
        <v>#REF!</v>
      </c>
    </row>
    <row r="334" spans="1:21" s="19" customFormat="1" ht="12.75" hidden="1" customHeight="1" x14ac:dyDescent="0.2">
      <c r="A334" s="435" t="s">
        <v>148</v>
      </c>
      <c r="B334" s="256" t="s">
        <v>343</v>
      </c>
      <c r="C334" s="256" t="s">
        <v>212</v>
      </c>
      <c r="D334" s="256"/>
      <c r="E334" s="256"/>
      <c r="F334" s="256"/>
      <c r="G334" s="281"/>
      <c r="H334" s="281"/>
      <c r="I334" s="281" t="e">
        <f>I335</f>
        <v>#REF!</v>
      </c>
      <c r="J334" s="281" t="e">
        <f t="shared" si="275"/>
        <v>#REF!</v>
      </c>
      <c r="K334" s="281" t="e">
        <f>K335</f>
        <v>#REF!</v>
      </c>
      <c r="L334" s="281" t="e">
        <f t="shared" si="276"/>
        <v>#REF!</v>
      </c>
      <c r="M334" s="281" t="e">
        <f t="shared" si="276"/>
        <v>#REF!</v>
      </c>
      <c r="N334" s="281" t="e">
        <f t="shared" si="276"/>
        <v>#REF!</v>
      </c>
      <c r="O334" s="281" t="e">
        <f t="shared" si="276"/>
        <v>#REF!</v>
      </c>
      <c r="P334" s="281" t="e">
        <f t="shared" si="276"/>
        <v>#REF!</v>
      </c>
      <c r="Q334" s="281" t="e">
        <f t="shared" si="277"/>
        <v>#REF!</v>
      </c>
      <c r="R334" s="281" t="e">
        <f t="shared" si="278"/>
        <v>#REF!</v>
      </c>
      <c r="S334" s="281" t="e">
        <f t="shared" si="278"/>
        <v>#REF!</v>
      </c>
      <c r="T334" s="281" t="e">
        <f t="shared" si="278"/>
        <v>#REF!</v>
      </c>
      <c r="U334" s="281" t="e">
        <f t="shared" si="278"/>
        <v>#REF!</v>
      </c>
    </row>
    <row r="335" spans="1:21" s="19" customFormat="1" ht="12.75" hidden="1" customHeight="1" x14ac:dyDescent="0.2">
      <c r="A335" s="435" t="s">
        <v>272</v>
      </c>
      <c r="B335" s="256" t="s">
        <v>343</v>
      </c>
      <c r="C335" s="256" t="s">
        <v>212</v>
      </c>
      <c r="D335" s="256" t="s">
        <v>212</v>
      </c>
      <c r="E335" s="256"/>
      <c r="F335" s="258"/>
      <c r="G335" s="281"/>
      <c r="H335" s="281"/>
      <c r="I335" s="281" t="e">
        <f>I336</f>
        <v>#REF!</v>
      </c>
      <c r="J335" s="281" t="e">
        <f t="shared" si="275"/>
        <v>#REF!</v>
      </c>
      <c r="K335" s="281" t="e">
        <f>K336</f>
        <v>#REF!</v>
      </c>
      <c r="L335" s="281" t="e">
        <f t="shared" si="276"/>
        <v>#REF!</v>
      </c>
      <c r="M335" s="281" t="e">
        <f t="shared" si="276"/>
        <v>#REF!</v>
      </c>
      <c r="N335" s="281" t="e">
        <f t="shared" si="276"/>
        <v>#REF!</v>
      </c>
      <c r="O335" s="281" t="e">
        <f t="shared" si="276"/>
        <v>#REF!</v>
      </c>
      <c r="P335" s="281" t="e">
        <f t="shared" si="276"/>
        <v>#REF!</v>
      </c>
      <c r="Q335" s="281" t="e">
        <f t="shared" si="277"/>
        <v>#REF!</v>
      </c>
      <c r="R335" s="281" t="e">
        <f t="shared" si="278"/>
        <v>#REF!</v>
      </c>
      <c r="S335" s="281" t="e">
        <f t="shared" si="278"/>
        <v>#REF!</v>
      </c>
      <c r="T335" s="281" t="e">
        <f t="shared" si="278"/>
        <v>#REF!</v>
      </c>
      <c r="U335" s="281" t="e">
        <f t="shared" si="278"/>
        <v>#REF!</v>
      </c>
    </row>
    <row r="336" spans="1:21" ht="38.25" hidden="1" customHeight="1" x14ac:dyDescent="0.2">
      <c r="A336" s="265" t="s">
        <v>326</v>
      </c>
      <c r="B336" s="258" t="s">
        <v>343</v>
      </c>
      <c r="C336" s="258" t="s">
        <v>212</v>
      </c>
      <c r="D336" s="258" t="s">
        <v>212</v>
      </c>
      <c r="E336" s="258" t="s">
        <v>164</v>
      </c>
      <c r="F336" s="258"/>
      <c r="G336" s="263"/>
      <c r="H336" s="263"/>
      <c r="I336" s="263" t="e">
        <f>I337</f>
        <v>#REF!</v>
      </c>
      <c r="J336" s="281" t="e">
        <f t="shared" si="275"/>
        <v>#REF!</v>
      </c>
      <c r="K336" s="263" t="e">
        <f>K337</f>
        <v>#REF!</v>
      </c>
      <c r="L336" s="281" t="e">
        <f t="shared" si="276"/>
        <v>#REF!</v>
      </c>
      <c r="M336" s="281" t="e">
        <f t="shared" si="276"/>
        <v>#REF!</v>
      </c>
      <c r="N336" s="281" t="e">
        <f t="shared" si="276"/>
        <v>#REF!</v>
      </c>
      <c r="O336" s="281" t="e">
        <f t="shared" si="276"/>
        <v>#REF!</v>
      </c>
      <c r="P336" s="281" t="e">
        <f t="shared" si="276"/>
        <v>#REF!</v>
      </c>
      <c r="Q336" s="281" t="e">
        <f t="shared" si="277"/>
        <v>#REF!</v>
      </c>
      <c r="R336" s="281" t="e">
        <f t="shared" si="278"/>
        <v>#REF!</v>
      </c>
      <c r="S336" s="281" t="e">
        <f t="shared" si="278"/>
        <v>#REF!</v>
      </c>
      <c r="T336" s="281" t="e">
        <f t="shared" si="278"/>
        <v>#REF!</v>
      </c>
      <c r="U336" s="281" t="e">
        <f t="shared" si="278"/>
        <v>#REF!</v>
      </c>
    </row>
    <row r="337" spans="1:21" ht="25.5" hidden="1" customHeight="1" x14ac:dyDescent="0.2">
      <c r="A337" s="265" t="s">
        <v>327</v>
      </c>
      <c r="B337" s="258" t="s">
        <v>343</v>
      </c>
      <c r="C337" s="258" t="s">
        <v>212</v>
      </c>
      <c r="D337" s="258" t="s">
        <v>212</v>
      </c>
      <c r="E337" s="258" t="s">
        <v>164</v>
      </c>
      <c r="F337" s="258" t="s">
        <v>165</v>
      </c>
      <c r="G337" s="263"/>
      <c r="H337" s="263"/>
      <c r="I337" s="263" t="e">
        <f>#REF!+G337</f>
        <v>#REF!</v>
      </c>
      <c r="J337" s="281" t="e">
        <f t="shared" si="275"/>
        <v>#REF!</v>
      </c>
      <c r="K337" s="263" t="e">
        <f>H337+I337</f>
        <v>#REF!</v>
      </c>
      <c r="L337" s="281" t="e">
        <f t="shared" si="276"/>
        <v>#REF!</v>
      </c>
      <c r="M337" s="281" t="e">
        <f t="shared" si="276"/>
        <v>#REF!</v>
      </c>
      <c r="N337" s="281" t="e">
        <f t="shared" si="276"/>
        <v>#REF!</v>
      </c>
      <c r="O337" s="281" t="e">
        <f t="shared" si="276"/>
        <v>#REF!</v>
      </c>
      <c r="P337" s="281" t="e">
        <f t="shared" si="276"/>
        <v>#REF!</v>
      </c>
      <c r="Q337" s="281" t="e">
        <f t="shared" si="277"/>
        <v>#REF!</v>
      </c>
      <c r="R337" s="281" t="e">
        <f t="shared" si="278"/>
        <v>#REF!</v>
      </c>
      <c r="S337" s="281" t="e">
        <f t="shared" si="278"/>
        <v>#REF!</v>
      </c>
      <c r="T337" s="281" t="e">
        <f t="shared" si="278"/>
        <v>#REF!</v>
      </c>
      <c r="U337" s="281" t="e">
        <f t="shared" si="278"/>
        <v>#REF!</v>
      </c>
    </row>
    <row r="338" spans="1:21" ht="58.5" hidden="1" customHeight="1" x14ac:dyDescent="0.2">
      <c r="A338" s="276" t="s">
        <v>393</v>
      </c>
      <c r="B338" s="258" t="s">
        <v>343</v>
      </c>
      <c r="C338" s="258" t="s">
        <v>198</v>
      </c>
      <c r="D338" s="258" t="s">
        <v>192</v>
      </c>
      <c r="E338" s="258" t="s">
        <v>441</v>
      </c>
      <c r="F338" s="258"/>
      <c r="G338" s="263"/>
      <c r="H338" s="263"/>
      <c r="I338" s="263">
        <f>I339</f>
        <v>-30.1</v>
      </c>
      <c r="J338" s="281">
        <f t="shared" si="275"/>
        <v>-30.1</v>
      </c>
      <c r="K338" s="263">
        <f>K339</f>
        <v>-30.1</v>
      </c>
      <c r="L338" s="281">
        <f t="shared" si="276"/>
        <v>-60.2</v>
      </c>
      <c r="M338" s="281">
        <f t="shared" si="276"/>
        <v>-60.2</v>
      </c>
      <c r="N338" s="281">
        <f t="shared" si="276"/>
        <v>-90.300000000000011</v>
      </c>
      <c r="O338" s="281">
        <f t="shared" si="276"/>
        <v>-120.4</v>
      </c>
      <c r="P338" s="281">
        <f t="shared" si="276"/>
        <v>-150.5</v>
      </c>
      <c r="Q338" s="281">
        <f t="shared" si="277"/>
        <v>-210.70000000000002</v>
      </c>
      <c r="R338" s="281">
        <f t="shared" si="278"/>
        <v>-150.5</v>
      </c>
      <c r="S338" s="281">
        <f t="shared" si="278"/>
        <v>-210.70000000000002</v>
      </c>
      <c r="T338" s="281">
        <f t="shared" si="278"/>
        <v>-270.89999999999998</v>
      </c>
      <c r="U338" s="281">
        <f t="shared" si="278"/>
        <v>-361.20000000000005</v>
      </c>
    </row>
    <row r="339" spans="1:21" ht="18.75" hidden="1" customHeight="1" x14ac:dyDescent="0.2">
      <c r="A339" s="265" t="s">
        <v>268</v>
      </c>
      <c r="B339" s="258" t="s">
        <v>343</v>
      </c>
      <c r="C339" s="258" t="s">
        <v>198</v>
      </c>
      <c r="D339" s="258" t="s">
        <v>192</v>
      </c>
      <c r="E339" s="258" t="s">
        <v>441</v>
      </c>
      <c r="F339" s="258" t="s">
        <v>155</v>
      </c>
      <c r="G339" s="263"/>
      <c r="H339" s="263"/>
      <c r="I339" s="263">
        <v>-30.1</v>
      </c>
      <c r="J339" s="281">
        <f t="shared" si="275"/>
        <v>-30.1</v>
      </c>
      <c r="K339" s="263">
        <v>-30.1</v>
      </c>
      <c r="L339" s="281">
        <f t="shared" si="276"/>
        <v>-60.2</v>
      </c>
      <c r="M339" s="281">
        <f t="shared" si="276"/>
        <v>-60.2</v>
      </c>
      <c r="N339" s="281">
        <f t="shared" si="276"/>
        <v>-90.300000000000011</v>
      </c>
      <c r="O339" s="281">
        <f t="shared" si="276"/>
        <v>-120.4</v>
      </c>
      <c r="P339" s="281">
        <f t="shared" si="276"/>
        <v>-150.5</v>
      </c>
      <c r="Q339" s="281">
        <f t="shared" si="277"/>
        <v>-210.70000000000002</v>
      </c>
      <c r="R339" s="281">
        <f t="shared" si="278"/>
        <v>-150.5</v>
      </c>
      <c r="S339" s="281">
        <f t="shared" si="278"/>
        <v>-210.70000000000002</v>
      </c>
      <c r="T339" s="281">
        <f t="shared" si="278"/>
        <v>-270.89999999999998</v>
      </c>
      <c r="U339" s="281">
        <f t="shared" si="278"/>
        <v>-361.20000000000005</v>
      </c>
    </row>
    <row r="340" spans="1:21" ht="43.5" hidden="1" customHeight="1" x14ac:dyDescent="0.2">
      <c r="A340" s="265" t="s">
        <v>151</v>
      </c>
      <c r="B340" s="258" t="s">
        <v>343</v>
      </c>
      <c r="C340" s="258" t="s">
        <v>198</v>
      </c>
      <c r="D340" s="258" t="s">
        <v>192</v>
      </c>
      <c r="E340" s="258" t="s">
        <v>762</v>
      </c>
      <c r="F340" s="258"/>
      <c r="G340" s="263"/>
      <c r="H340" s="263">
        <f>H341</f>
        <v>5495.6</v>
      </c>
      <c r="I340" s="263">
        <f>I341</f>
        <v>0</v>
      </c>
      <c r="J340" s="263">
        <f t="shared" si="275"/>
        <v>5495.6</v>
      </c>
      <c r="K340" s="263">
        <f>K341</f>
        <v>700</v>
      </c>
      <c r="L340" s="263">
        <f>L341</f>
        <v>10655</v>
      </c>
      <c r="M340" s="263">
        <f>M341</f>
        <v>10655</v>
      </c>
      <c r="N340" s="263">
        <f t="shared" ref="N340:Q340" si="279">N341</f>
        <v>-78.599999999999994</v>
      </c>
      <c r="O340" s="263">
        <f t="shared" si="279"/>
        <v>10576.4</v>
      </c>
      <c r="P340" s="263">
        <f t="shared" si="279"/>
        <v>10576.4</v>
      </c>
      <c r="Q340" s="263">
        <f t="shared" si="279"/>
        <v>2933.6</v>
      </c>
      <c r="R340" s="263">
        <f>R341</f>
        <v>0</v>
      </c>
      <c r="S340" s="263">
        <f>S341</f>
        <v>0</v>
      </c>
      <c r="T340" s="263">
        <f>T341</f>
        <v>0</v>
      </c>
      <c r="U340" s="263">
        <f>U341</f>
        <v>0</v>
      </c>
    </row>
    <row r="341" spans="1:21" ht="18.75" hidden="1" customHeight="1" x14ac:dyDescent="0.2">
      <c r="A341" s="265" t="s">
        <v>268</v>
      </c>
      <c r="B341" s="258" t="s">
        <v>343</v>
      </c>
      <c r="C341" s="258" t="s">
        <v>198</v>
      </c>
      <c r="D341" s="258" t="s">
        <v>192</v>
      </c>
      <c r="E341" s="258" t="s">
        <v>762</v>
      </c>
      <c r="F341" s="258" t="s">
        <v>155</v>
      </c>
      <c r="G341" s="263"/>
      <c r="H341" s="263">
        <v>5495.6</v>
      </c>
      <c r="I341" s="263">
        <v>0</v>
      </c>
      <c r="J341" s="263">
        <f t="shared" si="275"/>
        <v>5495.6</v>
      </c>
      <c r="K341" s="263">
        <v>700</v>
      </c>
      <c r="L341" s="263">
        <v>10655</v>
      </c>
      <c r="M341" s="263">
        <v>10655</v>
      </c>
      <c r="N341" s="263">
        <v>-78.599999999999994</v>
      </c>
      <c r="O341" s="263">
        <f>M341+N341</f>
        <v>10576.4</v>
      </c>
      <c r="P341" s="263">
        <v>10576.4</v>
      </c>
      <c r="Q341" s="263">
        <v>2933.6</v>
      </c>
      <c r="R341" s="263">
        <v>0</v>
      </c>
      <c r="S341" s="263">
        <v>0</v>
      </c>
      <c r="T341" s="263">
        <f>R341+S341</f>
        <v>0</v>
      </c>
      <c r="U341" s="263">
        <v>0</v>
      </c>
    </row>
    <row r="342" spans="1:21" s="19" customFormat="1" ht="18.75" hidden="1" customHeight="1" x14ac:dyDescent="0.2">
      <c r="A342" s="435" t="s">
        <v>224</v>
      </c>
      <c r="B342" s="256" t="s">
        <v>343</v>
      </c>
      <c r="C342" s="256" t="s">
        <v>198</v>
      </c>
      <c r="D342" s="256" t="s">
        <v>194</v>
      </c>
      <c r="E342" s="256"/>
      <c r="F342" s="256"/>
      <c r="G342" s="281"/>
      <c r="H342" s="281"/>
      <c r="I342" s="281"/>
      <c r="J342" s="281"/>
      <c r="K342" s="281">
        <f>K343+K344</f>
        <v>996.25</v>
      </c>
      <c r="L342" s="281">
        <f>L343+L344</f>
        <v>0</v>
      </c>
      <c r="M342" s="281">
        <f>M343+M344</f>
        <v>0</v>
      </c>
      <c r="N342" s="281">
        <f t="shared" ref="N342:P342" si="280">N343+N344</f>
        <v>0</v>
      </c>
      <c r="O342" s="281">
        <f t="shared" si="280"/>
        <v>0</v>
      </c>
      <c r="P342" s="281">
        <f t="shared" si="280"/>
        <v>0</v>
      </c>
      <c r="Q342" s="281">
        <f t="shared" ref="Q342:T342" si="281">Q343+Q344</f>
        <v>0</v>
      </c>
      <c r="R342" s="281">
        <f t="shared" ref="R342:S342" si="282">R343+R344</f>
        <v>0</v>
      </c>
      <c r="S342" s="281">
        <f t="shared" si="282"/>
        <v>0</v>
      </c>
      <c r="T342" s="281">
        <f t="shared" si="281"/>
        <v>0</v>
      </c>
      <c r="U342" s="281">
        <f t="shared" ref="U342" si="283">U343+U344</f>
        <v>0</v>
      </c>
    </row>
    <row r="343" spans="1:21" ht="18.75" hidden="1" customHeight="1" x14ac:dyDescent="0.2">
      <c r="A343" s="265" t="s">
        <v>770</v>
      </c>
      <c r="B343" s="258" t="s">
        <v>343</v>
      </c>
      <c r="C343" s="258" t="s">
        <v>198</v>
      </c>
      <c r="D343" s="258" t="s">
        <v>194</v>
      </c>
      <c r="E343" s="258" t="s">
        <v>830</v>
      </c>
      <c r="F343" s="258" t="s">
        <v>771</v>
      </c>
      <c r="G343" s="263"/>
      <c r="H343" s="263"/>
      <c r="I343" s="263"/>
      <c r="J343" s="263"/>
      <c r="K343" s="263">
        <v>350</v>
      </c>
      <c r="L343" s="263">
        <v>0</v>
      </c>
      <c r="M343" s="263">
        <v>0</v>
      </c>
      <c r="N343" s="263">
        <v>0</v>
      </c>
      <c r="O343" s="263">
        <v>0</v>
      </c>
      <c r="P343" s="263">
        <v>0</v>
      </c>
      <c r="Q343" s="263">
        <v>0</v>
      </c>
      <c r="R343" s="263">
        <v>0</v>
      </c>
      <c r="S343" s="263">
        <v>0</v>
      </c>
      <c r="T343" s="263">
        <v>0</v>
      </c>
      <c r="U343" s="263">
        <v>0</v>
      </c>
    </row>
    <row r="344" spans="1:21" ht="18.75" hidden="1" customHeight="1" x14ac:dyDescent="0.2">
      <c r="A344" s="265" t="s">
        <v>770</v>
      </c>
      <c r="B344" s="258" t="s">
        <v>343</v>
      </c>
      <c r="C344" s="258" t="s">
        <v>198</v>
      </c>
      <c r="D344" s="258" t="s">
        <v>194</v>
      </c>
      <c r="E344" s="258" t="s">
        <v>861</v>
      </c>
      <c r="F344" s="258" t="s">
        <v>771</v>
      </c>
      <c r="G344" s="263"/>
      <c r="H344" s="263"/>
      <c r="I344" s="263"/>
      <c r="J344" s="263"/>
      <c r="K344" s="263">
        <v>646.25</v>
      </c>
      <c r="L344" s="263">
        <v>0</v>
      </c>
      <c r="M344" s="263">
        <v>0</v>
      </c>
      <c r="N344" s="263">
        <v>0</v>
      </c>
      <c r="O344" s="263">
        <v>0</v>
      </c>
      <c r="P344" s="263">
        <v>0</v>
      </c>
      <c r="Q344" s="263">
        <v>0</v>
      </c>
      <c r="R344" s="263">
        <v>0</v>
      </c>
      <c r="S344" s="263">
        <v>0</v>
      </c>
      <c r="T344" s="263">
        <v>0</v>
      </c>
      <c r="U344" s="263">
        <v>0</v>
      </c>
    </row>
    <row r="345" spans="1:21" s="19" customFormat="1" ht="18" customHeight="1" x14ac:dyDescent="0.2">
      <c r="A345" s="435" t="s">
        <v>346</v>
      </c>
      <c r="B345" s="256" t="s">
        <v>343</v>
      </c>
      <c r="C345" s="256" t="s">
        <v>207</v>
      </c>
      <c r="D345" s="256"/>
      <c r="E345" s="256"/>
      <c r="F345" s="256"/>
      <c r="G345" s="281"/>
      <c r="H345" s="281">
        <f t="shared" ref="H345:U347" si="284">H346</f>
        <v>200</v>
      </c>
      <c r="I345" s="281">
        <f t="shared" si="284"/>
        <v>0</v>
      </c>
      <c r="J345" s="281">
        <f>H345+I345</f>
        <v>200</v>
      </c>
      <c r="K345" s="281">
        <f t="shared" si="284"/>
        <v>0</v>
      </c>
      <c r="L345" s="281">
        <f t="shared" si="284"/>
        <v>200</v>
      </c>
      <c r="M345" s="281">
        <f t="shared" si="284"/>
        <v>200</v>
      </c>
      <c r="N345" s="281">
        <f t="shared" si="284"/>
        <v>0</v>
      </c>
      <c r="O345" s="281">
        <f t="shared" si="284"/>
        <v>200</v>
      </c>
      <c r="P345" s="281">
        <f t="shared" si="284"/>
        <v>200</v>
      </c>
      <c r="Q345" s="281">
        <f t="shared" si="284"/>
        <v>0</v>
      </c>
      <c r="R345" s="281">
        <f t="shared" si="284"/>
        <v>200</v>
      </c>
      <c r="S345" s="281">
        <f t="shared" si="284"/>
        <v>0</v>
      </c>
      <c r="T345" s="281">
        <f t="shared" si="284"/>
        <v>200</v>
      </c>
      <c r="U345" s="281">
        <f t="shared" si="284"/>
        <v>200</v>
      </c>
    </row>
    <row r="346" spans="1:21" ht="19.5" customHeight="1" x14ac:dyDescent="0.2">
      <c r="A346" s="435" t="s">
        <v>284</v>
      </c>
      <c r="B346" s="256" t="s">
        <v>343</v>
      </c>
      <c r="C346" s="256" t="s">
        <v>207</v>
      </c>
      <c r="D346" s="256" t="s">
        <v>190</v>
      </c>
      <c r="E346" s="258"/>
      <c r="F346" s="258"/>
      <c r="G346" s="263" t="e">
        <f>#REF!+G347</f>
        <v>#REF!</v>
      </c>
      <c r="H346" s="263">
        <f t="shared" si="284"/>
        <v>200</v>
      </c>
      <c r="I346" s="263">
        <f t="shared" si="284"/>
        <v>0</v>
      </c>
      <c r="J346" s="263">
        <f>H346+I346</f>
        <v>200</v>
      </c>
      <c r="K346" s="263">
        <f t="shared" si="284"/>
        <v>0</v>
      </c>
      <c r="L346" s="263">
        <f t="shared" si="284"/>
        <v>200</v>
      </c>
      <c r="M346" s="263">
        <f t="shared" si="284"/>
        <v>200</v>
      </c>
      <c r="N346" s="263">
        <f t="shared" si="284"/>
        <v>0</v>
      </c>
      <c r="O346" s="263">
        <f t="shared" si="284"/>
        <v>200</v>
      </c>
      <c r="P346" s="263">
        <f t="shared" si="284"/>
        <v>200</v>
      </c>
      <c r="Q346" s="263">
        <f t="shared" si="284"/>
        <v>0</v>
      </c>
      <c r="R346" s="263">
        <f t="shared" si="284"/>
        <v>200</v>
      </c>
      <c r="S346" s="263">
        <f t="shared" si="284"/>
        <v>0</v>
      </c>
      <c r="T346" s="263">
        <f t="shared" si="284"/>
        <v>200</v>
      </c>
      <c r="U346" s="263">
        <f t="shared" si="284"/>
        <v>200</v>
      </c>
    </row>
    <row r="347" spans="1:21" ht="20.25" customHeight="1" x14ac:dyDescent="0.2">
      <c r="A347" s="265" t="s">
        <v>503</v>
      </c>
      <c r="B347" s="258" t="s">
        <v>343</v>
      </c>
      <c r="C347" s="258" t="s">
        <v>207</v>
      </c>
      <c r="D347" s="258" t="s">
        <v>190</v>
      </c>
      <c r="E347" s="258" t="s">
        <v>761</v>
      </c>
      <c r="F347" s="258"/>
      <c r="G347" s="263"/>
      <c r="H347" s="263">
        <f t="shared" si="284"/>
        <v>200</v>
      </c>
      <c r="I347" s="263">
        <f t="shared" si="284"/>
        <v>0</v>
      </c>
      <c r="J347" s="263">
        <f>H347+I347</f>
        <v>200</v>
      </c>
      <c r="K347" s="263">
        <f t="shared" si="284"/>
        <v>0</v>
      </c>
      <c r="L347" s="263">
        <f t="shared" si="284"/>
        <v>200</v>
      </c>
      <c r="M347" s="263">
        <f t="shared" si="284"/>
        <v>200</v>
      </c>
      <c r="N347" s="263">
        <f t="shared" si="284"/>
        <v>0</v>
      </c>
      <c r="O347" s="263">
        <f t="shared" si="284"/>
        <v>200</v>
      </c>
      <c r="P347" s="263">
        <f t="shared" si="284"/>
        <v>200</v>
      </c>
      <c r="Q347" s="263">
        <f t="shared" si="284"/>
        <v>0</v>
      </c>
      <c r="R347" s="263">
        <f t="shared" si="284"/>
        <v>200</v>
      </c>
      <c r="S347" s="263">
        <f t="shared" si="284"/>
        <v>0</v>
      </c>
      <c r="T347" s="263">
        <f t="shared" si="284"/>
        <v>200</v>
      </c>
      <c r="U347" s="263">
        <f t="shared" si="284"/>
        <v>200</v>
      </c>
    </row>
    <row r="348" spans="1:21" x14ac:dyDescent="0.2">
      <c r="A348" s="265" t="s">
        <v>166</v>
      </c>
      <c r="B348" s="258" t="s">
        <v>343</v>
      </c>
      <c r="C348" s="258" t="s">
        <v>207</v>
      </c>
      <c r="D348" s="258" t="s">
        <v>190</v>
      </c>
      <c r="E348" s="258" t="s">
        <v>761</v>
      </c>
      <c r="F348" s="258" t="s">
        <v>167</v>
      </c>
      <c r="G348" s="263"/>
      <c r="H348" s="263">
        <v>200</v>
      </c>
      <c r="I348" s="263">
        <v>0</v>
      </c>
      <c r="J348" s="263">
        <f>H348+I348</f>
        <v>200</v>
      </c>
      <c r="K348" s="263">
        <v>0</v>
      </c>
      <c r="L348" s="263">
        <v>200</v>
      </c>
      <c r="M348" s="263">
        <v>200</v>
      </c>
      <c r="N348" s="263">
        <v>0</v>
      </c>
      <c r="O348" s="263">
        <f>M348+N348</f>
        <v>200</v>
      </c>
      <c r="P348" s="263">
        <v>200</v>
      </c>
      <c r="Q348" s="263">
        <v>0</v>
      </c>
      <c r="R348" s="263">
        <v>200</v>
      </c>
      <c r="S348" s="263">
        <v>0</v>
      </c>
      <c r="T348" s="263">
        <f>R348+S348</f>
        <v>200</v>
      </c>
      <c r="U348" s="263">
        <v>200</v>
      </c>
    </row>
    <row r="349" spans="1:21" s="19" customFormat="1" ht="30.75" customHeight="1" x14ac:dyDescent="0.2">
      <c r="A349" s="435" t="s">
        <v>168</v>
      </c>
      <c r="B349" s="256" t="s">
        <v>343</v>
      </c>
      <c r="C349" s="256" t="s">
        <v>208</v>
      </c>
      <c r="D349" s="256"/>
      <c r="E349" s="256"/>
      <c r="F349" s="256"/>
      <c r="G349" s="281" t="e">
        <f>#REF!+G356</f>
        <v>#REF!</v>
      </c>
      <c r="H349" s="281">
        <f t="shared" ref="H349:M349" si="285">H350+H353+H356</f>
        <v>20807.5</v>
      </c>
      <c r="I349" s="281">
        <f t="shared" si="285"/>
        <v>1859.88</v>
      </c>
      <c r="J349" s="281">
        <f t="shared" si="285"/>
        <v>22667.379999999997</v>
      </c>
      <c r="K349" s="281">
        <f t="shared" si="285"/>
        <v>2868.5149999999999</v>
      </c>
      <c r="L349" s="281">
        <f t="shared" si="285"/>
        <v>22184.400000000001</v>
      </c>
      <c r="M349" s="281">
        <f t="shared" si="285"/>
        <v>22184.400000000001</v>
      </c>
      <c r="N349" s="281">
        <f>N350+N353+N356</f>
        <v>1052.4000000000001</v>
      </c>
      <c r="O349" s="281">
        <f t="shared" ref="O349:P349" si="286">O350+O353+O356</f>
        <v>23236.799999999999</v>
      </c>
      <c r="P349" s="281">
        <f t="shared" si="286"/>
        <v>23236.799999999999</v>
      </c>
      <c r="Q349" s="281">
        <f t="shared" ref="Q349:T349" si="287">Q350+Q353+Q356</f>
        <v>-283</v>
      </c>
      <c r="R349" s="281">
        <f t="shared" ref="R349:S349" si="288">R350+R353+R356</f>
        <v>25250.1</v>
      </c>
      <c r="S349" s="281">
        <f t="shared" si="288"/>
        <v>4348.8999999999996</v>
      </c>
      <c r="T349" s="281">
        <f t="shared" si="287"/>
        <v>29599</v>
      </c>
      <c r="U349" s="281">
        <f t="shared" ref="U349" si="289">U350+U353+U356</f>
        <v>29599</v>
      </c>
    </row>
    <row r="350" spans="1:21" ht="28.5" customHeight="1" x14ac:dyDescent="0.2">
      <c r="A350" s="265" t="s">
        <v>986</v>
      </c>
      <c r="B350" s="258" t="s">
        <v>343</v>
      </c>
      <c r="C350" s="258" t="s">
        <v>208</v>
      </c>
      <c r="D350" s="258" t="s">
        <v>190</v>
      </c>
      <c r="E350" s="258" t="s">
        <v>767</v>
      </c>
      <c r="F350" s="258"/>
      <c r="G350" s="263"/>
      <c r="H350" s="263">
        <f>H351</f>
        <v>16130</v>
      </c>
      <c r="I350" s="263">
        <f>I351</f>
        <v>0</v>
      </c>
      <c r="J350" s="263">
        <f>H350+I350</f>
        <v>16130</v>
      </c>
      <c r="K350" s="263">
        <f>K351</f>
        <v>0</v>
      </c>
      <c r="L350" s="263">
        <f>L351</f>
        <v>17706</v>
      </c>
      <c r="M350" s="263">
        <f>M351+M352</f>
        <v>17706</v>
      </c>
      <c r="N350" s="263">
        <f t="shared" ref="N350:P350" si="290">N351+N352</f>
        <v>4690.7</v>
      </c>
      <c r="O350" s="263">
        <f t="shared" si="290"/>
        <v>22396.7</v>
      </c>
      <c r="P350" s="263">
        <f t="shared" si="290"/>
        <v>22396.7</v>
      </c>
      <c r="Q350" s="263">
        <f t="shared" ref="Q350:T350" si="291">Q351+Q352</f>
        <v>45.4</v>
      </c>
      <c r="R350" s="263">
        <f t="shared" ref="R350:S350" si="292">R351+R352</f>
        <v>25250.1</v>
      </c>
      <c r="S350" s="263">
        <f t="shared" si="292"/>
        <v>4348.8999999999996</v>
      </c>
      <c r="T350" s="263">
        <f t="shared" si="291"/>
        <v>29599</v>
      </c>
      <c r="U350" s="263">
        <f t="shared" ref="U350" si="293">U351+U352</f>
        <v>29599</v>
      </c>
    </row>
    <row r="351" spans="1:21" ht="30" customHeight="1" x14ac:dyDescent="0.2">
      <c r="A351" s="265" t="s">
        <v>169</v>
      </c>
      <c r="B351" s="258" t="s">
        <v>343</v>
      </c>
      <c r="C351" s="258" t="s">
        <v>208</v>
      </c>
      <c r="D351" s="258" t="s">
        <v>190</v>
      </c>
      <c r="E351" s="258" t="s">
        <v>767</v>
      </c>
      <c r="F351" s="258" t="s">
        <v>170</v>
      </c>
      <c r="G351" s="263"/>
      <c r="H351" s="263">
        <v>16130</v>
      </c>
      <c r="I351" s="263">
        <v>0</v>
      </c>
      <c r="J351" s="263">
        <f>H351+I351</f>
        <v>16130</v>
      </c>
      <c r="K351" s="263">
        <v>0</v>
      </c>
      <c r="L351" s="263">
        <v>17706</v>
      </c>
      <c r="M351" s="263">
        <v>17706</v>
      </c>
      <c r="N351" s="263">
        <v>0</v>
      </c>
      <c r="O351" s="263">
        <f>M351+N351</f>
        <v>17706</v>
      </c>
      <c r="P351" s="263">
        <v>17706</v>
      </c>
      <c r="Q351" s="263">
        <v>0</v>
      </c>
      <c r="R351" s="263">
        <v>20476</v>
      </c>
      <c r="S351" s="263">
        <v>4310.3999999999996</v>
      </c>
      <c r="T351" s="263">
        <f>R351+S351</f>
        <v>24786.400000000001</v>
      </c>
      <c r="U351" s="263">
        <v>24786.400000000001</v>
      </c>
    </row>
    <row r="352" spans="1:21" ht="30" customHeight="1" x14ac:dyDescent="0.2">
      <c r="A352" s="265" t="s">
        <v>169</v>
      </c>
      <c r="B352" s="258" t="s">
        <v>343</v>
      </c>
      <c r="C352" s="258" t="s">
        <v>208</v>
      </c>
      <c r="D352" s="258" t="s">
        <v>190</v>
      </c>
      <c r="E352" s="258" t="s">
        <v>1109</v>
      </c>
      <c r="F352" s="258" t="s">
        <v>170</v>
      </c>
      <c r="G352" s="263"/>
      <c r="H352" s="263">
        <v>16130</v>
      </c>
      <c r="I352" s="263">
        <v>0</v>
      </c>
      <c r="J352" s="263">
        <f>H352+I352</f>
        <v>16130</v>
      </c>
      <c r="K352" s="263">
        <v>0</v>
      </c>
      <c r="L352" s="263">
        <v>17706</v>
      </c>
      <c r="M352" s="263">
        <v>0</v>
      </c>
      <c r="N352" s="263">
        <v>4690.7</v>
      </c>
      <c r="O352" s="263">
        <f>M352+N352</f>
        <v>4690.7</v>
      </c>
      <c r="P352" s="263">
        <v>4690.7</v>
      </c>
      <c r="Q352" s="263">
        <v>45.4</v>
      </c>
      <c r="R352" s="263">
        <v>4774.1000000000004</v>
      </c>
      <c r="S352" s="263">
        <v>38.5</v>
      </c>
      <c r="T352" s="444">
        <f>R352+S352</f>
        <v>4812.6000000000004</v>
      </c>
      <c r="U352" s="444">
        <v>4812.6000000000004</v>
      </c>
    </row>
    <row r="353" spans="1:23" ht="18" hidden="1" customHeight="1" x14ac:dyDescent="0.2">
      <c r="A353" s="274" t="s">
        <v>287</v>
      </c>
      <c r="B353" s="256" t="s">
        <v>343</v>
      </c>
      <c r="C353" s="256" t="s">
        <v>208</v>
      </c>
      <c r="D353" s="256" t="s">
        <v>192</v>
      </c>
      <c r="E353" s="256"/>
      <c r="F353" s="256"/>
      <c r="G353" s="281"/>
      <c r="H353" s="281">
        <f t="shared" ref="H353:U354" si="294">H354</f>
        <v>0</v>
      </c>
      <c r="I353" s="281">
        <f t="shared" si="294"/>
        <v>1015</v>
      </c>
      <c r="J353" s="281">
        <f t="shared" si="294"/>
        <v>1015</v>
      </c>
      <c r="K353" s="281">
        <f t="shared" si="294"/>
        <v>2400</v>
      </c>
      <c r="L353" s="281">
        <f t="shared" si="294"/>
        <v>0</v>
      </c>
      <c r="M353" s="281">
        <f t="shared" si="294"/>
        <v>0</v>
      </c>
      <c r="N353" s="281">
        <f t="shared" si="294"/>
        <v>0</v>
      </c>
      <c r="O353" s="281">
        <f t="shared" si="294"/>
        <v>0</v>
      </c>
      <c r="P353" s="281">
        <f t="shared" si="294"/>
        <v>0</v>
      </c>
      <c r="Q353" s="281">
        <f t="shared" si="294"/>
        <v>0</v>
      </c>
      <c r="R353" s="281">
        <f t="shared" si="294"/>
        <v>0</v>
      </c>
      <c r="S353" s="281">
        <f t="shared" si="294"/>
        <v>0</v>
      </c>
      <c r="T353" s="281">
        <f t="shared" si="294"/>
        <v>0</v>
      </c>
      <c r="U353" s="281">
        <f t="shared" si="294"/>
        <v>0</v>
      </c>
    </row>
    <row r="354" spans="1:23" ht="27" hidden="1" customHeight="1" x14ac:dyDescent="0.2">
      <c r="A354" s="265" t="s">
        <v>986</v>
      </c>
      <c r="B354" s="258" t="s">
        <v>343</v>
      </c>
      <c r="C354" s="258" t="s">
        <v>208</v>
      </c>
      <c r="D354" s="258" t="s">
        <v>192</v>
      </c>
      <c r="E354" s="258" t="s">
        <v>916</v>
      </c>
      <c r="F354" s="258"/>
      <c r="G354" s="263"/>
      <c r="H354" s="263">
        <f>H355</f>
        <v>0</v>
      </c>
      <c r="I354" s="263">
        <f>I355</f>
        <v>1015</v>
      </c>
      <c r="J354" s="263">
        <f>H354+I354</f>
        <v>1015</v>
      </c>
      <c r="K354" s="263">
        <f>K355</f>
        <v>2400</v>
      </c>
      <c r="L354" s="263">
        <f>L355</f>
        <v>0</v>
      </c>
      <c r="M354" s="263">
        <f>M355</f>
        <v>0</v>
      </c>
      <c r="N354" s="263">
        <f t="shared" si="294"/>
        <v>0</v>
      </c>
      <c r="O354" s="263">
        <f t="shared" si="294"/>
        <v>0</v>
      </c>
      <c r="P354" s="263">
        <f t="shared" si="294"/>
        <v>0</v>
      </c>
      <c r="Q354" s="263">
        <f t="shared" si="294"/>
        <v>0</v>
      </c>
      <c r="R354" s="263">
        <f t="shared" si="294"/>
        <v>0</v>
      </c>
      <c r="S354" s="263">
        <f t="shared" si="294"/>
        <v>0</v>
      </c>
      <c r="T354" s="263">
        <f t="shared" si="294"/>
        <v>0</v>
      </c>
      <c r="U354" s="263">
        <f t="shared" si="294"/>
        <v>0</v>
      </c>
    </row>
    <row r="355" spans="1:23" ht="22.5" hidden="1" customHeight="1" x14ac:dyDescent="0.2">
      <c r="A355" s="265" t="s">
        <v>287</v>
      </c>
      <c r="B355" s="258" t="s">
        <v>343</v>
      </c>
      <c r="C355" s="258" t="s">
        <v>208</v>
      </c>
      <c r="D355" s="258" t="s">
        <v>192</v>
      </c>
      <c r="E355" s="258" t="s">
        <v>916</v>
      </c>
      <c r="F355" s="258" t="s">
        <v>269</v>
      </c>
      <c r="G355" s="263"/>
      <c r="H355" s="263">
        <v>0</v>
      </c>
      <c r="I355" s="263">
        <v>1015</v>
      </c>
      <c r="J355" s="263">
        <f>H355+I355</f>
        <v>1015</v>
      </c>
      <c r="K355" s="263">
        <v>2400</v>
      </c>
      <c r="L355" s="263">
        <v>0</v>
      </c>
      <c r="M355" s="263">
        <v>0</v>
      </c>
      <c r="N355" s="263">
        <v>0</v>
      </c>
      <c r="O355" s="263">
        <f>M355+N355</f>
        <v>0</v>
      </c>
      <c r="P355" s="263">
        <v>0</v>
      </c>
      <c r="Q355" s="263">
        <v>0</v>
      </c>
      <c r="R355" s="263">
        <v>0</v>
      </c>
      <c r="S355" s="263">
        <v>0</v>
      </c>
      <c r="T355" s="263">
        <v>0</v>
      </c>
      <c r="U355" s="263">
        <v>0</v>
      </c>
    </row>
    <row r="356" spans="1:23" ht="14.25" x14ac:dyDescent="0.2">
      <c r="A356" s="274" t="s">
        <v>288</v>
      </c>
      <c r="B356" s="256" t="s">
        <v>343</v>
      </c>
      <c r="C356" s="256" t="s">
        <v>208</v>
      </c>
      <c r="D356" s="256" t="s">
        <v>194</v>
      </c>
      <c r="E356" s="256"/>
      <c r="F356" s="256"/>
      <c r="G356" s="281" t="e">
        <f>#REF!+#REF!+G357+G360+G359</f>
        <v>#REF!</v>
      </c>
      <c r="H356" s="281">
        <f>H357+H359+H360+H362</f>
        <v>4677.5</v>
      </c>
      <c r="I356" s="281">
        <f>I357+I359+I360+I362</f>
        <v>844.88000000000011</v>
      </c>
      <c r="J356" s="281">
        <f>J357+J359+J360+J362</f>
        <v>5522.3799999999992</v>
      </c>
      <c r="K356" s="281">
        <f>K357+K359+K360+K362+K364</f>
        <v>468.51499999999999</v>
      </c>
      <c r="L356" s="281">
        <f>L357+L359+L360+L362+L364</f>
        <v>4478.3999999999996</v>
      </c>
      <c r="M356" s="281">
        <f>M357+M359+M360+M362+M364</f>
        <v>4478.3999999999996</v>
      </c>
      <c r="N356" s="281">
        <f>N357+N359+N360+N362+N364</f>
        <v>-3638.2999999999997</v>
      </c>
      <c r="O356" s="281">
        <f t="shared" ref="O356:P356" si="295">O357+O359+O360+O362+O364</f>
        <v>840.1</v>
      </c>
      <c r="P356" s="281">
        <f t="shared" si="295"/>
        <v>840.1</v>
      </c>
      <c r="Q356" s="281">
        <f>Q357+Q359+Q360+Q362+Q364</f>
        <v>-328.4</v>
      </c>
      <c r="R356" s="281">
        <f>R357+R360+R362</f>
        <v>0</v>
      </c>
      <c r="S356" s="281">
        <f t="shared" ref="S356:U356" si="296">S357+S360+S362</f>
        <v>0</v>
      </c>
      <c r="T356" s="281">
        <f t="shared" si="296"/>
        <v>0</v>
      </c>
      <c r="U356" s="281">
        <f t="shared" si="296"/>
        <v>0</v>
      </c>
    </row>
    <row r="357" spans="1:23" ht="57" customHeight="1" x14ac:dyDescent="0.2">
      <c r="A357" s="379" t="s">
        <v>1053</v>
      </c>
      <c r="B357" s="258" t="s">
        <v>343</v>
      </c>
      <c r="C357" s="278" t="s">
        <v>208</v>
      </c>
      <c r="D357" s="278" t="s">
        <v>194</v>
      </c>
      <c r="E357" s="278" t="s">
        <v>764</v>
      </c>
      <c r="F357" s="278"/>
      <c r="G357" s="263"/>
      <c r="H357" s="263">
        <f t="shared" ref="H357:Q357" si="297">H358</f>
        <v>502.9</v>
      </c>
      <c r="I357" s="263">
        <f t="shared" si="297"/>
        <v>0</v>
      </c>
      <c r="J357" s="263">
        <f t="shared" si="297"/>
        <v>502.9</v>
      </c>
      <c r="K357" s="263">
        <f t="shared" si="297"/>
        <v>0</v>
      </c>
      <c r="L357" s="263">
        <f t="shared" si="297"/>
        <v>795.7</v>
      </c>
      <c r="M357" s="263">
        <f t="shared" si="297"/>
        <v>795.7</v>
      </c>
      <c r="N357" s="263">
        <f t="shared" si="297"/>
        <v>36</v>
      </c>
      <c r="O357" s="263">
        <f t="shared" si="297"/>
        <v>831.7</v>
      </c>
      <c r="P357" s="263">
        <f t="shared" si="297"/>
        <v>831.7</v>
      </c>
      <c r="Q357" s="263">
        <f t="shared" si="297"/>
        <v>-328.4</v>
      </c>
      <c r="R357" s="263">
        <f>R358+R359</f>
        <v>0</v>
      </c>
      <c r="S357" s="263">
        <f t="shared" ref="S357:U357" si="298">S358+S359</f>
        <v>0</v>
      </c>
      <c r="T357" s="263">
        <f t="shared" si="298"/>
        <v>0</v>
      </c>
      <c r="U357" s="263">
        <f t="shared" si="298"/>
        <v>0</v>
      </c>
    </row>
    <row r="358" spans="1:23" ht="35.25" customHeight="1" x14ac:dyDescent="0.2">
      <c r="A358" s="379" t="s">
        <v>1197</v>
      </c>
      <c r="B358" s="258" t="s">
        <v>343</v>
      </c>
      <c r="C358" s="278" t="s">
        <v>208</v>
      </c>
      <c r="D358" s="278" t="s">
        <v>194</v>
      </c>
      <c r="E358" s="278" t="s">
        <v>764</v>
      </c>
      <c r="F358" s="278" t="s">
        <v>160</v>
      </c>
      <c r="G358" s="263"/>
      <c r="H358" s="263">
        <v>502.9</v>
      </c>
      <c r="I358" s="263">
        <v>0</v>
      </c>
      <c r="J358" s="263">
        <f t="shared" ref="J358:J366" si="299">H358+I358</f>
        <v>502.9</v>
      </c>
      <c r="K358" s="263">
        <v>0</v>
      </c>
      <c r="L358" s="263">
        <v>795.7</v>
      </c>
      <c r="M358" s="263">
        <v>795.7</v>
      </c>
      <c r="N358" s="263">
        <v>36</v>
      </c>
      <c r="O358" s="263">
        <f>M358+N358</f>
        <v>831.7</v>
      </c>
      <c r="P358" s="263">
        <v>831.7</v>
      </c>
      <c r="Q358" s="263">
        <v>-328.4</v>
      </c>
      <c r="R358" s="263">
        <v>0</v>
      </c>
      <c r="S358" s="263">
        <v>0</v>
      </c>
      <c r="T358" s="263">
        <f>R358+S358</f>
        <v>0</v>
      </c>
      <c r="U358" s="263">
        <v>0</v>
      </c>
    </row>
    <row r="359" spans="1:23" ht="46.5" customHeight="1" x14ac:dyDescent="0.2">
      <c r="A359" s="403" t="s">
        <v>858</v>
      </c>
      <c r="B359" s="258" t="s">
        <v>343</v>
      </c>
      <c r="C359" s="278" t="s">
        <v>208</v>
      </c>
      <c r="D359" s="278" t="s">
        <v>194</v>
      </c>
      <c r="E359" s="278" t="s">
        <v>857</v>
      </c>
      <c r="F359" s="278" t="s">
        <v>771</v>
      </c>
      <c r="G359" s="263"/>
      <c r="H359" s="263">
        <v>5.6</v>
      </c>
      <c r="I359" s="263">
        <v>-0.52</v>
      </c>
      <c r="J359" s="263">
        <f t="shared" si="299"/>
        <v>5.08</v>
      </c>
      <c r="K359" s="263">
        <v>0</v>
      </c>
      <c r="L359" s="263">
        <v>8</v>
      </c>
      <c r="M359" s="263">
        <v>8</v>
      </c>
      <c r="N359" s="263">
        <v>0.4</v>
      </c>
      <c r="O359" s="263">
        <f>M359+N359</f>
        <v>8.4</v>
      </c>
      <c r="P359" s="263">
        <v>8.4</v>
      </c>
      <c r="Q359" s="263">
        <v>0</v>
      </c>
      <c r="R359" s="263">
        <v>0</v>
      </c>
      <c r="S359" s="263">
        <v>0</v>
      </c>
      <c r="T359" s="263">
        <f>R359+S359</f>
        <v>0</v>
      </c>
      <c r="U359" s="263">
        <v>0</v>
      </c>
    </row>
    <row r="360" spans="1:23" ht="42.75" customHeight="1" x14ac:dyDescent="0.2">
      <c r="A360" s="438" t="s">
        <v>1057</v>
      </c>
      <c r="B360" s="258" t="s">
        <v>343</v>
      </c>
      <c r="C360" s="278" t="s">
        <v>208</v>
      </c>
      <c r="D360" s="278" t="s">
        <v>194</v>
      </c>
      <c r="E360" s="278" t="s">
        <v>1110</v>
      </c>
      <c r="F360" s="278"/>
      <c r="G360" s="263"/>
      <c r="H360" s="263">
        <f>H361</f>
        <v>3669</v>
      </c>
      <c r="I360" s="263">
        <f>I361</f>
        <v>0</v>
      </c>
      <c r="J360" s="263">
        <f t="shared" si="299"/>
        <v>3669</v>
      </c>
      <c r="K360" s="263">
        <f>K361</f>
        <v>0</v>
      </c>
      <c r="L360" s="263">
        <f>L361</f>
        <v>3674.7</v>
      </c>
      <c r="M360" s="263">
        <f>M361</f>
        <v>3674.7</v>
      </c>
      <c r="N360" s="263">
        <f t="shared" ref="N360:Q360" si="300">N361</f>
        <v>-3674.7</v>
      </c>
      <c r="O360" s="263">
        <f t="shared" si="300"/>
        <v>0</v>
      </c>
      <c r="P360" s="263">
        <f t="shared" si="300"/>
        <v>0</v>
      </c>
      <c r="Q360" s="263">
        <f t="shared" si="300"/>
        <v>0</v>
      </c>
      <c r="R360" s="263">
        <f>R361</f>
        <v>0</v>
      </c>
      <c r="S360" s="263">
        <f t="shared" ref="S360:U360" si="301">S361</f>
        <v>0</v>
      </c>
      <c r="T360" s="263">
        <f t="shared" si="301"/>
        <v>0</v>
      </c>
      <c r="U360" s="263">
        <f t="shared" si="301"/>
        <v>0</v>
      </c>
    </row>
    <row r="361" spans="1:23" ht="32.25" customHeight="1" x14ac:dyDescent="0.2">
      <c r="A361" s="379" t="s">
        <v>763</v>
      </c>
      <c r="B361" s="258" t="s">
        <v>343</v>
      </c>
      <c r="C361" s="278" t="s">
        <v>208</v>
      </c>
      <c r="D361" s="278" t="s">
        <v>194</v>
      </c>
      <c r="E361" s="278" t="s">
        <v>1110</v>
      </c>
      <c r="F361" s="278" t="s">
        <v>771</v>
      </c>
      <c r="G361" s="263"/>
      <c r="H361" s="263">
        <v>3669</v>
      </c>
      <c r="I361" s="263">
        <v>0</v>
      </c>
      <c r="J361" s="263">
        <f t="shared" si="299"/>
        <v>3669</v>
      </c>
      <c r="K361" s="263">
        <v>0</v>
      </c>
      <c r="L361" s="263">
        <v>3674.7</v>
      </c>
      <c r="M361" s="263">
        <v>3674.7</v>
      </c>
      <c r="N361" s="263">
        <v>-3674.7</v>
      </c>
      <c r="O361" s="263">
        <f>M361+N361</f>
        <v>0</v>
      </c>
      <c r="P361" s="263">
        <v>0</v>
      </c>
      <c r="Q361" s="263">
        <v>0</v>
      </c>
      <c r="R361" s="263">
        <f t="shared" ref="R361:T363" si="302">P361+Q361</f>
        <v>0</v>
      </c>
      <c r="S361" s="263">
        <v>0</v>
      </c>
      <c r="T361" s="263">
        <f t="shared" si="302"/>
        <v>0</v>
      </c>
      <c r="U361" s="263">
        <v>0</v>
      </c>
    </row>
    <row r="362" spans="1:23" ht="18" hidden="1" customHeight="1" x14ac:dyDescent="0.2">
      <c r="A362" s="379" t="s">
        <v>890</v>
      </c>
      <c r="B362" s="258" t="s">
        <v>343</v>
      </c>
      <c r="C362" s="278" t="s">
        <v>208</v>
      </c>
      <c r="D362" s="278" t="s">
        <v>194</v>
      </c>
      <c r="E362" s="278" t="s">
        <v>891</v>
      </c>
      <c r="F362" s="278"/>
      <c r="G362" s="263"/>
      <c r="H362" s="263">
        <f>H363</f>
        <v>500</v>
      </c>
      <c r="I362" s="263">
        <f>I363</f>
        <v>845.40000000000009</v>
      </c>
      <c r="J362" s="263">
        <f t="shared" si="299"/>
        <v>1345.4</v>
      </c>
      <c r="K362" s="263">
        <f>K363</f>
        <v>264.01499999999999</v>
      </c>
      <c r="L362" s="263">
        <f>L363</f>
        <v>0</v>
      </c>
      <c r="M362" s="263">
        <f>M363</f>
        <v>0</v>
      </c>
      <c r="N362" s="263">
        <f t="shared" ref="N362:Q362" si="303">N363</f>
        <v>0</v>
      </c>
      <c r="O362" s="263">
        <f t="shared" si="303"/>
        <v>0</v>
      </c>
      <c r="P362" s="263">
        <f t="shared" si="303"/>
        <v>0</v>
      </c>
      <c r="Q362" s="263">
        <f t="shared" si="303"/>
        <v>0</v>
      </c>
      <c r="R362" s="263">
        <f>R363</f>
        <v>0</v>
      </c>
      <c r="S362" s="263">
        <f t="shared" ref="S362:U362" si="304">S363</f>
        <v>0</v>
      </c>
      <c r="T362" s="263">
        <f t="shared" si="304"/>
        <v>0</v>
      </c>
      <c r="U362" s="263">
        <f t="shared" si="304"/>
        <v>0</v>
      </c>
    </row>
    <row r="363" spans="1:23" ht="15.75" hidden="1" customHeight="1" x14ac:dyDescent="0.2">
      <c r="A363" s="379" t="s">
        <v>770</v>
      </c>
      <c r="B363" s="258" t="s">
        <v>343</v>
      </c>
      <c r="C363" s="278" t="s">
        <v>208</v>
      </c>
      <c r="D363" s="278" t="s">
        <v>194</v>
      </c>
      <c r="E363" s="278" t="s">
        <v>891</v>
      </c>
      <c r="F363" s="278" t="s">
        <v>771</v>
      </c>
      <c r="G363" s="263"/>
      <c r="H363" s="263">
        <v>500</v>
      </c>
      <c r="I363" s="263">
        <f>535.61+309.79</f>
        <v>845.40000000000009</v>
      </c>
      <c r="J363" s="263">
        <f t="shared" si="299"/>
        <v>1345.4</v>
      </c>
      <c r="K363" s="263">
        <v>264.01499999999999</v>
      </c>
      <c r="L363" s="263">
        <v>0</v>
      </c>
      <c r="M363" s="263">
        <v>0</v>
      </c>
      <c r="N363" s="263">
        <v>0</v>
      </c>
      <c r="O363" s="263">
        <f>M363+N363</f>
        <v>0</v>
      </c>
      <c r="P363" s="263">
        <v>0</v>
      </c>
      <c r="Q363" s="263">
        <v>0</v>
      </c>
      <c r="R363" s="263">
        <f t="shared" si="302"/>
        <v>0</v>
      </c>
      <c r="S363" s="263">
        <f t="shared" si="302"/>
        <v>0</v>
      </c>
      <c r="T363" s="263">
        <f t="shared" si="302"/>
        <v>0</v>
      </c>
      <c r="U363" s="263">
        <v>0</v>
      </c>
    </row>
    <row r="364" spans="1:23" ht="8.25" hidden="1" customHeight="1" x14ac:dyDescent="0.2">
      <c r="A364" s="379" t="s">
        <v>352</v>
      </c>
      <c r="B364" s="258" t="s">
        <v>343</v>
      </c>
      <c r="C364" s="278" t="s">
        <v>208</v>
      </c>
      <c r="D364" s="278" t="s">
        <v>194</v>
      </c>
      <c r="E364" s="278" t="s">
        <v>877</v>
      </c>
      <c r="F364" s="278"/>
      <c r="G364" s="263"/>
      <c r="H364" s="263">
        <f>H365</f>
        <v>500</v>
      </c>
      <c r="I364" s="263">
        <f>I365</f>
        <v>845.40000000000009</v>
      </c>
      <c r="J364" s="263">
        <v>0</v>
      </c>
      <c r="K364" s="263">
        <f>K365</f>
        <v>204.5</v>
      </c>
      <c r="L364" s="263">
        <f>L365</f>
        <v>0</v>
      </c>
      <c r="M364" s="263">
        <f>M365</f>
        <v>0</v>
      </c>
      <c r="N364" s="263">
        <f t="shared" ref="N364:U364" si="305">N365</f>
        <v>0</v>
      </c>
      <c r="O364" s="263">
        <f t="shared" si="305"/>
        <v>0</v>
      </c>
      <c r="P364" s="263">
        <f t="shared" si="305"/>
        <v>0</v>
      </c>
      <c r="Q364" s="263">
        <f t="shared" si="305"/>
        <v>0</v>
      </c>
      <c r="R364" s="263">
        <f t="shared" si="305"/>
        <v>0</v>
      </c>
      <c r="S364" s="263">
        <f t="shared" si="305"/>
        <v>0</v>
      </c>
      <c r="T364" s="263">
        <f t="shared" si="305"/>
        <v>0</v>
      </c>
      <c r="U364" s="263">
        <f t="shared" si="305"/>
        <v>0</v>
      </c>
    </row>
    <row r="365" spans="1:23" ht="9" hidden="1" customHeight="1" x14ac:dyDescent="0.2">
      <c r="A365" s="379" t="s">
        <v>770</v>
      </c>
      <c r="B365" s="258" t="s">
        <v>343</v>
      </c>
      <c r="C365" s="278" t="s">
        <v>208</v>
      </c>
      <c r="D365" s="278" t="s">
        <v>194</v>
      </c>
      <c r="E365" s="278" t="s">
        <v>877</v>
      </c>
      <c r="F365" s="278" t="s">
        <v>771</v>
      </c>
      <c r="G365" s="263"/>
      <c r="H365" s="263">
        <v>500</v>
      </c>
      <c r="I365" s="263">
        <f>535.61+309.79</f>
        <v>845.40000000000009</v>
      </c>
      <c r="J365" s="263">
        <v>0</v>
      </c>
      <c r="K365" s="263">
        <v>204.5</v>
      </c>
      <c r="L365" s="263">
        <v>0</v>
      </c>
      <c r="M365" s="263">
        <v>0</v>
      </c>
      <c r="N365" s="263">
        <v>0</v>
      </c>
      <c r="O365" s="263">
        <f>M365+N365</f>
        <v>0</v>
      </c>
      <c r="P365" s="263">
        <v>0</v>
      </c>
      <c r="Q365" s="263">
        <v>0</v>
      </c>
      <c r="R365" s="263">
        <v>0</v>
      </c>
      <c r="S365" s="263">
        <v>0</v>
      </c>
      <c r="T365" s="263">
        <v>0</v>
      </c>
      <c r="U365" s="263">
        <v>0</v>
      </c>
    </row>
    <row r="366" spans="1:23" s="17" customFormat="1" ht="15.75" x14ac:dyDescent="0.2">
      <c r="A366" s="645" t="s">
        <v>308</v>
      </c>
      <c r="B366" s="646"/>
      <c r="C366" s="646"/>
      <c r="D366" s="646"/>
      <c r="E366" s="646"/>
      <c r="F366" s="646"/>
      <c r="G366" s="280"/>
      <c r="H366" s="251">
        <f>H367</f>
        <v>4429.5</v>
      </c>
      <c r="I366" s="251">
        <f>I367</f>
        <v>0</v>
      </c>
      <c r="J366" s="280">
        <f t="shared" si="299"/>
        <v>4429.5</v>
      </c>
      <c r="K366" s="251">
        <f>K367</f>
        <v>0</v>
      </c>
      <c r="L366" s="251">
        <f>L367</f>
        <v>4492</v>
      </c>
      <c r="M366" s="251">
        <f>M367</f>
        <v>4492</v>
      </c>
      <c r="N366" s="251">
        <f>N367</f>
        <v>-46</v>
      </c>
      <c r="O366" s="251">
        <f t="shared" ref="O366:U366" si="306">O367</f>
        <v>4446</v>
      </c>
      <c r="P366" s="251">
        <f t="shared" si="306"/>
        <v>4446</v>
      </c>
      <c r="Q366" s="251">
        <f t="shared" si="306"/>
        <v>0</v>
      </c>
      <c r="R366" s="251">
        <f t="shared" si="306"/>
        <v>6175</v>
      </c>
      <c r="S366" s="251">
        <f t="shared" si="306"/>
        <v>0</v>
      </c>
      <c r="T366" s="251">
        <f t="shared" si="306"/>
        <v>6175</v>
      </c>
      <c r="U366" s="251">
        <f t="shared" si="306"/>
        <v>6175</v>
      </c>
      <c r="V366" s="441">
        <f>T393+T394+T396+T397+T398+T399+T400+T401+T402+T413+T414+T415+T416+T417</f>
        <v>6175</v>
      </c>
      <c r="W366" s="441">
        <f>U393+U394+U396+U397+U398+U399+U400+U401+U402+U413+U414+U415+U416+U417</f>
        <v>6175</v>
      </c>
    </row>
    <row r="367" spans="1:23" s="19" customFormat="1" ht="14.25" x14ac:dyDescent="0.2">
      <c r="A367" s="435" t="s">
        <v>72</v>
      </c>
      <c r="B367" s="255">
        <v>800</v>
      </c>
      <c r="C367" s="256" t="s">
        <v>190</v>
      </c>
      <c r="D367" s="256"/>
      <c r="E367" s="256"/>
      <c r="F367" s="256"/>
      <c r="G367" s="281"/>
      <c r="H367" s="281">
        <f t="shared" ref="H367:P367" si="307">H368+H405</f>
        <v>4429.5</v>
      </c>
      <c r="I367" s="281">
        <f t="shared" si="307"/>
        <v>0</v>
      </c>
      <c r="J367" s="281">
        <f t="shared" si="307"/>
        <v>4429.5</v>
      </c>
      <c r="K367" s="281">
        <f t="shared" si="307"/>
        <v>0</v>
      </c>
      <c r="L367" s="281">
        <f t="shared" si="307"/>
        <v>4492</v>
      </c>
      <c r="M367" s="281">
        <f t="shared" si="307"/>
        <v>4492</v>
      </c>
      <c r="N367" s="281">
        <f t="shared" si="307"/>
        <v>-46</v>
      </c>
      <c r="O367" s="281">
        <f t="shared" si="307"/>
        <v>4446</v>
      </c>
      <c r="P367" s="281">
        <f t="shared" si="307"/>
        <v>4446</v>
      </c>
      <c r="Q367" s="281">
        <f t="shared" ref="Q367:T367" si="308">Q368+Q405</f>
        <v>0</v>
      </c>
      <c r="R367" s="281">
        <f t="shared" ref="R367:S367" si="309">R368+R405</f>
        <v>6175</v>
      </c>
      <c r="S367" s="281">
        <f t="shared" si="309"/>
        <v>0</v>
      </c>
      <c r="T367" s="281">
        <f t="shared" si="308"/>
        <v>6175</v>
      </c>
      <c r="U367" s="281">
        <f t="shared" ref="U367" si="310">U368+U405</f>
        <v>6175</v>
      </c>
      <c r="V367" s="447">
        <f>T366-V366</f>
        <v>0</v>
      </c>
      <c r="W367" s="447">
        <f>U366-W366</f>
        <v>0</v>
      </c>
    </row>
    <row r="368" spans="1:23" ht="41.25" customHeight="1" x14ac:dyDescent="0.2">
      <c r="A368" s="435" t="s">
        <v>193</v>
      </c>
      <c r="B368" s="255">
        <v>800</v>
      </c>
      <c r="C368" s="256" t="s">
        <v>190</v>
      </c>
      <c r="D368" s="256" t="s">
        <v>194</v>
      </c>
      <c r="E368" s="256"/>
      <c r="F368" s="256"/>
      <c r="G368" s="263">
        <f>G382+G391</f>
        <v>0</v>
      </c>
      <c r="H368" s="263">
        <f t="shared" ref="H368:P368" si="311">H391+H395</f>
        <v>3350</v>
      </c>
      <c r="I368" s="263">
        <f t="shared" si="311"/>
        <v>0</v>
      </c>
      <c r="J368" s="263">
        <f t="shared" si="311"/>
        <v>3350</v>
      </c>
      <c r="K368" s="263">
        <f t="shared" si="311"/>
        <v>0</v>
      </c>
      <c r="L368" s="263">
        <f t="shared" si="311"/>
        <v>3426</v>
      </c>
      <c r="M368" s="263">
        <f t="shared" si="311"/>
        <v>3426</v>
      </c>
      <c r="N368" s="263">
        <f t="shared" si="311"/>
        <v>0</v>
      </c>
      <c r="O368" s="263">
        <f t="shared" si="311"/>
        <v>3426</v>
      </c>
      <c r="P368" s="263">
        <f t="shared" si="311"/>
        <v>3426</v>
      </c>
      <c r="Q368" s="263">
        <f t="shared" ref="Q368:T368" si="312">Q391+Q395</f>
        <v>0</v>
      </c>
      <c r="R368" s="263">
        <f t="shared" ref="R368:S368" si="313">R391+R395</f>
        <v>4371</v>
      </c>
      <c r="S368" s="263">
        <f t="shared" si="313"/>
        <v>0</v>
      </c>
      <c r="T368" s="263">
        <f t="shared" si="312"/>
        <v>4371</v>
      </c>
      <c r="U368" s="263">
        <f t="shared" ref="U368" si="314">U391+U395</f>
        <v>4371</v>
      </c>
    </row>
    <row r="369" spans="1:21" ht="33.75" hidden="1" customHeight="1" x14ac:dyDescent="0.2">
      <c r="A369" s="265" t="s">
        <v>123</v>
      </c>
      <c r="B369" s="277">
        <v>800</v>
      </c>
      <c r="C369" s="258" t="s">
        <v>190</v>
      </c>
      <c r="D369" s="258" t="s">
        <v>194</v>
      </c>
      <c r="E369" s="266" t="s">
        <v>332</v>
      </c>
      <c r="F369" s="258"/>
      <c r="G369" s="263"/>
      <c r="H369" s="263"/>
      <c r="I369" s="263">
        <f>I370</f>
        <v>-1958.2</v>
      </c>
      <c r="J369" s="263">
        <f>J370</f>
        <v>-1958.2</v>
      </c>
      <c r="K369" s="263">
        <f>K370</f>
        <v>-1958.2</v>
      </c>
      <c r="L369" s="263">
        <f>L370</f>
        <v>-1958.2</v>
      </c>
      <c r="M369" s="263">
        <f>M370</f>
        <v>-3916.4</v>
      </c>
      <c r="N369" s="263">
        <f t="shared" ref="N369:U369" si="315">N370</f>
        <v>-3916.4</v>
      </c>
      <c r="O369" s="263">
        <f t="shared" si="315"/>
        <v>-5874.6</v>
      </c>
      <c r="P369" s="263">
        <f t="shared" si="315"/>
        <v>-5874.6</v>
      </c>
      <c r="Q369" s="263">
        <f t="shared" si="315"/>
        <v>-9791</v>
      </c>
      <c r="R369" s="263">
        <f t="shared" si="315"/>
        <v>-5874.6</v>
      </c>
      <c r="S369" s="263">
        <f t="shared" si="315"/>
        <v>-9791</v>
      </c>
      <c r="T369" s="263">
        <f t="shared" si="315"/>
        <v>-9791</v>
      </c>
      <c r="U369" s="263">
        <f t="shared" si="315"/>
        <v>-15665.6</v>
      </c>
    </row>
    <row r="370" spans="1:21" hidden="1" x14ac:dyDescent="0.2">
      <c r="A370" s="265" t="s">
        <v>333</v>
      </c>
      <c r="B370" s="277">
        <v>800</v>
      </c>
      <c r="C370" s="258" t="s">
        <v>190</v>
      </c>
      <c r="D370" s="258" t="s">
        <v>194</v>
      </c>
      <c r="E370" s="266" t="s">
        <v>334</v>
      </c>
      <c r="F370" s="258"/>
      <c r="G370" s="263"/>
      <c r="H370" s="263"/>
      <c r="I370" s="263">
        <f>I371+I372+I373+I375+I378</f>
        <v>-1958.2</v>
      </c>
      <c r="J370" s="263">
        <f>J371+J372+J373+J375+J378</f>
        <v>-1958.2</v>
      </c>
      <c r="K370" s="263">
        <f>K371+K372+K373+K375+K378</f>
        <v>-1958.2</v>
      </c>
      <c r="L370" s="263">
        <f>L371+L372+L373+L375+L378</f>
        <v>-1958.2</v>
      </c>
      <c r="M370" s="263">
        <f>M371+M372+M373+M375+M378</f>
        <v>-3916.4</v>
      </c>
      <c r="N370" s="263">
        <f t="shared" ref="N370:P370" si="316">N371+N372+N373+N375+N378</f>
        <v>-3916.4</v>
      </c>
      <c r="O370" s="263">
        <f t="shared" si="316"/>
        <v>-5874.6</v>
      </c>
      <c r="P370" s="263">
        <f t="shared" si="316"/>
        <v>-5874.6</v>
      </c>
      <c r="Q370" s="263">
        <f t="shared" ref="Q370:T370" si="317">Q371+Q372+Q373+Q375+Q378</f>
        <v>-9791</v>
      </c>
      <c r="R370" s="263">
        <f t="shared" ref="R370:S370" si="318">R371+R372+R373+R375+R378</f>
        <v>-5874.6</v>
      </c>
      <c r="S370" s="263">
        <f t="shared" si="318"/>
        <v>-9791</v>
      </c>
      <c r="T370" s="263">
        <f t="shared" si="317"/>
        <v>-9791</v>
      </c>
      <c r="U370" s="263">
        <f t="shared" ref="U370" si="319">U371+U372+U373+U375+U378</f>
        <v>-15665.6</v>
      </c>
    </row>
    <row r="371" spans="1:21" hidden="1" x14ac:dyDescent="0.2">
      <c r="A371" s="265" t="s">
        <v>95</v>
      </c>
      <c r="B371" s="277">
        <v>800</v>
      </c>
      <c r="C371" s="258" t="s">
        <v>190</v>
      </c>
      <c r="D371" s="258" t="s">
        <v>194</v>
      </c>
      <c r="E371" s="266" t="s">
        <v>334</v>
      </c>
      <c r="F371" s="258" t="s">
        <v>96</v>
      </c>
      <c r="G371" s="263"/>
      <c r="H371" s="263"/>
      <c r="I371" s="263">
        <v>-1286.2</v>
      </c>
      <c r="J371" s="263">
        <f t="shared" ref="J371:J378" si="320">G371+I371</f>
        <v>-1286.2</v>
      </c>
      <c r="K371" s="263">
        <v>-1286.2</v>
      </c>
      <c r="L371" s="263">
        <f t="shared" ref="L371:P378" si="321">H371+J371</f>
        <v>-1286.2</v>
      </c>
      <c r="M371" s="263">
        <f t="shared" si="321"/>
        <v>-2572.4</v>
      </c>
      <c r="N371" s="263">
        <f t="shared" si="321"/>
        <v>-2572.4</v>
      </c>
      <c r="O371" s="263">
        <f t="shared" si="321"/>
        <v>-3858.6000000000004</v>
      </c>
      <c r="P371" s="263">
        <f t="shared" si="321"/>
        <v>-3858.6000000000004</v>
      </c>
      <c r="Q371" s="263">
        <f t="shared" ref="Q371:Q378" si="322">M371+O371</f>
        <v>-6431</v>
      </c>
      <c r="R371" s="263">
        <f t="shared" ref="R371:U378" si="323">L371+N371</f>
        <v>-3858.6000000000004</v>
      </c>
      <c r="S371" s="263">
        <f t="shared" si="323"/>
        <v>-6431</v>
      </c>
      <c r="T371" s="263">
        <f t="shared" si="323"/>
        <v>-6431</v>
      </c>
      <c r="U371" s="263">
        <f t="shared" si="323"/>
        <v>-10289.6</v>
      </c>
    </row>
    <row r="372" spans="1:21" hidden="1" x14ac:dyDescent="0.2">
      <c r="A372" s="265" t="s">
        <v>97</v>
      </c>
      <c r="B372" s="277">
        <v>800</v>
      </c>
      <c r="C372" s="258" t="s">
        <v>190</v>
      </c>
      <c r="D372" s="258" t="s">
        <v>194</v>
      </c>
      <c r="E372" s="266" t="s">
        <v>334</v>
      </c>
      <c r="F372" s="258" t="s">
        <v>98</v>
      </c>
      <c r="G372" s="263"/>
      <c r="H372" s="263"/>
      <c r="I372" s="263">
        <v>-152</v>
      </c>
      <c r="J372" s="263">
        <f t="shared" si="320"/>
        <v>-152</v>
      </c>
      <c r="K372" s="263">
        <v>-152</v>
      </c>
      <c r="L372" s="263">
        <f t="shared" si="321"/>
        <v>-152</v>
      </c>
      <c r="M372" s="263">
        <f t="shared" si="321"/>
        <v>-304</v>
      </c>
      <c r="N372" s="263">
        <f t="shared" si="321"/>
        <v>-304</v>
      </c>
      <c r="O372" s="263">
        <f t="shared" si="321"/>
        <v>-456</v>
      </c>
      <c r="P372" s="263">
        <f t="shared" si="321"/>
        <v>-456</v>
      </c>
      <c r="Q372" s="263">
        <f t="shared" si="322"/>
        <v>-760</v>
      </c>
      <c r="R372" s="263">
        <f t="shared" si="323"/>
        <v>-456</v>
      </c>
      <c r="S372" s="263">
        <f t="shared" si="323"/>
        <v>-760</v>
      </c>
      <c r="T372" s="263">
        <f t="shared" si="323"/>
        <v>-760</v>
      </c>
      <c r="U372" s="263">
        <f t="shared" si="323"/>
        <v>-1216</v>
      </c>
    </row>
    <row r="373" spans="1:21" ht="17.25" hidden="1" customHeight="1" x14ac:dyDescent="0.2">
      <c r="A373" s="265" t="s">
        <v>99</v>
      </c>
      <c r="B373" s="277">
        <v>800</v>
      </c>
      <c r="C373" s="258" t="s">
        <v>190</v>
      </c>
      <c r="D373" s="258" t="s">
        <v>194</v>
      </c>
      <c r="E373" s="266" t="s">
        <v>334</v>
      </c>
      <c r="F373" s="258" t="s">
        <v>100</v>
      </c>
      <c r="G373" s="263"/>
      <c r="H373" s="263"/>
      <c r="I373" s="263">
        <v>-53</v>
      </c>
      <c r="J373" s="263">
        <f t="shared" si="320"/>
        <v>-53</v>
      </c>
      <c r="K373" s="263">
        <v>-53</v>
      </c>
      <c r="L373" s="263">
        <f t="shared" si="321"/>
        <v>-53</v>
      </c>
      <c r="M373" s="263">
        <f t="shared" si="321"/>
        <v>-106</v>
      </c>
      <c r="N373" s="263">
        <f t="shared" si="321"/>
        <v>-106</v>
      </c>
      <c r="O373" s="263">
        <f t="shared" si="321"/>
        <v>-159</v>
      </c>
      <c r="P373" s="263">
        <f t="shared" si="321"/>
        <v>-159</v>
      </c>
      <c r="Q373" s="263">
        <f t="shared" si="322"/>
        <v>-265</v>
      </c>
      <c r="R373" s="263">
        <f t="shared" si="323"/>
        <v>-159</v>
      </c>
      <c r="S373" s="263">
        <f t="shared" si="323"/>
        <v>-265</v>
      </c>
      <c r="T373" s="263">
        <f t="shared" si="323"/>
        <v>-265</v>
      </c>
      <c r="U373" s="263">
        <f t="shared" si="323"/>
        <v>-424</v>
      </c>
    </row>
    <row r="374" spans="1:21" ht="25.5" hidden="1" customHeight="1" x14ac:dyDescent="0.2">
      <c r="A374" s="265" t="s">
        <v>101</v>
      </c>
      <c r="B374" s="277">
        <v>800</v>
      </c>
      <c r="C374" s="258" t="s">
        <v>190</v>
      </c>
      <c r="D374" s="258" t="s">
        <v>194</v>
      </c>
      <c r="E374" s="266" t="s">
        <v>334</v>
      </c>
      <c r="F374" s="258" t="s">
        <v>102</v>
      </c>
      <c r="G374" s="263"/>
      <c r="H374" s="263"/>
      <c r="I374" s="263" t="e">
        <f>#REF!+G374</f>
        <v>#REF!</v>
      </c>
      <c r="J374" s="263" t="e">
        <f t="shared" si="320"/>
        <v>#REF!</v>
      </c>
      <c r="K374" s="263" t="e">
        <f>H374+I374</f>
        <v>#REF!</v>
      </c>
      <c r="L374" s="263" t="e">
        <f t="shared" si="321"/>
        <v>#REF!</v>
      </c>
      <c r="M374" s="263" t="e">
        <f t="shared" si="321"/>
        <v>#REF!</v>
      </c>
      <c r="N374" s="263" t="e">
        <f t="shared" si="321"/>
        <v>#REF!</v>
      </c>
      <c r="O374" s="263" t="e">
        <f t="shared" si="321"/>
        <v>#REF!</v>
      </c>
      <c r="P374" s="263" t="e">
        <f t="shared" si="321"/>
        <v>#REF!</v>
      </c>
      <c r="Q374" s="263" t="e">
        <f t="shared" si="322"/>
        <v>#REF!</v>
      </c>
      <c r="R374" s="263" t="e">
        <f t="shared" si="323"/>
        <v>#REF!</v>
      </c>
      <c r="S374" s="263" t="e">
        <f t="shared" si="323"/>
        <v>#REF!</v>
      </c>
      <c r="T374" s="263" t="e">
        <f t="shared" si="323"/>
        <v>#REF!</v>
      </c>
      <c r="U374" s="263" t="e">
        <f t="shared" si="323"/>
        <v>#REF!</v>
      </c>
    </row>
    <row r="375" spans="1:21" ht="15" hidden="1" customHeight="1" x14ac:dyDescent="0.2">
      <c r="A375" s="265" t="s">
        <v>93</v>
      </c>
      <c r="B375" s="277">
        <v>800</v>
      </c>
      <c r="C375" s="258" t="s">
        <v>190</v>
      </c>
      <c r="D375" s="258" t="s">
        <v>194</v>
      </c>
      <c r="E375" s="266" t="s">
        <v>334</v>
      </c>
      <c r="F375" s="258" t="s">
        <v>94</v>
      </c>
      <c r="G375" s="263"/>
      <c r="H375" s="263"/>
      <c r="I375" s="263">
        <v>-450</v>
      </c>
      <c r="J375" s="263">
        <f t="shared" si="320"/>
        <v>-450</v>
      </c>
      <c r="K375" s="263">
        <v>-450</v>
      </c>
      <c r="L375" s="263">
        <f t="shared" si="321"/>
        <v>-450</v>
      </c>
      <c r="M375" s="263">
        <f t="shared" si="321"/>
        <v>-900</v>
      </c>
      <c r="N375" s="263">
        <f t="shared" si="321"/>
        <v>-900</v>
      </c>
      <c r="O375" s="263">
        <f t="shared" si="321"/>
        <v>-1350</v>
      </c>
      <c r="P375" s="263">
        <f t="shared" si="321"/>
        <v>-1350</v>
      </c>
      <c r="Q375" s="263">
        <f t="shared" si="322"/>
        <v>-2250</v>
      </c>
      <c r="R375" s="263">
        <f t="shared" si="323"/>
        <v>-1350</v>
      </c>
      <c r="S375" s="263">
        <f t="shared" si="323"/>
        <v>-2250</v>
      </c>
      <c r="T375" s="263">
        <f t="shared" si="323"/>
        <v>-2250</v>
      </c>
      <c r="U375" s="263">
        <f t="shared" si="323"/>
        <v>-3600</v>
      </c>
    </row>
    <row r="376" spans="1:21" ht="12.75" hidden="1" customHeight="1" x14ac:dyDescent="0.2">
      <c r="A376" s="265" t="s">
        <v>302</v>
      </c>
      <c r="B376" s="277">
        <v>800</v>
      </c>
      <c r="C376" s="258" t="s">
        <v>202</v>
      </c>
      <c r="D376" s="258" t="s">
        <v>212</v>
      </c>
      <c r="E376" s="266" t="s">
        <v>334</v>
      </c>
      <c r="F376" s="258" t="s">
        <v>303</v>
      </c>
      <c r="G376" s="263"/>
      <c r="H376" s="263"/>
      <c r="I376" s="263" t="e">
        <f>#REF!+G376</f>
        <v>#REF!</v>
      </c>
      <c r="J376" s="263" t="e">
        <f t="shared" si="320"/>
        <v>#REF!</v>
      </c>
      <c r="K376" s="263" t="e">
        <f>H376+I376</f>
        <v>#REF!</v>
      </c>
      <c r="L376" s="263" t="e">
        <f t="shared" si="321"/>
        <v>#REF!</v>
      </c>
      <c r="M376" s="263" t="e">
        <f t="shared" si="321"/>
        <v>#REF!</v>
      </c>
      <c r="N376" s="263" t="e">
        <f t="shared" si="321"/>
        <v>#REF!</v>
      </c>
      <c r="O376" s="263" t="e">
        <f t="shared" si="321"/>
        <v>#REF!</v>
      </c>
      <c r="P376" s="263" t="e">
        <f t="shared" si="321"/>
        <v>#REF!</v>
      </c>
      <c r="Q376" s="263" t="e">
        <f t="shared" si="322"/>
        <v>#REF!</v>
      </c>
      <c r="R376" s="263" t="e">
        <f t="shared" si="323"/>
        <v>#REF!</v>
      </c>
      <c r="S376" s="263" t="e">
        <f t="shared" si="323"/>
        <v>#REF!</v>
      </c>
      <c r="T376" s="263" t="e">
        <f t="shared" si="323"/>
        <v>#REF!</v>
      </c>
      <c r="U376" s="263" t="e">
        <f t="shared" si="323"/>
        <v>#REF!</v>
      </c>
    </row>
    <row r="377" spans="1:21" ht="12.75" hidden="1" customHeight="1" x14ac:dyDescent="0.2">
      <c r="A377" s="265" t="s">
        <v>63</v>
      </c>
      <c r="B377" s="277">
        <v>800</v>
      </c>
      <c r="C377" s="258" t="s">
        <v>190</v>
      </c>
      <c r="D377" s="258" t="s">
        <v>194</v>
      </c>
      <c r="E377" s="266" t="s">
        <v>334</v>
      </c>
      <c r="F377" s="258" t="s">
        <v>64</v>
      </c>
      <c r="G377" s="263"/>
      <c r="H377" s="263"/>
      <c r="I377" s="263" t="e">
        <f>#REF!+G377</f>
        <v>#REF!</v>
      </c>
      <c r="J377" s="263" t="e">
        <f t="shared" si="320"/>
        <v>#REF!</v>
      </c>
      <c r="K377" s="263" t="e">
        <f>H377+I377</f>
        <v>#REF!</v>
      </c>
      <c r="L377" s="263" t="e">
        <f t="shared" si="321"/>
        <v>#REF!</v>
      </c>
      <c r="M377" s="263" t="e">
        <f t="shared" si="321"/>
        <v>#REF!</v>
      </c>
      <c r="N377" s="263" t="e">
        <f t="shared" si="321"/>
        <v>#REF!</v>
      </c>
      <c r="O377" s="263" t="e">
        <f t="shared" si="321"/>
        <v>#REF!</v>
      </c>
      <c r="P377" s="263" t="e">
        <f t="shared" si="321"/>
        <v>#REF!</v>
      </c>
      <c r="Q377" s="263" t="e">
        <f t="shared" si="322"/>
        <v>#REF!</v>
      </c>
      <c r="R377" s="263" t="e">
        <f t="shared" si="323"/>
        <v>#REF!</v>
      </c>
      <c r="S377" s="263" t="e">
        <f t="shared" si="323"/>
        <v>#REF!</v>
      </c>
      <c r="T377" s="263" t="e">
        <f t="shared" si="323"/>
        <v>#REF!</v>
      </c>
      <c r="U377" s="263" t="e">
        <f t="shared" si="323"/>
        <v>#REF!</v>
      </c>
    </row>
    <row r="378" spans="1:21" hidden="1" x14ac:dyDescent="0.2">
      <c r="A378" s="265" t="s">
        <v>103</v>
      </c>
      <c r="B378" s="277">
        <v>800</v>
      </c>
      <c r="C378" s="258" t="s">
        <v>190</v>
      </c>
      <c r="D378" s="258" t="s">
        <v>194</v>
      </c>
      <c r="E378" s="266" t="s">
        <v>334</v>
      </c>
      <c r="F378" s="258" t="s">
        <v>104</v>
      </c>
      <c r="G378" s="263"/>
      <c r="H378" s="263"/>
      <c r="I378" s="263">
        <v>-17</v>
      </c>
      <c r="J378" s="263">
        <f t="shared" si="320"/>
        <v>-17</v>
      </c>
      <c r="K378" s="263">
        <v>-17</v>
      </c>
      <c r="L378" s="263">
        <f t="shared" si="321"/>
        <v>-17</v>
      </c>
      <c r="M378" s="263">
        <f t="shared" si="321"/>
        <v>-34</v>
      </c>
      <c r="N378" s="263">
        <f t="shared" si="321"/>
        <v>-34</v>
      </c>
      <c r="O378" s="263">
        <f t="shared" si="321"/>
        <v>-51</v>
      </c>
      <c r="P378" s="263">
        <f t="shared" si="321"/>
        <v>-51</v>
      </c>
      <c r="Q378" s="263">
        <f t="shared" si="322"/>
        <v>-85</v>
      </c>
      <c r="R378" s="263">
        <f t="shared" si="323"/>
        <v>-51</v>
      </c>
      <c r="S378" s="263">
        <f t="shared" si="323"/>
        <v>-85</v>
      </c>
      <c r="T378" s="263">
        <f t="shared" si="323"/>
        <v>-85</v>
      </c>
      <c r="U378" s="263">
        <f t="shared" si="323"/>
        <v>-136</v>
      </c>
    </row>
    <row r="379" spans="1:21" ht="12.75" hidden="1" customHeight="1" x14ac:dyDescent="0.2">
      <c r="A379" s="265" t="s">
        <v>105</v>
      </c>
      <c r="B379" s="277">
        <v>800</v>
      </c>
      <c r="C379" s="258" t="s">
        <v>190</v>
      </c>
      <c r="D379" s="258" t="s">
        <v>194</v>
      </c>
      <c r="E379" s="266" t="s">
        <v>334</v>
      </c>
      <c r="F379" s="258" t="s">
        <v>106</v>
      </c>
      <c r="G379" s="263"/>
      <c r="H379" s="263"/>
      <c r="I379" s="263" t="e">
        <f>#REF!+G379</f>
        <v>#REF!</v>
      </c>
      <c r="J379" s="263" t="e">
        <f>#REF!+I379</f>
        <v>#REF!</v>
      </c>
      <c r="K379" s="263" t="e">
        <f>#REF!+I379</f>
        <v>#REF!</v>
      </c>
      <c r="L379" s="263" t="e">
        <f>F379+J379</f>
        <v>#REF!</v>
      </c>
      <c r="M379" s="263" t="e">
        <f>G379+K379</f>
        <v>#REF!</v>
      </c>
      <c r="N379" s="263" t="e">
        <f t="shared" ref="N379:O379" si="324">H379+L379</f>
        <v>#REF!</v>
      </c>
      <c r="O379" s="263" t="e">
        <f t="shared" si="324"/>
        <v>#REF!</v>
      </c>
      <c r="P379" s="263" t="e">
        <f>J379+N379</f>
        <v>#REF!</v>
      </c>
      <c r="Q379" s="263" t="e">
        <f t="shared" ref="Q379" si="325">K379+O379</f>
        <v>#REF!</v>
      </c>
      <c r="R379" s="263" t="e">
        <f>J379+N379</f>
        <v>#REF!</v>
      </c>
      <c r="S379" s="263" t="e">
        <f>K379+O379</f>
        <v>#REF!</v>
      </c>
      <c r="T379" s="263" t="e">
        <f>L379+P379</f>
        <v>#REF!</v>
      </c>
      <c r="U379" s="263" t="e">
        <f>M379+Q379</f>
        <v>#REF!</v>
      </c>
    </row>
    <row r="380" spans="1:21" hidden="1" x14ac:dyDescent="0.2">
      <c r="A380" s="265" t="s">
        <v>309</v>
      </c>
      <c r="B380" s="277">
        <v>800</v>
      </c>
      <c r="C380" s="258" t="s">
        <v>190</v>
      </c>
      <c r="D380" s="258" t="s">
        <v>194</v>
      </c>
      <c r="E380" s="266" t="s">
        <v>310</v>
      </c>
      <c r="F380" s="258"/>
      <c r="G380" s="263"/>
      <c r="H380" s="263"/>
      <c r="I380" s="263">
        <f>I381</f>
        <v>-1321.6</v>
      </c>
      <c r="J380" s="263">
        <f>J381</f>
        <v>-1321.6</v>
      </c>
      <c r="K380" s="263">
        <f>K381</f>
        <v>-1321.6</v>
      </c>
      <c r="L380" s="263">
        <f>L381</f>
        <v>-1321.6</v>
      </c>
      <c r="M380" s="263">
        <f>M381</f>
        <v>-2643.2</v>
      </c>
      <c r="N380" s="263">
        <f t="shared" ref="N380:U380" si="326">N381</f>
        <v>-2643.2</v>
      </c>
      <c r="O380" s="263">
        <f t="shared" si="326"/>
        <v>-3964.7999999999997</v>
      </c>
      <c r="P380" s="263">
        <f t="shared" si="326"/>
        <v>-3964.7999999999997</v>
      </c>
      <c r="Q380" s="263">
        <f t="shared" si="326"/>
        <v>-6608</v>
      </c>
      <c r="R380" s="263">
        <f t="shared" si="326"/>
        <v>-3964.7999999999997</v>
      </c>
      <c r="S380" s="263">
        <f t="shared" si="326"/>
        <v>-6608</v>
      </c>
      <c r="T380" s="263">
        <f t="shared" si="326"/>
        <v>-6608</v>
      </c>
      <c r="U380" s="263">
        <f t="shared" si="326"/>
        <v>-10572.8</v>
      </c>
    </row>
    <row r="381" spans="1:21" hidden="1" x14ac:dyDescent="0.2">
      <c r="A381" s="265" t="s">
        <v>95</v>
      </c>
      <c r="B381" s="277">
        <v>800</v>
      </c>
      <c r="C381" s="258" t="s">
        <v>190</v>
      </c>
      <c r="D381" s="258" t="s">
        <v>194</v>
      </c>
      <c r="E381" s="266" t="s">
        <v>310</v>
      </c>
      <c r="F381" s="258" t="s">
        <v>96</v>
      </c>
      <c r="G381" s="263"/>
      <c r="H381" s="263"/>
      <c r="I381" s="263">
        <v>-1321.6</v>
      </c>
      <c r="J381" s="263">
        <f>G381+I381</f>
        <v>-1321.6</v>
      </c>
      <c r="K381" s="263">
        <v>-1321.6</v>
      </c>
      <c r="L381" s="263">
        <f>H381+J381</f>
        <v>-1321.6</v>
      </c>
      <c r="M381" s="263">
        <f>I381+K381</f>
        <v>-2643.2</v>
      </c>
      <c r="N381" s="263">
        <f t="shared" ref="N381:O381" si="327">J381+L381</f>
        <v>-2643.2</v>
      </c>
      <c r="O381" s="263">
        <f t="shared" si="327"/>
        <v>-3964.7999999999997</v>
      </c>
      <c r="P381" s="263">
        <f>L381+N381</f>
        <v>-3964.7999999999997</v>
      </c>
      <c r="Q381" s="263">
        <f t="shared" ref="Q381" si="328">M381+O381</f>
        <v>-6608</v>
      </c>
      <c r="R381" s="263">
        <f>L381+N381</f>
        <v>-3964.7999999999997</v>
      </c>
      <c r="S381" s="263">
        <f>M381+O381</f>
        <v>-6608</v>
      </c>
      <c r="T381" s="263">
        <f>N381+P381</f>
        <v>-6608</v>
      </c>
      <c r="U381" s="263">
        <f>O381+Q381</f>
        <v>-10572.8</v>
      </c>
    </row>
    <row r="382" spans="1:21" ht="29.25" hidden="1" customHeight="1" x14ac:dyDescent="0.2">
      <c r="A382" s="265" t="s">
        <v>452</v>
      </c>
      <c r="B382" s="277">
        <v>800</v>
      </c>
      <c r="C382" s="258" t="s">
        <v>190</v>
      </c>
      <c r="D382" s="258" t="s">
        <v>194</v>
      </c>
      <c r="E382" s="266" t="s">
        <v>450</v>
      </c>
      <c r="F382" s="258"/>
      <c r="G382" s="263">
        <f t="shared" ref="G382:P382" si="329">G383+G385</f>
        <v>0</v>
      </c>
      <c r="H382" s="263"/>
      <c r="I382" s="263">
        <f t="shared" si="329"/>
        <v>-3138.3999999999996</v>
      </c>
      <c r="J382" s="263" t="e">
        <f t="shared" si="329"/>
        <v>#REF!</v>
      </c>
      <c r="K382" s="263">
        <f t="shared" si="329"/>
        <v>-3138.3999999999996</v>
      </c>
      <c r="L382" s="263" t="e">
        <f>L383+L385</f>
        <v>#REF!</v>
      </c>
      <c r="M382" s="263" t="e">
        <f t="shared" si="329"/>
        <v>#REF!</v>
      </c>
      <c r="N382" s="263" t="e">
        <f t="shared" si="329"/>
        <v>#REF!</v>
      </c>
      <c r="O382" s="263" t="e">
        <f t="shared" si="329"/>
        <v>#REF!</v>
      </c>
      <c r="P382" s="263" t="e">
        <f t="shared" si="329"/>
        <v>#REF!</v>
      </c>
      <c r="Q382" s="263" t="e">
        <f t="shared" ref="Q382:T382" si="330">Q383+Q385</f>
        <v>#REF!</v>
      </c>
      <c r="R382" s="263" t="e">
        <f t="shared" ref="R382:S382" si="331">R383+R385</f>
        <v>#REF!</v>
      </c>
      <c r="S382" s="263" t="e">
        <f t="shared" si="331"/>
        <v>#REF!</v>
      </c>
      <c r="T382" s="263" t="e">
        <f t="shared" si="330"/>
        <v>#REF!</v>
      </c>
      <c r="U382" s="263" t="e">
        <f t="shared" ref="U382" si="332">U383+U385</f>
        <v>#REF!</v>
      </c>
    </row>
    <row r="383" spans="1:21" ht="18.75" hidden="1" customHeight="1" x14ac:dyDescent="0.2">
      <c r="A383" s="265" t="s">
        <v>451</v>
      </c>
      <c r="B383" s="277">
        <v>800</v>
      </c>
      <c r="C383" s="258" t="s">
        <v>190</v>
      </c>
      <c r="D383" s="258" t="s">
        <v>194</v>
      </c>
      <c r="E383" s="266" t="s">
        <v>485</v>
      </c>
      <c r="F383" s="258"/>
      <c r="G383" s="263"/>
      <c r="H383" s="263"/>
      <c r="I383" s="263">
        <f>I384</f>
        <v>-1512.8</v>
      </c>
      <c r="J383" s="263" t="e">
        <f>J384</f>
        <v>#REF!</v>
      </c>
      <c r="K383" s="263">
        <f>K384</f>
        <v>-1512.8</v>
      </c>
      <c r="L383" s="263" t="e">
        <f>L384</f>
        <v>#REF!</v>
      </c>
      <c r="M383" s="263" t="e">
        <f>M384</f>
        <v>#REF!</v>
      </c>
      <c r="N383" s="263" t="e">
        <f t="shared" ref="N383:U383" si="333">N384</f>
        <v>#REF!</v>
      </c>
      <c r="O383" s="263" t="e">
        <f t="shared" si="333"/>
        <v>#REF!</v>
      </c>
      <c r="P383" s="263" t="e">
        <f t="shared" si="333"/>
        <v>#REF!</v>
      </c>
      <c r="Q383" s="263" t="e">
        <f t="shared" si="333"/>
        <v>#REF!</v>
      </c>
      <c r="R383" s="263" t="e">
        <f t="shared" si="333"/>
        <v>#REF!</v>
      </c>
      <c r="S383" s="263" t="e">
        <f t="shared" si="333"/>
        <v>#REF!</v>
      </c>
      <c r="T383" s="263" t="e">
        <f t="shared" si="333"/>
        <v>#REF!</v>
      </c>
      <c r="U383" s="263" t="e">
        <f t="shared" si="333"/>
        <v>#REF!</v>
      </c>
    </row>
    <row r="384" spans="1:21" ht="15.75" hidden="1" customHeight="1" x14ac:dyDescent="0.2">
      <c r="A384" s="265" t="s">
        <v>95</v>
      </c>
      <c r="B384" s="277">
        <v>800</v>
      </c>
      <c r="C384" s="258" t="s">
        <v>190</v>
      </c>
      <c r="D384" s="258" t="s">
        <v>194</v>
      </c>
      <c r="E384" s="266" t="s">
        <v>485</v>
      </c>
      <c r="F384" s="258" t="s">
        <v>96</v>
      </c>
      <c r="G384" s="263"/>
      <c r="H384" s="263"/>
      <c r="I384" s="263">
        <v>-1512.8</v>
      </c>
      <c r="J384" s="263" t="e">
        <f>#REF!+I384</f>
        <v>#REF!</v>
      </c>
      <c r="K384" s="263">
        <v>-1512.8</v>
      </c>
      <c r="L384" s="263" t="e">
        <f>#REF!+J384</f>
        <v>#REF!</v>
      </c>
      <c r="M384" s="263" t="e">
        <f>#REF!+K384</f>
        <v>#REF!</v>
      </c>
      <c r="N384" s="263" t="e">
        <f>#REF!+L384</f>
        <v>#REF!</v>
      </c>
      <c r="O384" s="263" t="e">
        <f>#REF!+M384</f>
        <v>#REF!</v>
      </c>
      <c r="P384" s="263" t="e">
        <f>#REF!+N384</f>
        <v>#REF!</v>
      </c>
      <c r="Q384" s="263" t="e">
        <f>#REF!+O384</f>
        <v>#REF!</v>
      </c>
      <c r="R384" s="263" t="e">
        <f>#REF!+N384</f>
        <v>#REF!</v>
      </c>
      <c r="S384" s="263" t="e">
        <f>#REF!+O384</f>
        <v>#REF!</v>
      </c>
      <c r="T384" s="263" t="e">
        <f>#REF!+P384</f>
        <v>#REF!</v>
      </c>
      <c r="U384" s="263" t="e">
        <f>#REF!+Q384</f>
        <v>#REF!</v>
      </c>
    </row>
    <row r="385" spans="1:21" ht="27.75" hidden="1" customHeight="1" x14ac:dyDescent="0.2">
      <c r="A385" s="265" t="s">
        <v>738</v>
      </c>
      <c r="B385" s="277">
        <v>800</v>
      </c>
      <c r="C385" s="258" t="s">
        <v>190</v>
      </c>
      <c r="D385" s="258" t="s">
        <v>194</v>
      </c>
      <c r="E385" s="266" t="s">
        <v>486</v>
      </c>
      <c r="F385" s="258"/>
      <c r="G385" s="263"/>
      <c r="H385" s="263"/>
      <c r="I385" s="263">
        <f>I386+I387+I388+I389+I390</f>
        <v>-1625.6</v>
      </c>
      <c r="J385" s="263" t="e">
        <f>J386+J387+J388+J389+J390</f>
        <v>#REF!</v>
      </c>
      <c r="K385" s="263">
        <f>K386+K387+K388+K389+K390</f>
        <v>-1625.6</v>
      </c>
      <c r="L385" s="263" t="e">
        <f>L386+L387+L388+L389+L390</f>
        <v>#REF!</v>
      </c>
      <c r="M385" s="263" t="e">
        <f>M386+M387+M388+M389+M390</f>
        <v>#REF!</v>
      </c>
      <c r="N385" s="263" t="e">
        <f t="shared" ref="N385:P385" si="334">N386+N387+N388+N389+N390</f>
        <v>#REF!</v>
      </c>
      <c r="O385" s="263" t="e">
        <f t="shared" si="334"/>
        <v>#REF!</v>
      </c>
      <c r="P385" s="263" t="e">
        <f t="shared" si="334"/>
        <v>#REF!</v>
      </c>
      <c r="Q385" s="263" t="e">
        <f t="shared" ref="Q385:T385" si="335">Q386+Q387+Q388+Q389+Q390</f>
        <v>#REF!</v>
      </c>
      <c r="R385" s="263" t="e">
        <f t="shared" ref="R385:S385" si="336">R386+R387+R388+R389+R390</f>
        <v>#REF!</v>
      </c>
      <c r="S385" s="263" t="e">
        <f t="shared" si="336"/>
        <v>#REF!</v>
      </c>
      <c r="T385" s="263" t="e">
        <f t="shared" si="335"/>
        <v>#REF!</v>
      </c>
      <c r="U385" s="263" t="e">
        <f t="shared" ref="U385" si="337">U386+U387+U388+U389+U390</f>
        <v>#REF!</v>
      </c>
    </row>
    <row r="386" spans="1:21" ht="13.5" hidden="1" customHeight="1" x14ac:dyDescent="0.2">
      <c r="A386" s="265" t="s">
        <v>95</v>
      </c>
      <c r="B386" s="277">
        <v>800</v>
      </c>
      <c r="C386" s="258" t="s">
        <v>190</v>
      </c>
      <c r="D386" s="258" t="s">
        <v>194</v>
      </c>
      <c r="E386" s="266" t="s">
        <v>486</v>
      </c>
      <c r="F386" s="258" t="s">
        <v>96</v>
      </c>
      <c r="G386" s="263"/>
      <c r="H386" s="263"/>
      <c r="I386" s="263">
        <v>-1288.5999999999999</v>
      </c>
      <c r="J386" s="263" t="e">
        <f>#REF!+I386</f>
        <v>#REF!</v>
      </c>
      <c r="K386" s="263">
        <v>-1288.5999999999999</v>
      </c>
      <c r="L386" s="263" t="e">
        <f>#REF!+J386</f>
        <v>#REF!</v>
      </c>
      <c r="M386" s="263" t="e">
        <f>#REF!+K386</f>
        <v>#REF!</v>
      </c>
      <c r="N386" s="263" t="e">
        <f>#REF!+L386</f>
        <v>#REF!</v>
      </c>
      <c r="O386" s="263" t="e">
        <f>#REF!+M386</f>
        <v>#REF!</v>
      </c>
      <c r="P386" s="263" t="e">
        <f>#REF!+N386</f>
        <v>#REF!</v>
      </c>
      <c r="Q386" s="263" t="e">
        <f>#REF!+O386</f>
        <v>#REF!</v>
      </c>
      <c r="R386" s="263" t="e">
        <f>#REF!+N386</f>
        <v>#REF!</v>
      </c>
      <c r="S386" s="263" t="e">
        <f>#REF!+O386</f>
        <v>#REF!</v>
      </c>
      <c r="T386" s="263" t="e">
        <f>#REF!+P386</f>
        <v>#REF!</v>
      </c>
      <c r="U386" s="263" t="e">
        <f>#REF!+Q386</f>
        <v>#REF!</v>
      </c>
    </row>
    <row r="387" spans="1:21" ht="13.5" hidden="1" customHeight="1" x14ac:dyDescent="0.2">
      <c r="A387" s="265" t="s">
        <v>97</v>
      </c>
      <c r="B387" s="277">
        <v>800</v>
      </c>
      <c r="C387" s="258" t="s">
        <v>190</v>
      </c>
      <c r="D387" s="258" t="s">
        <v>194</v>
      </c>
      <c r="E387" s="266" t="s">
        <v>486</v>
      </c>
      <c r="F387" s="277" t="s">
        <v>98</v>
      </c>
      <c r="G387" s="263"/>
      <c r="H387" s="263"/>
      <c r="I387" s="263">
        <v>-35</v>
      </c>
      <c r="J387" s="263" t="e">
        <f>#REF!+I387</f>
        <v>#REF!</v>
      </c>
      <c r="K387" s="263">
        <v>-35</v>
      </c>
      <c r="L387" s="263" t="e">
        <f>#REF!+J387</f>
        <v>#REF!</v>
      </c>
      <c r="M387" s="263" t="e">
        <f>#REF!+K387</f>
        <v>#REF!</v>
      </c>
      <c r="N387" s="263" t="e">
        <f>#REF!+L387</f>
        <v>#REF!</v>
      </c>
      <c r="O387" s="263" t="e">
        <f>#REF!+M387</f>
        <v>#REF!</v>
      </c>
      <c r="P387" s="263" t="e">
        <f>#REF!+N387</f>
        <v>#REF!</v>
      </c>
      <c r="Q387" s="263" t="e">
        <f>#REF!+O387</f>
        <v>#REF!</v>
      </c>
      <c r="R387" s="263" t="e">
        <f>#REF!+N387</f>
        <v>#REF!</v>
      </c>
      <c r="S387" s="263" t="e">
        <f>#REF!+O387</f>
        <v>#REF!</v>
      </c>
      <c r="T387" s="263" t="e">
        <f>#REF!+P387</f>
        <v>#REF!</v>
      </c>
      <c r="U387" s="263" t="e">
        <f>#REF!+Q387</f>
        <v>#REF!</v>
      </c>
    </row>
    <row r="388" spans="1:21" ht="28.5" hidden="1" customHeight="1" x14ac:dyDescent="0.2">
      <c r="A388" s="265" t="s">
        <v>99</v>
      </c>
      <c r="B388" s="277">
        <v>800</v>
      </c>
      <c r="C388" s="258" t="s">
        <v>190</v>
      </c>
      <c r="D388" s="258" t="s">
        <v>194</v>
      </c>
      <c r="E388" s="266" t="s">
        <v>486</v>
      </c>
      <c r="F388" s="258" t="s">
        <v>100</v>
      </c>
      <c r="G388" s="263"/>
      <c r="H388" s="263"/>
      <c r="I388" s="263">
        <v>-85</v>
      </c>
      <c r="J388" s="263" t="e">
        <f>#REF!+I388</f>
        <v>#REF!</v>
      </c>
      <c r="K388" s="263">
        <v>-85</v>
      </c>
      <c r="L388" s="263" t="e">
        <f>#REF!+J388</f>
        <v>#REF!</v>
      </c>
      <c r="M388" s="263" t="e">
        <f>#REF!+K388</f>
        <v>#REF!</v>
      </c>
      <c r="N388" s="263" t="e">
        <f>#REF!+L388</f>
        <v>#REF!</v>
      </c>
      <c r="O388" s="263" t="e">
        <f>#REF!+M388</f>
        <v>#REF!</v>
      </c>
      <c r="P388" s="263" t="e">
        <f>#REF!+N388</f>
        <v>#REF!</v>
      </c>
      <c r="Q388" s="263" t="e">
        <f>#REF!+O388</f>
        <v>#REF!</v>
      </c>
      <c r="R388" s="263" t="e">
        <f>#REF!+N388</f>
        <v>#REF!</v>
      </c>
      <c r="S388" s="263" t="e">
        <f>#REF!+O388</f>
        <v>#REF!</v>
      </c>
      <c r="T388" s="263" t="e">
        <f>#REF!+P388</f>
        <v>#REF!</v>
      </c>
      <c r="U388" s="263" t="e">
        <f>#REF!+Q388</f>
        <v>#REF!</v>
      </c>
    </row>
    <row r="389" spans="1:21" ht="23.25" hidden="1" customHeight="1" x14ac:dyDescent="0.2">
      <c r="A389" s="265" t="s">
        <v>93</v>
      </c>
      <c r="B389" s="277">
        <v>800</v>
      </c>
      <c r="C389" s="258" t="s">
        <v>190</v>
      </c>
      <c r="D389" s="258" t="s">
        <v>194</v>
      </c>
      <c r="E389" s="266" t="s">
        <v>486</v>
      </c>
      <c r="F389" s="258" t="s">
        <v>94</v>
      </c>
      <c r="G389" s="263"/>
      <c r="H389" s="263"/>
      <c r="I389" s="263">
        <v>-200</v>
      </c>
      <c r="J389" s="263" t="e">
        <f>#REF!+I389</f>
        <v>#REF!</v>
      </c>
      <c r="K389" s="263">
        <v>-200</v>
      </c>
      <c r="L389" s="263" t="e">
        <f>#REF!+J389</f>
        <v>#REF!</v>
      </c>
      <c r="M389" s="263" t="e">
        <f>#REF!+K389</f>
        <v>#REF!</v>
      </c>
      <c r="N389" s="263" t="e">
        <f>#REF!+L389</f>
        <v>#REF!</v>
      </c>
      <c r="O389" s="263" t="e">
        <f>#REF!+M389</f>
        <v>#REF!</v>
      </c>
      <c r="P389" s="263" t="e">
        <f>#REF!+N389</f>
        <v>#REF!</v>
      </c>
      <c r="Q389" s="263" t="e">
        <f>#REF!+O389</f>
        <v>#REF!</v>
      </c>
      <c r="R389" s="263" t="e">
        <f>#REF!+N389</f>
        <v>#REF!</v>
      </c>
      <c r="S389" s="263" t="e">
        <f>#REF!+O389</f>
        <v>#REF!</v>
      </c>
      <c r="T389" s="263" t="e">
        <f>#REF!+P389</f>
        <v>#REF!</v>
      </c>
      <c r="U389" s="263" t="e">
        <f>#REF!+Q389</f>
        <v>#REF!</v>
      </c>
    </row>
    <row r="390" spans="1:21" ht="18.75" hidden="1" customHeight="1" x14ac:dyDescent="0.2">
      <c r="A390" s="265" t="s">
        <v>103</v>
      </c>
      <c r="B390" s="258">
        <v>800</v>
      </c>
      <c r="C390" s="258" t="s">
        <v>190</v>
      </c>
      <c r="D390" s="258" t="s">
        <v>194</v>
      </c>
      <c r="E390" s="258" t="s">
        <v>486</v>
      </c>
      <c r="F390" s="258" t="s">
        <v>104</v>
      </c>
      <c r="G390" s="263"/>
      <c r="H390" s="263"/>
      <c r="I390" s="263">
        <v>-17</v>
      </c>
      <c r="J390" s="263" t="e">
        <f>#REF!+I390</f>
        <v>#REF!</v>
      </c>
      <c r="K390" s="263">
        <v>-17</v>
      </c>
      <c r="L390" s="263" t="e">
        <f>#REF!+J390</f>
        <v>#REF!</v>
      </c>
      <c r="M390" s="263" t="e">
        <f>#REF!+K390</f>
        <v>#REF!</v>
      </c>
      <c r="N390" s="263" t="e">
        <f>#REF!+L390</f>
        <v>#REF!</v>
      </c>
      <c r="O390" s="263" t="e">
        <f>#REF!+M390</f>
        <v>#REF!</v>
      </c>
      <c r="P390" s="263" t="e">
        <f>#REF!+N390</f>
        <v>#REF!</v>
      </c>
      <c r="Q390" s="263" t="e">
        <f>#REF!+O390</f>
        <v>#REF!</v>
      </c>
      <c r="R390" s="263" t="e">
        <f>#REF!+N390</f>
        <v>#REF!</v>
      </c>
      <c r="S390" s="263" t="e">
        <f>#REF!+O390</f>
        <v>#REF!</v>
      </c>
      <c r="T390" s="263" t="e">
        <f>#REF!+P390</f>
        <v>#REF!</v>
      </c>
      <c r="U390" s="263" t="e">
        <f>#REF!+Q390</f>
        <v>#REF!</v>
      </c>
    </row>
    <row r="391" spans="1:21" ht="33" customHeight="1" x14ac:dyDescent="0.2">
      <c r="A391" s="265" t="s">
        <v>452</v>
      </c>
      <c r="B391" s="258">
        <v>800</v>
      </c>
      <c r="C391" s="258" t="s">
        <v>190</v>
      </c>
      <c r="D391" s="258" t="s">
        <v>194</v>
      </c>
      <c r="E391" s="258" t="s">
        <v>868</v>
      </c>
      <c r="F391" s="258"/>
      <c r="G391" s="268">
        <f>G392+G395</f>
        <v>0</v>
      </c>
      <c r="H391" s="268">
        <f t="shared" ref="H391:U391" si="338">H392</f>
        <v>1495</v>
      </c>
      <c r="I391" s="268">
        <f t="shared" si="338"/>
        <v>0</v>
      </c>
      <c r="J391" s="268">
        <f t="shared" si="338"/>
        <v>1495</v>
      </c>
      <c r="K391" s="268">
        <f t="shared" si="338"/>
        <v>0</v>
      </c>
      <c r="L391" s="268">
        <f t="shared" si="338"/>
        <v>1502</v>
      </c>
      <c r="M391" s="268">
        <f t="shared" si="338"/>
        <v>1502</v>
      </c>
      <c r="N391" s="268">
        <f t="shared" si="338"/>
        <v>0</v>
      </c>
      <c r="O391" s="268">
        <f t="shared" si="338"/>
        <v>1502</v>
      </c>
      <c r="P391" s="268">
        <f t="shared" si="338"/>
        <v>1502</v>
      </c>
      <c r="Q391" s="268">
        <f t="shared" si="338"/>
        <v>0</v>
      </c>
      <c r="R391" s="268">
        <f t="shared" si="338"/>
        <v>1934</v>
      </c>
      <c r="S391" s="268">
        <f t="shared" si="338"/>
        <v>0</v>
      </c>
      <c r="T391" s="268">
        <f t="shared" si="338"/>
        <v>1934</v>
      </c>
      <c r="U391" s="268">
        <f t="shared" si="338"/>
        <v>1934</v>
      </c>
    </row>
    <row r="392" spans="1:21" ht="18.75" customHeight="1" x14ac:dyDescent="0.2">
      <c r="A392" s="265" t="s">
        <v>451</v>
      </c>
      <c r="B392" s="258">
        <v>800</v>
      </c>
      <c r="C392" s="258" t="s">
        <v>190</v>
      </c>
      <c r="D392" s="258" t="s">
        <v>194</v>
      </c>
      <c r="E392" s="258" t="s">
        <v>899</v>
      </c>
      <c r="F392" s="258"/>
      <c r="G392" s="263"/>
      <c r="H392" s="263">
        <f>H393+H394</f>
        <v>1495</v>
      </c>
      <c r="I392" s="263">
        <f>I393+I394</f>
        <v>0</v>
      </c>
      <c r="J392" s="263">
        <f>H392+I392</f>
        <v>1495</v>
      </c>
      <c r="K392" s="263">
        <f>K393+K394</f>
        <v>0</v>
      </c>
      <c r="L392" s="263">
        <f>L393+L394</f>
        <v>1502</v>
      </c>
      <c r="M392" s="263">
        <f>M393+M394</f>
        <v>1502</v>
      </c>
      <c r="N392" s="263">
        <f t="shared" ref="N392:P392" si="339">N393+N394</f>
        <v>0</v>
      </c>
      <c r="O392" s="263">
        <f t="shared" si="339"/>
        <v>1502</v>
      </c>
      <c r="P392" s="263">
        <f t="shared" si="339"/>
        <v>1502</v>
      </c>
      <c r="Q392" s="263">
        <f t="shared" ref="Q392:T392" si="340">Q393+Q394</f>
        <v>0</v>
      </c>
      <c r="R392" s="263">
        <f t="shared" ref="R392:S392" si="341">R393+R394</f>
        <v>1934</v>
      </c>
      <c r="S392" s="263">
        <f t="shared" si="341"/>
        <v>0</v>
      </c>
      <c r="T392" s="263">
        <f t="shared" si="340"/>
        <v>1934</v>
      </c>
      <c r="U392" s="263">
        <f t="shared" ref="U392" si="342">U393+U394</f>
        <v>1934</v>
      </c>
    </row>
    <row r="393" spans="1:21" ht="18.75" customHeight="1" x14ac:dyDescent="0.2">
      <c r="A393" s="265" t="s">
        <v>95</v>
      </c>
      <c r="B393" s="258">
        <v>800</v>
      </c>
      <c r="C393" s="258" t="s">
        <v>190</v>
      </c>
      <c r="D393" s="258" t="s">
        <v>194</v>
      </c>
      <c r="E393" s="258" t="s">
        <v>899</v>
      </c>
      <c r="F393" s="258" t="s">
        <v>96</v>
      </c>
      <c r="G393" s="263"/>
      <c r="H393" s="263">
        <v>1495</v>
      </c>
      <c r="I393" s="263">
        <v>-347</v>
      </c>
      <c r="J393" s="263">
        <f>H393+I393</f>
        <v>1148</v>
      </c>
      <c r="K393" s="263">
        <v>0</v>
      </c>
      <c r="L393" s="263">
        <v>1154</v>
      </c>
      <c r="M393" s="263">
        <v>1154</v>
      </c>
      <c r="N393" s="263">
        <v>0</v>
      </c>
      <c r="O393" s="263">
        <f>M393+N393</f>
        <v>1154</v>
      </c>
      <c r="P393" s="263">
        <v>1154</v>
      </c>
      <c r="Q393" s="263">
        <v>0</v>
      </c>
      <c r="R393" s="263">
        <v>1485</v>
      </c>
      <c r="S393" s="263">
        <v>0</v>
      </c>
      <c r="T393" s="263">
        <f>R393+S393</f>
        <v>1485</v>
      </c>
      <c r="U393" s="263">
        <v>1485</v>
      </c>
    </row>
    <row r="394" spans="1:21" ht="32.25" customHeight="1" x14ac:dyDescent="0.2">
      <c r="A394" s="387" t="s">
        <v>902</v>
      </c>
      <c r="B394" s="258">
        <v>800</v>
      </c>
      <c r="C394" s="258" t="s">
        <v>190</v>
      </c>
      <c r="D394" s="258" t="s">
        <v>194</v>
      </c>
      <c r="E394" s="258" t="s">
        <v>899</v>
      </c>
      <c r="F394" s="258" t="s">
        <v>900</v>
      </c>
      <c r="G394" s="263"/>
      <c r="H394" s="263">
        <v>0</v>
      </c>
      <c r="I394" s="263">
        <v>347</v>
      </c>
      <c r="J394" s="263">
        <f>H394+I394</f>
        <v>347</v>
      </c>
      <c r="K394" s="263">
        <v>0</v>
      </c>
      <c r="L394" s="263">
        <v>348</v>
      </c>
      <c r="M394" s="263">
        <v>348</v>
      </c>
      <c r="N394" s="263">
        <v>0</v>
      </c>
      <c r="O394" s="263">
        <f>M394+N394</f>
        <v>348</v>
      </c>
      <c r="P394" s="263">
        <v>348</v>
      </c>
      <c r="Q394" s="263">
        <v>0</v>
      </c>
      <c r="R394" s="263">
        <v>449</v>
      </c>
      <c r="S394" s="263">
        <v>0</v>
      </c>
      <c r="T394" s="263">
        <f>R394+S394</f>
        <v>449</v>
      </c>
      <c r="U394" s="263">
        <v>449</v>
      </c>
    </row>
    <row r="395" spans="1:21" ht="26.25" customHeight="1" x14ac:dyDescent="0.2">
      <c r="A395" s="265" t="s">
        <v>738</v>
      </c>
      <c r="B395" s="258">
        <v>800</v>
      </c>
      <c r="C395" s="258" t="s">
        <v>190</v>
      </c>
      <c r="D395" s="258" t="s">
        <v>194</v>
      </c>
      <c r="E395" s="258" t="s">
        <v>868</v>
      </c>
      <c r="F395" s="258"/>
      <c r="G395" s="268">
        <f>G396+G399+G400+G401+G402</f>
        <v>0</v>
      </c>
      <c r="H395" s="268">
        <f>H396+H397+H398+H399+H400+H401+H402+H403</f>
        <v>1855</v>
      </c>
      <c r="I395" s="268">
        <f>I396+I397+I398+I399+I400+I401+I402+I403</f>
        <v>0</v>
      </c>
      <c r="J395" s="268">
        <f>J396+J397+J398+J399+J400+J401+J402+J403</f>
        <v>1855</v>
      </c>
      <c r="K395" s="268">
        <f>K396+K397+K398+K399+K400+K401+K402+K403+K404</f>
        <v>0</v>
      </c>
      <c r="L395" s="268">
        <f>L396+L397+L398+L399+L400+L401+L402</f>
        <v>1924</v>
      </c>
      <c r="M395" s="268">
        <f>M396+M397+M398+M399+M400+M401+M402</f>
        <v>1924</v>
      </c>
      <c r="N395" s="268">
        <f t="shared" ref="N395:P395" si="343">N396+N397+N398+N399+N400+N401+N402</f>
        <v>0</v>
      </c>
      <c r="O395" s="268">
        <f t="shared" si="343"/>
        <v>1924</v>
      </c>
      <c r="P395" s="268">
        <f t="shared" si="343"/>
        <v>1924</v>
      </c>
      <c r="Q395" s="268">
        <f t="shared" ref="Q395:T395" si="344">Q396+Q397+Q398+Q399+Q400+Q401+Q402</f>
        <v>0</v>
      </c>
      <c r="R395" s="268">
        <f t="shared" ref="R395" si="345">R396+R397+R398+R399+R400+R401+R402</f>
        <v>2437</v>
      </c>
      <c r="S395" s="268">
        <f t="shared" si="344"/>
        <v>0</v>
      </c>
      <c r="T395" s="268">
        <f t="shared" si="344"/>
        <v>2437</v>
      </c>
      <c r="U395" s="268">
        <f t="shared" ref="U395" si="346">U396+U397+U398+U399+U400+U401+U402</f>
        <v>2437</v>
      </c>
    </row>
    <row r="396" spans="1:21" ht="18.75" customHeight="1" x14ac:dyDescent="0.2">
      <c r="A396" s="265" t="s">
        <v>95</v>
      </c>
      <c r="B396" s="258">
        <v>800</v>
      </c>
      <c r="C396" s="258" t="s">
        <v>190</v>
      </c>
      <c r="D396" s="258" t="s">
        <v>194</v>
      </c>
      <c r="E396" s="258" t="s">
        <v>868</v>
      </c>
      <c r="F396" s="258" t="s">
        <v>96</v>
      </c>
      <c r="G396" s="263"/>
      <c r="H396" s="263">
        <v>1384</v>
      </c>
      <c r="I396" s="263">
        <v>-321</v>
      </c>
      <c r="J396" s="263">
        <f>H396+I396</f>
        <v>1063</v>
      </c>
      <c r="K396" s="263">
        <v>0</v>
      </c>
      <c r="L396" s="263">
        <v>1081</v>
      </c>
      <c r="M396" s="263">
        <v>1081</v>
      </c>
      <c r="N396" s="263">
        <v>0</v>
      </c>
      <c r="O396" s="263">
        <f>M396+N396</f>
        <v>1081</v>
      </c>
      <c r="P396" s="263">
        <v>1081</v>
      </c>
      <c r="Q396" s="263">
        <v>0</v>
      </c>
      <c r="R396" s="263">
        <v>1319</v>
      </c>
      <c r="S396" s="263">
        <v>0</v>
      </c>
      <c r="T396" s="263">
        <f>R396+S396</f>
        <v>1319</v>
      </c>
      <c r="U396" s="263">
        <v>1319</v>
      </c>
    </row>
    <row r="397" spans="1:21" ht="18.75" customHeight="1" x14ac:dyDescent="0.2">
      <c r="A397" s="265" t="s">
        <v>97</v>
      </c>
      <c r="B397" s="258">
        <v>800</v>
      </c>
      <c r="C397" s="258" t="s">
        <v>190</v>
      </c>
      <c r="D397" s="258" t="s">
        <v>194</v>
      </c>
      <c r="E397" s="258" t="s">
        <v>868</v>
      </c>
      <c r="F397" s="258" t="s">
        <v>98</v>
      </c>
      <c r="G397" s="263"/>
      <c r="H397" s="263">
        <v>230</v>
      </c>
      <c r="I397" s="263">
        <v>-200</v>
      </c>
      <c r="J397" s="263">
        <f t="shared" ref="J397:J403" si="347">H397+I397</f>
        <v>30</v>
      </c>
      <c r="K397" s="263">
        <v>0</v>
      </c>
      <c r="L397" s="263">
        <v>20</v>
      </c>
      <c r="M397" s="263">
        <v>20</v>
      </c>
      <c r="N397" s="263">
        <v>0</v>
      </c>
      <c r="O397" s="263">
        <f t="shared" ref="O397:O402" si="348">M397+N397</f>
        <v>20</v>
      </c>
      <c r="P397" s="263">
        <v>20</v>
      </c>
      <c r="Q397" s="263">
        <v>0</v>
      </c>
      <c r="R397" s="263">
        <v>30</v>
      </c>
      <c r="S397" s="263">
        <v>0</v>
      </c>
      <c r="T397" s="263">
        <f t="shared" ref="T397:T402" si="349">R397+S397</f>
        <v>30</v>
      </c>
      <c r="U397" s="263">
        <v>30</v>
      </c>
    </row>
    <row r="398" spans="1:21" ht="41.25" customHeight="1" x14ac:dyDescent="0.2">
      <c r="A398" s="387" t="s">
        <v>908</v>
      </c>
      <c r="B398" s="258">
        <v>800</v>
      </c>
      <c r="C398" s="258" t="s">
        <v>190</v>
      </c>
      <c r="D398" s="258" t="s">
        <v>194</v>
      </c>
      <c r="E398" s="258" t="s">
        <v>868</v>
      </c>
      <c r="F398" s="258" t="s">
        <v>907</v>
      </c>
      <c r="G398" s="263"/>
      <c r="H398" s="263">
        <v>0</v>
      </c>
      <c r="I398" s="263">
        <v>200</v>
      </c>
      <c r="J398" s="263">
        <f t="shared" si="347"/>
        <v>200</v>
      </c>
      <c r="K398" s="263">
        <v>0</v>
      </c>
      <c r="L398" s="263">
        <v>200</v>
      </c>
      <c r="M398" s="263">
        <v>200</v>
      </c>
      <c r="N398" s="263">
        <v>0</v>
      </c>
      <c r="O398" s="263">
        <f t="shared" si="348"/>
        <v>200</v>
      </c>
      <c r="P398" s="263">
        <v>200</v>
      </c>
      <c r="Q398" s="263">
        <v>0</v>
      </c>
      <c r="R398" s="263">
        <v>432</v>
      </c>
      <c r="S398" s="263">
        <v>0</v>
      </c>
      <c r="T398" s="263">
        <f t="shared" si="349"/>
        <v>432</v>
      </c>
      <c r="U398" s="263">
        <v>432</v>
      </c>
    </row>
    <row r="399" spans="1:21" ht="35.25" customHeight="1" x14ac:dyDescent="0.2">
      <c r="A399" s="387" t="s">
        <v>902</v>
      </c>
      <c r="B399" s="258">
        <v>800</v>
      </c>
      <c r="C399" s="258" t="s">
        <v>190</v>
      </c>
      <c r="D399" s="258" t="s">
        <v>194</v>
      </c>
      <c r="E399" s="258" t="s">
        <v>868</v>
      </c>
      <c r="F399" s="258" t="s">
        <v>900</v>
      </c>
      <c r="G399" s="263"/>
      <c r="H399" s="263">
        <v>0</v>
      </c>
      <c r="I399" s="263">
        <v>321</v>
      </c>
      <c r="J399" s="263">
        <f t="shared" si="347"/>
        <v>321</v>
      </c>
      <c r="K399" s="263">
        <v>0</v>
      </c>
      <c r="L399" s="263">
        <v>327</v>
      </c>
      <c r="M399" s="263">
        <v>327</v>
      </c>
      <c r="N399" s="263">
        <v>0</v>
      </c>
      <c r="O399" s="263">
        <f t="shared" si="348"/>
        <v>327</v>
      </c>
      <c r="P399" s="263">
        <v>327</v>
      </c>
      <c r="Q399" s="263">
        <v>0</v>
      </c>
      <c r="R399" s="263">
        <v>399</v>
      </c>
      <c r="S399" s="263">
        <v>0</v>
      </c>
      <c r="T399" s="263">
        <f t="shared" si="349"/>
        <v>399</v>
      </c>
      <c r="U399" s="263">
        <v>399</v>
      </c>
    </row>
    <row r="400" spans="1:21" ht="18.75" customHeight="1" x14ac:dyDescent="0.2">
      <c r="A400" s="265" t="s">
        <v>99</v>
      </c>
      <c r="B400" s="258">
        <v>800</v>
      </c>
      <c r="C400" s="258" t="s">
        <v>190</v>
      </c>
      <c r="D400" s="258" t="s">
        <v>194</v>
      </c>
      <c r="E400" s="258" t="s">
        <v>868</v>
      </c>
      <c r="F400" s="258" t="s">
        <v>100</v>
      </c>
      <c r="G400" s="263"/>
      <c r="H400" s="263">
        <v>31</v>
      </c>
      <c r="I400" s="263">
        <v>0</v>
      </c>
      <c r="J400" s="263">
        <f t="shared" si="347"/>
        <v>31</v>
      </c>
      <c r="K400" s="263">
        <v>0</v>
      </c>
      <c r="L400" s="263">
        <v>63</v>
      </c>
      <c r="M400" s="263">
        <v>63</v>
      </c>
      <c r="N400" s="263">
        <v>0</v>
      </c>
      <c r="O400" s="263">
        <f t="shared" si="348"/>
        <v>63</v>
      </c>
      <c r="P400" s="263">
        <v>63</v>
      </c>
      <c r="Q400" s="263">
        <v>0</v>
      </c>
      <c r="R400" s="263">
        <v>27</v>
      </c>
      <c r="S400" s="263">
        <v>0</v>
      </c>
      <c r="T400" s="263">
        <f t="shared" si="349"/>
        <v>27</v>
      </c>
      <c r="U400" s="263">
        <v>27</v>
      </c>
    </row>
    <row r="401" spans="1:21" ht="18.75" customHeight="1" x14ac:dyDescent="0.2">
      <c r="A401" s="265" t="s">
        <v>93</v>
      </c>
      <c r="B401" s="258">
        <v>800</v>
      </c>
      <c r="C401" s="258" t="s">
        <v>190</v>
      </c>
      <c r="D401" s="258" t="s">
        <v>194</v>
      </c>
      <c r="E401" s="258" t="s">
        <v>868</v>
      </c>
      <c r="F401" s="258" t="s">
        <v>94</v>
      </c>
      <c r="G401" s="263"/>
      <c r="H401" s="263">
        <v>200</v>
      </c>
      <c r="I401" s="263">
        <v>0</v>
      </c>
      <c r="J401" s="263">
        <f t="shared" si="347"/>
        <v>200</v>
      </c>
      <c r="K401" s="263">
        <v>0</v>
      </c>
      <c r="L401" s="263">
        <v>230</v>
      </c>
      <c r="M401" s="263">
        <v>230</v>
      </c>
      <c r="N401" s="263">
        <v>0</v>
      </c>
      <c r="O401" s="263">
        <f t="shared" si="348"/>
        <v>230</v>
      </c>
      <c r="P401" s="263">
        <v>230</v>
      </c>
      <c r="Q401" s="263">
        <v>0</v>
      </c>
      <c r="R401" s="263">
        <v>230</v>
      </c>
      <c r="S401" s="263">
        <v>0</v>
      </c>
      <c r="T401" s="263">
        <f t="shared" si="349"/>
        <v>230</v>
      </c>
      <c r="U401" s="263">
        <v>230</v>
      </c>
    </row>
    <row r="402" spans="1:21" ht="18.75" customHeight="1" x14ac:dyDescent="0.2">
      <c r="A402" s="265" t="s">
        <v>103</v>
      </c>
      <c r="B402" s="258">
        <v>800</v>
      </c>
      <c r="C402" s="258" t="s">
        <v>190</v>
      </c>
      <c r="D402" s="258" t="s">
        <v>194</v>
      </c>
      <c r="E402" s="258" t="s">
        <v>868</v>
      </c>
      <c r="F402" s="258" t="s">
        <v>104</v>
      </c>
      <c r="G402" s="263"/>
      <c r="H402" s="263">
        <v>10</v>
      </c>
      <c r="I402" s="263">
        <v>-0.62</v>
      </c>
      <c r="J402" s="263">
        <f t="shared" si="347"/>
        <v>9.3800000000000008</v>
      </c>
      <c r="K402" s="263">
        <v>-0.04</v>
      </c>
      <c r="L402" s="263">
        <v>3</v>
      </c>
      <c r="M402" s="263">
        <v>3</v>
      </c>
      <c r="N402" s="263">
        <v>0</v>
      </c>
      <c r="O402" s="263">
        <f t="shared" si="348"/>
        <v>3</v>
      </c>
      <c r="P402" s="263">
        <v>3</v>
      </c>
      <c r="Q402" s="263">
        <v>0</v>
      </c>
      <c r="R402" s="263">
        <v>0</v>
      </c>
      <c r="S402" s="263">
        <v>0</v>
      </c>
      <c r="T402" s="263">
        <f t="shared" si="349"/>
        <v>0</v>
      </c>
      <c r="U402" s="263">
        <v>0</v>
      </c>
    </row>
    <row r="403" spans="1:21" ht="18.75" hidden="1" customHeight="1" x14ac:dyDescent="0.2">
      <c r="A403" s="265" t="s">
        <v>400</v>
      </c>
      <c r="B403" s="258">
        <v>800</v>
      </c>
      <c r="C403" s="258" t="s">
        <v>190</v>
      </c>
      <c r="D403" s="258" t="s">
        <v>194</v>
      </c>
      <c r="E403" s="258" t="s">
        <v>868</v>
      </c>
      <c r="F403" s="258" t="s">
        <v>106</v>
      </c>
      <c r="G403" s="263"/>
      <c r="H403" s="263">
        <v>0</v>
      </c>
      <c r="I403" s="263">
        <v>0.62</v>
      </c>
      <c r="J403" s="263">
        <f t="shared" si="347"/>
        <v>0.62</v>
      </c>
      <c r="K403" s="263">
        <v>0</v>
      </c>
      <c r="L403" s="263">
        <v>0</v>
      </c>
      <c r="M403" s="263">
        <v>0</v>
      </c>
      <c r="N403" s="263">
        <v>0</v>
      </c>
      <c r="O403" s="263">
        <v>0</v>
      </c>
      <c r="P403" s="263">
        <v>0</v>
      </c>
      <c r="Q403" s="263">
        <v>0</v>
      </c>
      <c r="R403" s="263">
        <v>0</v>
      </c>
      <c r="S403" s="263">
        <v>0</v>
      </c>
      <c r="T403" s="263">
        <v>0</v>
      </c>
      <c r="U403" s="263">
        <v>0</v>
      </c>
    </row>
    <row r="404" spans="1:21" ht="18.75" hidden="1" customHeight="1" x14ac:dyDescent="0.2">
      <c r="A404" s="265" t="s">
        <v>910</v>
      </c>
      <c r="B404" s="258">
        <v>800</v>
      </c>
      <c r="C404" s="258" t="s">
        <v>190</v>
      </c>
      <c r="D404" s="258" t="s">
        <v>194</v>
      </c>
      <c r="E404" s="258" t="s">
        <v>868</v>
      </c>
      <c r="F404" s="258" t="s">
        <v>909</v>
      </c>
      <c r="G404" s="263"/>
      <c r="H404" s="263"/>
      <c r="I404" s="263"/>
      <c r="J404" s="263"/>
      <c r="K404" s="263">
        <v>0.04</v>
      </c>
      <c r="L404" s="263">
        <v>0</v>
      </c>
      <c r="M404" s="263">
        <v>0</v>
      </c>
      <c r="N404" s="263">
        <v>0</v>
      </c>
      <c r="O404" s="263">
        <v>0</v>
      </c>
      <c r="P404" s="263">
        <v>0</v>
      </c>
      <c r="Q404" s="263">
        <v>0</v>
      </c>
      <c r="R404" s="263">
        <v>0</v>
      </c>
      <c r="S404" s="263">
        <v>0</v>
      </c>
      <c r="T404" s="263">
        <v>0</v>
      </c>
      <c r="U404" s="263">
        <v>0</v>
      </c>
    </row>
    <row r="405" spans="1:21" ht="30.75" customHeight="1" x14ac:dyDescent="0.2">
      <c r="A405" s="435" t="s">
        <v>199</v>
      </c>
      <c r="B405" s="256" t="s">
        <v>698</v>
      </c>
      <c r="C405" s="256" t="s">
        <v>190</v>
      </c>
      <c r="D405" s="256" t="s">
        <v>200</v>
      </c>
      <c r="E405" s="256"/>
      <c r="F405" s="258"/>
      <c r="G405" s="263">
        <f>G406+G412</f>
        <v>0</v>
      </c>
      <c r="H405" s="263">
        <f t="shared" ref="H405:P405" si="350">H412</f>
        <v>1079.5</v>
      </c>
      <c r="I405" s="263">
        <f t="shared" si="350"/>
        <v>0</v>
      </c>
      <c r="J405" s="263">
        <f t="shared" si="350"/>
        <v>1079.5</v>
      </c>
      <c r="K405" s="263">
        <f t="shared" si="350"/>
        <v>0</v>
      </c>
      <c r="L405" s="263">
        <f t="shared" si="350"/>
        <v>1066</v>
      </c>
      <c r="M405" s="263">
        <f t="shared" si="350"/>
        <v>1066</v>
      </c>
      <c r="N405" s="263">
        <f t="shared" si="350"/>
        <v>-46</v>
      </c>
      <c r="O405" s="263">
        <f t="shared" si="350"/>
        <v>1020</v>
      </c>
      <c r="P405" s="263">
        <f t="shared" si="350"/>
        <v>1020</v>
      </c>
      <c r="Q405" s="263">
        <f t="shared" ref="Q405:T405" si="351">Q412</f>
        <v>0</v>
      </c>
      <c r="R405" s="263">
        <f t="shared" ref="R405:S405" si="352">R412</f>
        <v>1804</v>
      </c>
      <c r="S405" s="263">
        <f t="shared" si="352"/>
        <v>0</v>
      </c>
      <c r="T405" s="263">
        <f t="shared" si="351"/>
        <v>1804</v>
      </c>
      <c r="U405" s="263">
        <f t="shared" ref="U405" si="353">U412</f>
        <v>1804</v>
      </c>
    </row>
    <row r="406" spans="1:21" ht="21" hidden="1" customHeight="1" x14ac:dyDescent="0.2">
      <c r="A406" s="265" t="s">
        <v>451</v>
      </c>
      <c r="B406" s="277">
        <v>800</v>
      </c>
      <c r="C406" s="258" t="s">
        <v>190</v>
      </c>
      <c r="D406" s="258" t="s">
        <v>200</v>
      </c>
      <c r="E406" s="266" t="s">
        <v>485</v>
      </c>
      <c r="F406" s="258"/>
      <c r="G406" s="263"/>
      <c r="H406" s="263"/>
      <c r="I406" s="263">
        <f>I407+I408+I409+I410+I411</f>
        <v>-836</v>
      </c>
      <c r="J406" s="263" t="e">
        <f>J407+J408+J409+J410+J411</f>
        <v>#REF!</v>
      </c>
      <c r="K406" s="263">
        <f>K407+K408+K409+K410+K411</f>
        <v>-836</v>
      </c>
      <c r="L406" s="263" t="e">
        <f>L407+L408+L409+L410+L411</f>
        <v>#REF!</v>
      </c>
      <c r="M406" s="263" t="e">
        <f>M407+M408+M409+M410+M411</f>
        <v>#REF!</v>
      </c>
      <c r="N406" s="263" t="e">
        <f t="shared" ref="N406:P406" si="354">N407+N408+N409+N410+N411</f>
        <v>#REF!</v>
      </c>
      <c r="O406" s="263" t="e">
        <f t="shared" si="354"/>
        <v>#REF!</v>
      </c>
      <c r="P406" s="263" t="e">
        <f t="shared" si="354"/>
        <v>#REF!</v>
      </c>
      <c r="Q406" s="263" t="e">
        <f t="shared" ref="Q406:T406" si="355">Q407+Q408+Q409+Q410+Q411</f>
        <v>#REF!</v>
      </c>
      <c r="R406" s="263" t="e">
        <f t="shared" ref="R406" si="356">R407+R408+R409+R410+R411</f>
        <v>#REF!</v>
      </c>
      <c r="S406" s="263" t="e">
        <v>#REF!</v>
      </c>
      <c r="T406" s="263" t="e">
        <f t="shared" si="355"/>
        <v>#REF!</v>
      </c>
      <c r="U406" s="263" t="e">
        <f t="shared" ref="U406" si="357">U407+U408+U409+U410+U411</f>
        <v>#REF!</v>
      </c>
    </row>
    <row r="407" spans="1:21" ht="13.5" hidden="1" customHeight="1" x14ac:dyDescent="0.2">
      <c r="A407" s="265" t="s">
        <v>95</v>
      </c>
      <c r="B407" s="277">
        <v>800</v>
      </c>
      <c r="C407" s="258" t="s">
        <v>190</v>
      </c>
      <c r="D407" s="258" t="s">
        <v>200</v>
      </c>
      <c r="E407" s="266" t="s">
        <v>485</v>
      </c>
      <c r="F407" s="258" t="s">
        <v>96</v>
      </c>
      <c r="G407" s="263"/>
      <c r="H407" s="263"/>
      <c r="I407" s="263">
        <v>-750</v>
      </c>
      <c r="J407" s="263" t="e">
        <f>#REF!+I407</f>
        <v>#REF!</v>
      </c>
      <c r="K407" s="263">
        <v>-750</v>
      </c>
      <c r="L407" s="263" t="e">
        <f>#REF!+J407</f>
        <v>#REF!</v>
      </c>
      <c r="M407" s="263" t="e">
        <f>#REF!+K407</f>
        <v>#REF!</v>
      </c>
      <c r="N407" s="263" t="e">
        <f>#REF!+L407</f>
        <v>#REF!</v>
      </c>
      <c r="O407" s="263" t="e">
        <f>#REF!+M407</f>
        <v>#REF!</v>
      </c>
      <c r="P407" s="263" t="e">
        <f>#REF!+N407</f>
        <v>#REF!</v>
      </c>
      <c r="Q407" s="263" t="e">
        <f>#REF!+O407</f>
        <v>#REF!</v>
      </c>
      <c r="R407" s="263" t="e">
        <f>#REF!+N407</f>
        <v>#REF!</v>
      </c>
      <c r="S407" s="263" t="e">
        <v>#REF!</v>
      </c>
      <c r="T407" s="263" t="e">
        <f>#REF!+P407</f>
        <v>#REF!</v>
      </c>
      <c r="U407" s="263" t="e">
        <f>#REF!+Q407</f>
        <v>#REF!</v>
      </c>
    </row>
    <row r="408" spans="1:21" ht="13.5" hidden="1" customHeight="1" x14ac:dyDescent="0.2">
      <c r="A408" s="265" t="s">
        <v>97</v>
      </c>
      <c r="B408" s="277">
        <v>800</v>
      </c>
      <c r="C408" s="258" t="s">
        <v>190</v>
      </c>
      <c r="D408" s="258" t="s">
        <v>200</v>
      </c>
      <c r="E408" s="266" t="s">
        <v>485</v>
      </c>
      <c r="F408" s="277" t="s">
        <v>98</v>
      </c>
      <c r="G408" s="263"/>
      <c r="H408" s="263"/>
      <c r="I408" s="263">
        <v>-36</v>
      </c>
      <c r="J408" s="263" t="e">
        <f>#REF!+I408</f>
        <v>#REF!</v>
      </c>
      <c r="K408" s="263">
        <v>-36</v>
      </c>
      <c r="L408" s="263" t="e">
        <f>#REF!+J408</f>
        <v>#REF!</v>
      </c>
      <c r="M408" s="263" t="e">
        <f>#REF!+K408</f>
        <v>#REF!</v>
      </c>
      <c r="N408" s="263" t="e">
        <f>#REF!+L408</f>
        <v>#REF!</v>
      </c>
      <c r="O408" s="263" t="e">
        <f>#REF!+M408</f>
        <v>#REF!</v>
      </c>
      <c r="P408" s="263" t="e">
        <f>#REF!+N408</f>
        <v>#REF!</v>
      </c>
      <c r="Q408" s="263" t="e">
        <f>#REF!+O408</f>
        <v>#REF!</v>
      </c>
      <c r="R408" s="263" t="e">
        <f>#REF!+N408</f>
        <v>#REF!</v>
      </c>
      <c r="S408" s="263" t="e">
        <v>#REF!</v>
      </c>
      <c r="T408" s="263" t="e">
        <f>#REF!+P408</f>
        <v>#REF!</v>
      </c>
      <c r="U408" s="263" t="e">
        <f>#REF!+Q408</f>
        <v>#REF!</v>
      </c>
    </row>
    <row r="409" spans="1:21" ht="27" hidden="1" customHeight="1" x14ac:dyDescent="0.2">
      <c r="A409" s="265" t="s">
        <v>99</v>
      </c>
      <c r="B409" s="277">
        <v>800</v>
      </c>
      <c r="C409" s="258" t="s">
        <v>190</v>
      </c>
      <c r="D409" s="258" t="s">
        <v>200</v>
      </c>
      <c r="E409" s="266" t="s">
        <v>485</v>
      </c>
      <c r="F409" s="258" t="s">
        <v>100</v>
      </c>
      <c r="G409" s="263"/>
      <c r="H409" s="263"/>
      <c r="I409" s="263">
        <v>0</v>
      </c>
      <c r="J409" s="263" t="e">
        <f>#REF!+I409</f>
        <v>#REF!</v>
      </c>
      <c r="K409" s="263">
        <v>0</v>
      </c>
      <c r="L409" s="263" t="e">
        <f>#REF!+J409</f>
        <v>#REF!</v>
      </c>
      <c r="M409" s="263" t="e">
        <f>#REF!+K409</f>
        <v>#REF!</v>
      </c>
      <c r="N409" s="263" t="e">
        <f>#REF!+L409</f>
        <v>#REF!</v>
      </c>
      <c r="O409" s="263" t="e">
        <f>#REF!+M409</f>
        <v>#REF!</v>
      </c>
      <c r="P409" s="263" t="e">
        <f>#REF!+N409</f>
        <v>#REF!</v>
      </c>
      <c r="Q409" s="263" t="e">
        <f>#REF!+O409</f>
        <v>#REF!</v>
      </c>
      <c r="R409" s="263" t="e">
        <f>#REF!+N409</f>
        <v>#REF!</v>
      </c>
      <c r="S409" s="263" t="e">
        <v>#REF!</v>
      </c>
      <c r="T409" s="263" t="e">
        <f>#REF!+P409</f>
        <v>#REF!</v>
      </c>
      <c r="U409" s="263" t="e">
        <f>#REF!+Q409</f>
        <v>#REF!</v>
      </c>
    </row>
    <row r="410" spans="1:21" ht="20.25" hidden="1" customHeight="1" x14ac:dyDescent="0.2">
      <c r="A410" s="265" t="s">
        <v>93</v>
      </c>
      <c r="B410" s="277">
        <v>800</v>
      </c>
      <c r="C410" s="258" t="s">
        <v>190</v>
      </c>
      <c r="D410" s="258" t="s">
        <v>200</v>
      </c>
      <c r="E410" s="266" t="s">
        <v>485</v>
      </c>
      <c r="F410" s="258" t="s">
        <v>94</v>
      </c>
      <c r="G410" s="263"/>
      <c r="H410" s="263"/>
      <c r="I410" s="263">
        <v>-50</v>
      </c>
      <c r="J410" s="263" t="e">
        <f>#REF!+I410</f>
        <v>#REF!</v>
      </c>
      <c r="K410" s="263">
        <v>-50</v>
      </c>
      <c r="L410" s="263" t="e">
        <f>#REF!+J410</f>
        <v>#REF!</v>
      </c>
      <c r="M410" s="263" t="e">
        <f>#REF!+K410</f>
        <v>#REF!</v>
      </c>
      <c r="N410" s="263" t="e">
        <f>#REF!+L410</f>
        <v>#REF!</v>
      </c>
      <c r="O410" s="263" t="e">
        <f>#REF!+M410</f>
        <v>#REF!</v>
      </c>
      <c r="P410" s="263" t="e">
        <f>#REF!+N410</f>
        <v>#REF!</v>
      </c>
      <c r="Q410" s="263" t="e">
        <f>#REF!+O410</f>
        <v>#REF!</v>
      </c>
      <c r="R410" s="263" t="e">
        <f>#REF!+N410</f>
        <v>#REF!</v>
      </c>
      <c r="S410" s="263" t="e">
        <v>#REF!</v>
      </c>
      <c r="T410" s="263" t="e">
        <f>#REF!+P410</f>
        <v>#REF!</v>
      </c>
      <c r="U410" s="263" t="e">
        <f>#REF!+Q410</f>
        <v>#REF!</v>
      </c>
    </row>
    <row r="411" spans="1:21" ht="13.5" hidden="1" customHeight="1" x14ac:dyDescent="0.2">
      <c r="A411" s="265" t="s">
        <v>103</v>
      </c>
      <c r="B411" s="258">
        <v>800</v>
      </c>
      <c r="C411" s="258" t="s">
        <v>190</v>
      </c>
      <c r="D411" s="258" t="s">
        <v>200</v>
      </c>
      <c r="E411" s="266" t="s">
        <v>485</v>
      </c>
      <c r="F411" s="258" t="s">
        <v>104</v>
      </c>
      <c r="G411" s="263"/>
      <c r="H411" s="263"/>
      <c r="I411" s="263">
        <v>0</v>
      </c>
      <c r="J411" s="263">
        <f>G411+I411</f>
        <v>0</v>
      </c>
      <c r="K411" s="263">
        <v>0</v>
      </c>
      <c r="L411" s="263">
        <f>H411+J411</f>
        <v>0</v>
      </c>
      <c r="M411" s="263">
        <f>I411+K411</f>
        <v>0</v>
      </c>
      <c r="N411" s="263">
        <f t="shared" ref="N411:O411" si="358">J411+L411</f>
        <v>0</v>
      </c>
      <c r="O411" s="263">
        <f t="shared" si="358"/>
        <v>0</v>
      </c>
      <c r="P411" s="263">
        <f>L411+N411</f>
        <v>0</v>
      </c>
      <c r="Q411" s="263">
        <f t="shared" ref="Q411" si="359">M411+O411</f>
        <v>0</v>
      </c>
      <c r="R411" s="263">
        <f>L411+N411</f>
        <v>0</v>
      </c>
      <c r="S411" s="263">
        <v>0</v>
      </c>
      <c r="T411" s="263">
        <f>N411+P411</f>
        <v>0</v>
      </c>
      <c r="U411" s="263">
        <f>O411+Q411</f>
        <v>0</v>
      </c>
    </row>
    <row r="412" spans="1:21" ht="19.5" customHeight="1" x14ac:dyDescent="0.2">
      <c r="A412" s="265" t="s">
        <v>451</v>
      </c>
      <c r="B412" s="258">
        <v>800</v>
      </c>
      <c r="C412" s="258" t="s">
        <v>190</v>
      </c>
      <c r="D412" s="258" t="s">
        <v>200</v>
      </c>
      <c r="E412" s="266" t="s">
        <v>868</v>
      </c>
      <c r="F412" s="258"/>
      <c r="G412" s="268">
        <f>G413+G415+G417</f>
        <v>0</v>
      </c>
      <c r="H412" s="268">
        <f>H413+H414+H415+H417</f>
        <v>1079.5</v>
      </c>
      <c r="I412" s="268">
        <f>I413+I414+I415+I417</f>
        <v>0</v>
      </c>
      <c r="J412" s="268">
        <f>J413+J414+J415+J417</f>
        <v>1079.5</v>
      </c>
      <c r="K412" s="268">
        <f>K413+K414+K415+K417+K416</f>
        <v>0</v>
      </c>
      <c r="L412" s="268">
        <f>L413+L414+L415+L416+L417</f>
        <v>1066</v>
      </c>
      <c r="M412" s="268">
        <f>M413+M414+M415+M416+M417</f>
        <v>1066</v>
      </c>
      <c r="N412" s="268">
        <f t="shared" ref="N412:P412" si="360">N413+N414+N415+N416+N417</f>
        <v>-46</v>
      </c>
      <c r="O412" s="268">
        <f t="shared" si="360"/>
        <v>1020</v>
      </c>
      <c r="P412" s="268">
        <f t="shared" si="360"/>
        <v>1020</v>
      </c>
      <c r="Q412" s="268">
        <f t="shared" ref="Q412" si="361">Q413+Q414+Q415+Q416+Q417</f>
        <v>0</v>
      </c>
      <c r="R412" s="268">
        <f t="shared" ref="R412:U412" si="362">R413+R414+R415+R416+R417</f>
        <v>1804</v>
      </c>
      <c r="S412" s="268">
        <f t="shared" si="362"/>
        <v>0</v>
      </c>
      <c r="T412" s="268">
        <f t="shared" si="362"/>
        <v>1804</v>
      </c>
      <c r="U412" s="268">
        <f t="shared" si="362"/>
        <v>1804</v>
      </c>
    </row>
    <row r="413" spans="1:21" ht="13.5" customHeight="1" x14ac:dyDescent="0.2">
      <c r="A413" s="265" t="s">
        <v>95</v>
      </c>
      <c r="B413" s="258">
        <v>800</v>
      </c>
      <c r="C413" s="258" t="s">
        <v>190</v>
      </c>
      <c r="D413" s="258" t="s">
        <v>200</v>
      </c>
      <c r="E413" s="266" t="s">
        <v>868</v>
      </c>
      <c r="F413" s="258" t="s">
        <v>96</v>
      </c>
      <c r="G413" s="263"/>
      <c r="H413" s="263">
        <v>1033.3</v>
      </c>
      <c r="I413" s="263">
        <v>-240</v>
      </c>
      <c r="J413" s="263">
        <f>H413+I413</f>
        <v>793.3</v>
      </c>
      <c r="K413" s="263">
        <v>0</v>
      </c>
      <c r="L413" s="263">
        <v>770</v>
      </c>
      <c r="M413" s="263">
        <v>770</v>
      </c>
      <c r="N413" s="263">
        <v>-35</v>
      </c>
      <c r="O413" s="263">
        <f>M413+N413</f>
        <v>735</v>
      </c>
      <c r="P413" s="263">
        <v>735</v>
      </c>
      <c r="Q413" s="263">
        <v>0</v>
      </c>
      <c r="R413" s="263">
        <v>1347</v>
      </c>
      <c r="S413" s="263">
        <v>0</v>
      </c>
      <c r="T413" s="263">
        <f>R413+S413</f>
        <v>1347</v>
      </c>
      <c r="U413" s="263">
        <v>1347</v>
      </c>
    </row>
    <row r="414" spans="1:21" ht="31.5" customHeight="1" x14ac:dyDescent="0.2">
      <c r="A414" s="387" t="s">
        <v>902</v>
      </c>
      <c r="B414" s="258">
        <v>800</v>
      </c>
      <c r="C414" s="258" t="s">
        <v>190</v>
      </c>
      <c r="D414" s="258" t="s">
        <v>200</v>
      </c>
      <c r="E414" s="266" t="s">
        <v>868</v>
      </c>
      <c r="F414" s="258" t="s">
        <v>900</v>
      </c>
      <c r="G414" s="263"/>
      <c r="H414" s="263">
        <v>0</v>
      </c>
      <c r="I414" s="263">
        <v>240</v>
      </c>
      <c r="J414" s="263">
        <f>H414+I414</f>
        <v>240</v>
      </c>
      <c r="K414" s="263">
        <v>0</v>
      </c>
      <c r="L414" s="263">
        <v>233</v>
      </c>
      <c r="M414" s="263">
        <v>233</v>
      </c>
      <c r="N414" s="263">
        <v>-11</v>
      </c>
      <c r="O414" s="263">
        <f t="shared" ref="O414:O417" si="363">M414+N414</f>
        <v>222</v>
      </c>
      <c r="P414" s="263">
        <v>222</v>
      </c>
      <c r="Q414" s="263">
        <v>0</v>
      </c>
      <c r="R414" s="263">
        <v>407</v>
      </c>
      <c r="S414" s="263">
        <v>0</v>
      </c>
      <c r="T414" s="263">
        <f t="shared" ref="T414:T417" si="364">R414+S414</f>
        <v>407</v>
      </c>
      <c r="U414" s="263">
        <v>407</v>
      </c>
    </row>
    <row r="415" spans="1:21" ht="13.5" customHeight="1" x14ac:dyDescent="0.2">
      <c r="A415" s="265" t="s">
        <v>97</v>
      </c>
      <c r="B415" s="258">
        <v>800</v>
      </c>
      <c r="C415" s="258" t="s">
        <v>190</v>
      </c>
      <c r="D415" s="258" t="s">
        <v>200</v>
      </c>
      <c r="E415" s="266" t="s">
        <v>868</v>
      </c>
      <c r="F415" s="258" t="s">
        <v>98</v>
      </c>
      <c r="G415" s="263"/>
      <c r="H415" s="263">
        <v>20</v>
      </c>
      <c r="I415" s="263">
        <v>0</v>
      </c>
      <c r="J415" s="263">
        <f>H415+I415</f>
        <v>20</v>
      </c>
      <c r="K415" s="263">
        <v>0</v>
      </c>
      <c r="L415" s="263">
        <v>20</v>
      </c>
      <c r="M415" s="263">
        <v>20</v>
      </c>
      <c r="N415" s="263">
        <v>0</v>
      </c>
      <c r="O415" s="263">
        <f t="shared" si="363"/>
        <v>20</v>
      </c>
      <c r="P415" s="263">
        <v>20</v>
      </c>
      <c r="Q415" s="263">
        <v>0</v>
      </c>
      <c r="R415" s="263">
        <v>20</v>
      </c>
      <c r="S415" s="263">
        <v>0</v>
      </c>
      <c r="T415" s="263">
        <f t="shared" si="364"/>
        <v>20</v>
      </c>
      <c r="U415" s="263">
        <v>20</v>
      </c>
    </row>
    <row r="416" spans="1:21" ht="13.5" customHeight="1" x14ac:dyDescent="0.2">
      <c r="A416" s="265" t="s">
        <v>99</v>
      </c>
      <c r="B416" s="258">
        <v>800</v>
      </c>
      <c r="C416" s="258" t="s">
        <v>190</v>
      </c>
      <c r="D416" s="258" t="s">
        <v>200</v>
      </c>
      <c r="E416" s="266" t="s">
        <v>868</v>
      </c>
      <c r="F416" s="258" t="s">
        <v>100</v>
      </c>
      <c r="G416" s="263"/>
      <c r="H416" s="263"/>
      <c r="I416" s="263"/>
      <c r="J416" s="263"/>
      <c r="K416" s="263">
        <v>6.2</v>
      </c>
      <c r="L416" s="263">
        <v>13</v>
      </c>
      <c r="M416" s="263">
        <v>13</v>
      </c>
      <c r="N416" s="263">
        <v>0</v>
      </c>
      <c r="O416" s="263">
        <f t="shared" si="363"/>
        <v>13</v>
      </c>
      <c r="P416" s="263">
        <v>13</v>
      </c>
      <c r="Q416" s="263">
        <v>0</v>
      </c>
      <c r="R416" s="263">
        <v>0</v>
      </c>
      <c r="S416" s="263">
        <v>0</v>
      </c>
      <c r="T416" s="263">
        <f t="shared" si="364"/>
        <v>0</v>
      </c>
      <c r="U416" s="263">
        <v>0</v>
      </c>
    </row>
    <row r="417" spans="1:23" ht="21.75" customHeight="1" x14ac:dyDescent="0.2">
      <c r="A417" s="265" t="s">
        <v>93</v>
      </c>
      <c r="B417" s="258">
        <v>800</v>
      </c>
      <c r="C417" s="258" t="s">
        <v>190</v>
      </c>
      <c r="D417" s="258" t="s">
        <v>200</v>
      </c>
      <c r="E417" s="266" t="s">
        <v>868</v>
      </c>
      <c r="F417" s="258" t="s">
        <v>94</v>
      </c>
      <c r="G417" s="263"/>
      <c r="H417" s="263">
        <v>26.2</v>
      </c>
      <c r="I417" s="263">
        <v>0</v>
      </c>
      <c r="J417" s="263">
        <f>H417+I417</f>
        <v>26.2</v>
      </c>
      <c r="K417" s="263">
        <v>-6.2</v>
      </c>
      <c r="L417" s="263">
        <v>30</v>
      </c>
      <c r="M417" s="263">
        <v>30</v>
      </c>
      <c r="N417" s="263">
        <v>0</v>
      </c>
      <c r="O417" s="263">
        <f t="shared" si="363"/>
        <v>30</v>
      </c>
      <c r="P417" s="263">
        <v>30</v>
      </c>
      <c r="Q417" s="263">
        <v>0</v>
      </c>
      <c r="R417" s="263">
        <v>30</v>
      </c>
      <c r="S417" s="263">
        <v>0</v>
      </c>
      <c r="T417" s="263">
        <f t="shared" si="364"/>
        <v>30</v>
      </c>
      <c r="U417" s="263">
        <v>30</v>
      </c>
    </row>
    <row r="418" spans="1:23" s="17" customFormat="1" ht="15.75" x14ac:dyDescent="0.2">
      <c r="A418" s="652" t="s">
        <v>311</v>
      </c>
      <c r="B418" s="646"/>
      <c r="C418" s="646"/>
      <c r="D418" s="646"/>
      <c r="E418" s="646"/>
      <c r="F418" s="646"/>
      <c r="G418" s="251" t="e">
        <f>G419+G552+G604+G673+G723+G727+G755+G721</f>
        <v>#REF!</v>
      </c>
      <c r="H418" s="251" t="e">
        <f>H419+H552+H604+H673+H723+H727+H755+H718</f>
        <v>#REF!</v>
      </c>
      <c r="I418" s="251" t="e">
        <f>I419+I552+I604+I673+I723+I727+I755+I718</f>
        <v>#REF!</v>
      </c>
      <c r="J418" s="251" t="e">
        <f>J419+J552+J604+J673+J723+J727+J755+J718</f>
        <v>#REF!</v>
      </c>
      <c r="K418" s="251" t="e">
        <f>K419+K552+K604+K673+K723+K727+K755+K718</f>
        <v>#REF!</v>
      </c>
      <c r="L418" s="251" t="e">
        <f t="shared" ref="L418:U418" si="365">L419+L552+L604+L673+L718+L723+L727+L755</f>
        <v>#REF!</v>
      </c>
      <c r="M418" s="251" t="e">
        <f t="shared" si="365"/>
        <v>#REF!</v>
      </c>
      <c r="N418" s="251" t="e">
        <f t="shared" si="365"/>
        <v>#REF!</v>
      </c>
      <c r="O418" s="251" t="e">
        <f t="shared" si="365"/>
        <v>#REF!</v>
      </c>
      <c r="P418" s="251" t="e">
        <f t="shared" si="365"/>
        <v>#REF!</v>
      </c>
      <c r="Q418" s="251" t="e">
        <f t="shared" si="365"/>
        <v>#REF!</v>
      </c>
      <c r="R418" s="251">
        <f t="shared" si="365"/>
        <v>127995.36</v>
      </c>
      <c r="S418" s="251">
        <f t="shared" si="365"/>
        <v>4032.1099999999969</v>
      </c>
      <c r="T418" s="251">
        <f t="shared" si="365"/>
        <v>127265.97</v>
      </c>
      <c r="U418" s="251">
        <f t="shared" si="365"/>
        <v>175522.735472</v>
      </c>
      <c r="V418" s="441">
        <f>T427+T428+T429+T430+T467+T468+T469+T470+T471+T472+T473+T474+T475+T476+T478+T479+T481+T486+T487+T488+T489+T490+T493+T499+T501+T504+T505+T507+T508+T510+T511+T514+T516+T517+T519+T522+T524+T526+T527+T528+T529+T530+T544+T546+T547+T549+T550+T579+T580+T581+T589+T590+T591+T592+T593+T594+T595+T629+T630+T632+T634+T636+T638+T648+T652+T656+T657+T659+T662+T663+T664+T665+T666+T669+T670+T671+T672+T676+T684+T688+T690+T703+T708+T710+T711+T713+T714+T716+T722+T730+T734+TT727739+T742+T744+T920+T921+T922+T735+T739</f>
        <v>127069.46999999999</v>
      </c>
      <c r="W418" s="441">
        <f>U427+U428+U429+U430+U467+U468+U469+U470+U471+U472+U473+U474+U475+U476+U478+U479+U481+U486+U487+U488+U489+U490+U493+U499+U501+U504+U505+U507+U508+U510+U511+U514+U516+U517+U519+U522+U524+U526+U527+U528+U529+U530+U544+U546+U547+U549+U550+U579+U580+U581+U589+U590+U591+U592+U593+U594+U595+U629+U630+U632+U634+U636+U638+U648+U652+U656+U657+U659+U662+U663+U664+U665+U666+U669+U670+U671+U672+U676+U684+U688+U690+U703+U708+U710+U711+U713+U714+U716+U722+U730+U734+TU727739+U742+U744+U920+U921+U922+U735+U739</f>
        <v>175273.94547199999</v>
      </c>
    </row>
    <row r="419" spans="1:23" s="19" customFormat="1" ht="14.25" x14ac:dyDescent="0.2">
      <c r="A419" s="435" t="s">
        <v>72</v>
      </c>
      <c r="B419" s="255">
        <v>801</v>
      </c>
      <c r="C419" s="255" t="s">
        <v>312</v>
      </c>
      <c r="D419" s="255"/>
      <c r="E419" s="255"/>
      <c r="F419" s="255"/>
      <c r="G419" s="267" t="e">
        <f>G420+G431+G491+G494+G497+G502</f>
        <v>#REF!</v>
      </c>
      <c r="H419" s="267" t="e">
        <f>H420+H431+H491+H494+H497+H502</f>
        <v>#REF!</v>
      </c>
      <c r="I419" s="267" t="e">
        <f>I420+I431+I491+I494+I497+I502</f>
        <v>#REF!</v>
      </c>
      <c r="J419" s="267" t="e">
        <f>J420+J431+J491+J494+J497+J502</f>
        <v>#REF!</v>
      </c>
      <c r="K419" s="267" t="e">
        <f>K420+K431+K491+K494+K497+K502</f>
        <v>#REF!</v>
      </c>
      <c r="L419" s="267" t="e">
        <f>L420+L431+L497+L502</f>
        <v>#REF!</v>
      </c>
      <c r="M419" s="267" t="e">
        <f>M420+M431+M497+M502</f>
        <v>#REF!</v>
      </c>
      <c r="N419" s="267" t="e">
        <f>N420+N431+N497+N502+N491</f>
        <v>#REF!</v>
      </c>
      <c r="O419" s="267" t="e">
        <f>O420+O431+O497+O502+O491</f>
        <v>#REF!</v>
      </c>
      <c r="P419" s="267" t="e">
        <f>P420+P431+P497+P502+P491</f>
        <v>#REF!</v>
      </c>
      <c r="Q419" s="267" t="e">
        <f t="shared" ref="Q419:T419" si="366">Q420+Q431+Q497+Q502+Q491</f>
        <v>#REF!</v>
      </c>
      <c r="R419" s="267">
        <f t="shared" ref="R419:S419" si="367">R420+R431+R497+R502+R491</f>
        <v>43411.51</v>
      </c>
      <c r="S419" s="267">
        <f t="shared" si="367"/>
        <v>-416.21000000000055</v>
      </c>
      <c r="T419" s="267">
        <f t="shared" si="366"/>
        <v>42995.3</v>
      </c>
      <c r="U419" s="267">
        <f t="shared" ref="U419" si="368">U420+U431+U497+U502+U491</f>
        <v>42934.9</v>
      </c>
      <c r="V419" s="447">
        <f>T418-V418</f>
        <v>196.50000000001455</v>
      </c>
      <c r="W419" s="447">
        <f>U418-W418</f>
        <v>248.79000000000815</v>
      </c>
    </row>
    <row r="420" spans="1:23" ht="30" customHeight="1" x14ac:dyDescent="0.2">
      <c r="A420" s="435" t="s">
        <v>191</v>
      </c>
      <c r="B420" s="255">
        <v>801</v>
      </c>
      <c r="C420" s="255" t="s">
        <v>312</v>
      </c>
      <c r="D420" s="256" t="s">
        <v>192</v>
      </c>
      <c r="E420" s="255"/>
      <c r="F420" s="255"/>
      <c r="G420" s="263">
        <f>G424+G426</f>
        <v>0</v>
      </c>
      <c r="H420" s="281">
        <f t="shared" ref="H420:P420" si="369">H426</f>
        <v>2007</v>
      </c>
      <c r="I420" s="281">
        <f t="shared" si="369"/>
        <v>0</v>
      </c>
      <c r="J420" s="281">
        <f t="shared" si="369"/>
        <v>2007</v>
      </c>
      <c r="K420" s="281">
        <f t="shared" si="369"/>
        <v>0</v>
      </c>
      <c r="L420" s="281">
        <f t="shared" si="369"/>
        <v>2008</v>
      </c>
      <c r="M420" s="281">
        <f t="shared" si="369"/>
        <v>2008</v>
      </c>
      <c r="N420" s="281">
        <f t="shared" si="369"/>
        <v>0</v>
      </c>
      <c r="O420" s="281">
        <f t="shared" si="369"/>
        <v>2008</v>
      </c>
      <c r="P420" s="281">
        <f t="shared" si="369"/>
        <v>2008</v>
      </c>
      <c r="Q420" s="281">
        <f t="shared" ref="Q420" si="370">Q426</f>
        <v>0</v>
      </c>
      <c r="R420" s="281">
        <f>R426+R429+R430</f>
        <v>2966</v>
      </c>
      <c r="S420" s="281">
        <f t="shared" ref="S420:U420" si="371">S426+S429+S430</f>
        <v>-634</v>
      </c>
      <c r="T420" s="281">
        <f t="shared" si="371"/>
        <v>2332</v>
      </c>
      <c r="U420" s="281">
        <f t="shared" si="371"/>
        <v>2332</v>
      </c>
    </row>
    <row r="421" spans="1:23" ht="27" hidden="1" customHeight="1" x14ac:dyDescent="0.2">
      <c r="A421" s="265" t="s">
        <v>123</v>
      </c>
      <c r="B421" s="277">
        <v>801</v>
      </c>
      <c r="C421" s="277" t="s">
        <v>312</v>
      </c>
      <c r="D421" s="258" t="s">
        <v>192</v>
      </c>
      <c r="E421" s="266" t="s">
        <v>332</v>
      </c>
      <c r="F421" s="277"/>
      <c r="G421" s="263"/>
      <c r="H421" s="263"/>
      <c r="I421" s="263">
        <f t="shared" ref="I421:U422" si="372">I422</f>
        <v>-2032.4</v>
      </c>
      <c r="J421" s="263">
        <f t="shared" si="372"/>
        <v>-2032.4</v>
      </c>
      <c r="K421" s="263">
        <f t="shared" si="372"/>
        <v>-2032.4</v>
      </c>
      <c r="L421" s="263">
        <f t="shared" si="372"/>
        <v>-2032.4</v>
      </c>
      <c r="M421" s="263">
        <f t="shared" si="372"/>
        <v>-4064.8</v>
      </c>
      <c r="N421" s="263">
        <f t="shared" si="372"/>
        <v>-4064.8</v>
      </c>
      <c r="O421" s="263">
        <f t="shared" si="372"/>
        <v>-6097.2000000000007</v>
      </c>
      <c r="P421" s="263">
        <f t="shared" si="372"/>
        <v>-6097.2000000000007</v>
      </c>
      <c r="Q421" s="263">
        <f t="shared" si="372"/>
        <v>-10162</v>
      </c>
      <c r="R421" s="263">
        <f t="shared" si="372"/>
        <v>-6097.2000000000007</v>
      </c>
      <c r="S421" s="263">
        <f t="shared" si="372"/>
        <v>-10162</v>
      </c>
      <c r="T421" s="263">
        <f t="shared" si="372"/>
        <v>-10162</v>
      </c>
      <c r="U421" s="263">
        <f t="shared" si="372"/>
        <v>-16259.2</v>
      </c>
    </row>
    <row r="422" spans="1:23" hidden="1" x14ac:dyDescent="0.2">
      <c r="A422" s="265" t="s">
        <v>313</v>
      </c>
      <c r="B422" s="277">
        <v>801</v>
      </c>
      <c r="C422" s="277" t="s">
        <v>312</v>
      </c>
      <c r="D422" s="258" t="s">
        <v>192</v>
      </c>
      <c r="E422" s="266" t="s">
        <v>314</v>
      </c>
      <c r="F422" s="277"/>
      <c r="G422" s="263"/>
      <c r="H422" s="263"/>
      <c r="I422" s="263">
        <f t="shared" si="372"/>
        <v>-2032.4</v>
      </c>
      <c r="J422" s="263">
        <f t="shared" si="372"/>
        <v>-2032.4</v>
      </c>
      <c r="K422" s="263">
        <f t="shared" si="372"/>
        <v>-2032.4</v>
      </c>
      <c r="L422" s="263">
        <f t="shared" si="372"/>
        <v>-2032.4</v>
      </c>
      <c r="M422" s="263">
        <f t="shared" si="372"/>
        <v>-4064.8</v>
      </c>
      <c r="N422" s="263">
        <f t="shared" si="372"/>
        <v>-4064.8</v>
      </c>
      <c r="O422" s="263">
        <f t="shared" si="372"/>
        <v>-6097.2000000000007</v>
      </c>
      <c r="P422" s="263">
        <f t="shared" si="372"/>
        <v>-6097.2000000000007</v>
      </c>
      <c r="Q422" s="263">
        <f t="shared" si="372"/>
        <v>-10162</v>
      </c>
      <c r="R422" s="263">
        <f t="shared" si="372"/>
        <v>-6097.2000000000007</v>
      </c>
      <c r="S422" s="263">
        <f t="shared" si="372"/>
        <v>-10162</v>
      </c>
      <c r="T422" s="263">
        <f t="shared" si="372"/>
        <v>-10162</v>
      </c>
      <c r="U422" s="263">
        <f t="shared" si="372"/>
        <v>-16259.2</v>
      </c>
    </row>
    <row r="423" spans="1:23" hidden="1" x14ac:dyDescent="0.2">
      <c r="A423" s="265" t="s">
        <v>95</v>
      </c>
      <c r="B423" s="277">
        <v>801</v>
      </c>
      <c r="C423" s="277" t="s">
        <v>312</v>
      </c>
      <c r="D423" s="258" t="s">
        <v>192</v>
      </c>
      <c r="E423" s="266" t="s">
        <v>314</v>
      </c>
      <c r="F423" s="258" t="s">
        <v>96</v>
      </c>
      <c r="G423" s="263"/>
      <c r="H423" s="263"/>
      <c r="I423" s="263">
        <v>-2032.4</v>
      </c>
      <c r="J423" s="263">
        <f>G423+I423</f>
        <v>-2032.4</v>
      </c>
      <c r="K423" s="263">
        <v>-2032.4</v>
      </c>
      <c r="L423" s="263">
        <f>H423+J423</f>
        <v>-2032.4</v>
      </c>
      <c r="M423" s="263">
        <f>I423+K423</f>
        <v>-4064.8</v>
      </c>
      <c r="N423" s="263">
        <f t="shared" ref="N423:O423" si="373">J423+L423</f>
        <v>-4064.8</v>
      </c>
      <c r="O423" s="263">
        <f t="shared" si="373"/>
        <v>-6097.2000000000007</v>
      </c>
      <c r="P423" s="263">
        <f>L423+N423</f>
        <v>-6097.2000000000007</v>
      </c>
      <c r="Q423" s="263">
        <f t="shared" ref="Q423" si="374">M423+O423</f>
        <v>-10162</v>
      </c>
      <c r="R423" s="263">
        <f>L423+N423</f>
        <v>-6097.2000000000007</v>
      </c>
      <c r="S423" s="263">
        <f>M423+O423</f>
        <v>-10162</v>
      </c>
      <c r="T423" s="263">
        <f>N423+P423</f>
        <v>-10162</v>
      </c>
      <c r="U423" s="263">
        <f>O423+Q423</f>
        <v>-16259.2</v>
      </c>
    </row>
    <row r="424" spans="1:23" ht="18" hidden="1" customHeight="1" x14ac:dyDescent="0.2">
      <c r="A424" s="265" t="s">
        <v>504</v>
      </c>
      <c r="B424" s="277">
        <v>801</v>
      </c>
      <c r="C424" s="277" t="s">
        <v>312</v>
      </c>
      <c r="D424" s="258" t="s">
        <v>192</v>
      </c>
      <c r="E424" s="266" t="s">
        <v>465</v>
      </c>
      <c r="F424" s="258"/>
      <c r="G424" s="263"/>
      <c r="H424" s="263"/>
      <c r="I424" s="263">
        <f>I425</f>
        <v>-2109.1999999999998</v>
      </c>
      <c r="J424" s="263" t="e">
        <f>J425</f>
        <v>#REF!</v>
      </c>
      <c r="K424" s="263">
        <f>K425</f>
        <v>-2109.1999999999998</v>
      </c>
      <c r="L424" s="263" t="e">
        <f>L425</f>
        <v>#REF!</v>
      </c>
      <c r="M424" s="263" t="e">
        <f>M425</f>
        <v>#REF!</v>
      </c>
      <c r="N424" s="263" t="e">
        <f t="shared" ref="N424:U424" si="375">N425</f>
        <v>#REF!</v>
      </c>
      <c r="O424" s="263" t="e">
        <f t="shared" si="375"/>
        <v>#REF!</v>
      </c>
      <c r="P424" s="263" t="e">
        <f t="shared" si="375"/>
        <v>#REF!</v>
      </c>
      <c r="Q424" s="263" t="e">
        <f t="shared" si="375"/>
        <v>#REF!</v>
      </c>
      <c r="R424" s="263" t="e">
        <f t="shared" si="375"/>
        <v>#REF!</v>
      </c>
      <c r="S424" s="263" t="e">
        <f t="shared" si="375"/>
        <v>#REF!</v>
      </c>
      <c r="T424" s="263" t="e">
        <f t="shared" si="375"/>
        <v>#REF!</v>
      </c>
      <c r="U424" s="263" t="e">
        <f t="shared" si="375"/>
        <v>#REF!</v>
      </c>
    </row>
    <row r="425" spans="1:23" ht="12.75" hidden="1" customHeight="1" x14ac:dyDescent="0.2">
      <c r="A425" s="265" t="s">
        <v>95</v>
      </c>
      <c r="B425" s="277">
        <v>801</v>
      </c>
      <c r="C425" s="277" t="s">
        <v>312</v>
      </c>
      <c r="D425" s="258" t="s">
        <v>192</v>
      </c>
      <c r="E425" s="266" t="s">
        <v>465</v>
      </c>
      <c r="F425" s="258" t="s">
        <v>96</v>
      </c>
      <c r="G425" s="263"/>
      <c r="H425" s="263"/>
      <c r="I425" s="263">
        <v>-2109.1999999999998</v>
      </c>
      <c r="J425" s="263" t="e">
        <f>#REF!+I425</f>
        <v>#REF!</v>
      </c>
      <c r="K425" s="263">
        <v>-2109.1999999999998</v>
      </c>
      <c r="L425" s="263" t="e">
        <f>#REF!+J425</f>
        <v>#REF!</v>
      </c>
      <c r="M425" s="263" t="e">
        <f>#REF!+K425</f>
        <v>#REF!</v>
      </c>
      <c r="N425" s="263" t="e">
        <f>#REF!+L425</f>
        <v>#REF!</v>
      </c>
      <c r="O425" s="263" t="e">
        <f>#REF!+M425</f>
        <v>#REF!</v>
      </c>
      <c r="P425" s="263" t="e">
        <f>#REF!+N425</f>
        <v>#REF!</v>
      </c>
      <c r="Q425" s="263" t="e">
        <f>#REF!+O425</f>
        <v>#REF!</v>
      </c>
      <c r="R425" s="263" t="e">
        <f>#REF!+N425</f>
        <v>#REF!</v>
      </c>
      <c r="S425" s="263" t="e">
        <f>#REF!+O425</f>
        <v>#REF!</v>
      </c>
      <c r="T425" s="263" t="e">
        <f>#REF!+P425</f>
        <v>#REF!</v>
      </c>
      <c r="U425" s="263" t="e">
        <f>#REF!+Q425</f>
        <v>#REF!</v>
      </c>
    </row>
    <row r="426" spans="1:23" ht="12.75" customHeight="1" x14ac:dyDescent="0.2">
      <c r="A426" s="265" t="s">
        <v>504</v>
      </c>
      <c r="B426" s="277">
        <v>801</v>
      </c>
      <c r="C426" s="277" t="s">
        <v>312</v>
      </c>
      <c r="D426" s="258" t="s">
        <v>192</v>
      </c>
      <c r="E426" s="266" t="s">
        <v>869</v>
      </c>
      <c r="F426" s="258"/>
      <c r="G426" s="263"/>
      <c r="H426" s="263">
        <f t="shared" ref="H426:P426" si="376">H427+H428</f>
        <v>2007</v>
      </c>
      <c r="I426" s="263">
        <f t="shared" si="376"/>
        <v>0</v>
      </c>
      <c r="J426" s="263">
        <f t="shared" si="376"/>
        <v>2007</v>
      </c>
      <c r="K426" s="263">
        <f t="shared" si="376"/>
        <v>0</v>
      </c>
      <c r="L426" s="263">
        <f t="shared" si="376"/>
        <v>2008</v>
      </c>
      <c r="M426" s="263">
        <f t="shared" si="376"/>
        <v>2008</v>
      </c>
      <c r="N426" s="263">
        <f t="shared" si="376"/>
        <v>0</v>
      </c>
      <c r="O426" s="263">
        <f t="shared" si="376"/>
        <v>2008</v>
      </c>
      <c r="P426" s="263">
        <f t="shared" si="376"/>
        <v>2008</v>
      </c>
      <c r="Q426" s="263">
        <f t="shared" ref="Q426:T426" si="377">Q427+Q428</f>
        <v>0</v>
      </c>
      <c r="R426" s="263">
        <f t="shared" ref="R426:S426" si="378">R427+R428</f>
        <v>2332</v>
      </c>
      <c r="S426" s="263">
        <f t="shared" si="378"/>
        <v>0</v>
      </c>
      <c r="T426" s="263">
        <f t="shared" si="377"/>
        <v>2332</v>
      </c>
      <c r="U426" s="263">
        <f t="shared" ref="U426" si="379">U427+U428</f>
        <v>2332</v>
      </c>
    </row>
    <row r="427" spans="1:23" ht="12.75" customHeight="1" x14ac:dyDescent="0.2">
      <c r="A427" s="265" t="s">
        <v>95</v>
      </c>
      <c r="B427" s="277">
        <v>801</v>
      </c>
      <c r="C427" s="277" t="s">
        <v>312</v>
      </c>
      <c r="D427" s="258" t="s">
        <v>192</v>
      </c>
      <c r="E427" s="266" t="s">
        <v>869</v>
      </c>
      <c r="F427" s="258" t="s">
        <v>96</v>
      </c>
      <c r="G427" s="263"/>
      <c r="H427" s="263">
        <v>2007</v>
      </c>
      <c r="I427" s="263">
        <v>-465.29</v>
      </c>
      <c r="J427" s="263">
        <f>H427+I427</f>
        <v>1541.71</v>
      </c>
      <c r="K427" s="263">
        <v>0</v>
      </c>
      <c r="L427" s="263">
        <v>1542</v>
      </c>
      <c r="M427" s="263">
        <v>1542</v>
      </c>
      <c r="N427" s="263">
        <v>0</v>
      </c>
      <c r="O427" s="263">
        <f>M427+N427</f>
        <v>1542</v>
      </c>
      <c r="P427" s="263">
        <v>1542</v>
      </c>
      <c r="Q427" s="263">
        <v>0</v>
      </c>
      <c r="R427" s="263">
        <v>1791</v>
      </c>
      <c r="S427" s="263">
        <v>0</v>
      </c>
      <c r="T427" s="263">
        <f>R427+S427</f>
        <v>1791</v>
      </c>
      <c r="U427" s="263">
        <v>1791</v>
      </c>
    </row>
    <row r="428" spans="1:23" ht="33" customHeight="1" x14ac:dyDescent="0.2">
      <c r="A428" s="387" t="s">
        <v>902</v>
      </c>
      <c r="B428" s="277">
        <v>801</v>
      </c>
      <c r="C428" s="277" t="s">
        <v>312</v>
      </c>
      <c r="D428" s="258" t="s">
        <v>192</v>
      </c>
      <c r="E428" s="266" t="s">
        <v>869</v>
      </c>
      <c r="F428" s="258" t="s">
        <v>900</v>
      </c>
      <c r="G428" s="263"/>
      <c r="H428" s="263">
        <v>0</v>
      </c>
      <c r="I428" s="263">
        <v>465.29</v>
      </c>
      <c r="J428" s="263">
        <f>H428+I428</f>
        <v>465.29</v>
      </c>
      <c r="K428" s="263">
        <v>0</v>
      </c>
      <c r="L428" s="263">
        <v>466</v>
      </c>
      <c r="M428" s="263">
        <v>466</v>
      </c>
      <c r="N428" s="263">
        <v>0</v>
      </c>
      <c r="O428" s="263">
        <f>M428+N428</f>
        <v>466</v>
      </c>
      <c r="P428" s="263">
        <v>466</v>
      </c>
      <c r="Q428" s="263">
        <v>0</v>
      </c>
      <c r="R428" s="263">
        <v>541</v>
      </c>
      <c r="S428" s="263">
        <v>0</v>
      </c>
      <c r="T428" s="263">
        <f>R428+S428</f>
        <v>541</v>
      </c>
      <c r="U428" s="263">
        <v>541</v>
      </c>
    </row>
    <row r="429" spans="1:23" ht="33" customHeight="1" x14ac:dyDescent="0.2">
      <c r="A429" s="265" t="s">
        <v>911</v>
      </c>
      <c r="B429" s="277">
        <v>801</v>
      </c>
      <c r="C429" s="277" t="s">
        <v>312</v>
      </c>
      <c r="D429" s="258" t="s">
        <v>192</v>
      </c>
      <c r="E429" s="266" t="s">
        <v>1024</v>
      </c>
      <c r="F429" s="258" t="s">
        <v>96</v>
      </c>
      <c r="G429" s="263"/>
      <c r="H429" s="263"/>
      <c r="I429" s="263"/>
      <c r="J429" s="263"/>
      <c r="K429" s="263"/>
      <c r="L429" s="263"/>
      <c r="M429" s="263"/>
      <c r="N429" s="263"/>
      <c r="O429" s="263"/>
      <c r="P429" s="263"/>
      <c r="Q429" s="263"/>
      <c r="R429" s="263">
        <v>487</v>
      </c>
      <c r="S429" s="263">
        <v>-487</v>
      </c>
      <c r="T429" s="263">
        <f t="shared" ref="T429:T430" si="380">R429+S429</f>
        <v>0</v>
      </c>
      <c r="U429" s="263">
        <v>0</v>
      </c>
    </row>
    <row r="430" spans="1:23" ht="33" customHeight="1" x14ac:dyDescent="0.2">
      <c r="A430" s="387" t="s">
        <v>902</v>
      </c>
      <c r="B430" s="277">
        <v>801</v>
      </c>
      <c r="C430" s="277" t="s">
        <v>312</v>
      </c>
      <c r="D430" s="258" t="s">
        <v>192</v>
      </c>
      <c r="E430" s="266" t="s">
        <v>1024</v>
      </c>
      <c r="F430" s="258" t="s">
        <v>900</v>
      </c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>
        <v>147</v>
      </c>
      <c r="S430" s="263">
        <v>-147</v>
      </c>
      <c r="T430" s="263">
        <f t="shared" si="380"/>
        <v>0</v>
      </c>
      <c r="U430" s="263">
        <v>0</v>
      </c>
    </row>
    <row r="431" spans="1:23" s="19" customFormat="1" ht="41.25" customHeight="1" x14ac:dyDescent="0.2">
      <c r="A431" s="435" t="s">
        <v>195</v>
      </c>
      <c r="B431" s="255">
        <v>801</v>
      </c>
      <c r="C431" s="255" t="s">
        <v>312</v>
      </c>
      <c r="D431" s="256" t="s">
        <v>196</v>
      </c>
      <c r="E431" s="255"/>
      <c r="F431" s="255"/>
      <c r="G431" s="281" t="e">
        <f>G443+G449+G458+G466+G480+G485</f>
        <v>#REF!</v>
      </c>
      <c r="H431" s="281">
        <f t="shared" ref="H431:P431" si="381">H466+H477+H480+H482+H485</f>
        <v>15745</v>
      </c>
      <c r="I431" s="281">
        <f t="shared" si="381"/>
        <v>-1136.5000000000002</v>
      </c>
      <c r="J431" s="281">
        <f t="shared" si="381"/>
        <v>14608.5</v>
      </c>
      <c r="K431" s="281">
        <f t="shared" si="381"/>
        <v>4.0000000000000036E-2</v>
      </c>
      <c r="L431" s="281">
        <f t="shared" si="381"/>
        <v>15076.9</v>
      </c>
      <c r="M431" s="281">
        <f t="shared" si="381"/>
        <v>15076.9</v>
      </c>
      <c r="N431" s="281">
        <f t="shared" si="381"/>
        <v>267.10000000000002</v>
      </c>
      <c r="O431" s="281">
        <f t="shared" si="381"/>
        <v>15344</v>
      </c>
      <c r="P431" s="281">
        <f t="shared" si="381"/>
        <v>15344</v>
      </c>
      <c r="Q431" s="281">
        <f t="shared" ref="Q431:T431" si="382">Q466+Q477+Q480+Q482+Q485</f>
        <v>928.9</v>
      </c>
      <c r="R431" s="281">
        <f t="shared" ref="R431:S431" si="383">R466+R477+R480+R482+R485</f>
        <v>16824.400000000001</v>
      </c>
      <c r="S431" s="281">
        <f t="shared" si="383"/>
        <v>107.1</v>
      </c>
      <c r="T431" s="281">
        <f t="shared" si="382"/>
        <v>16931.5</v>
      </c>
      <c r="U431" s="281">
        <f t="shared" ref="U431" si="384">U466+U477+U480+U482+U485</f>
        <v>16931.5</v>
      </c>
    </row>
    <row r="432" spans="1:23" ht="24.75" hidden="1" customHeight="1" x14ac:dyDescent="0.2">
      <c r="A432" s="265" t="s">
        <v>123</v>
      </c>
      <c r="B432" s="277">
        <v>801</v>
      </c>
      <c r="C432" s="277" t="s">
        <v>312</v>
      </c>
      <c r="D432" s="258" t="s">
        <v>196</v>
      </c>
      <c r="E432" s="266" t="s">
        <v>332</v>
      </c>
      <c r="F432" s="277"/>
      <c r="G432" s="263"/>
      <c r="H432" s="263"/>
      <c r="I432" s="263">
        <f>I433</f>
        <v>-15113.39</v>
      </c>
      <c r="J432" s="263">
        <f>J433</f>
        <v>-15113.39</v>
      </c>
      <c r="K432" s="263">
        <f>K433</f>
        <v>-15113.39</v>
      </c>
      <c r="L432" s="263">
        <f>L433</f>
        <v>-15113.39</v>
      </c>
      <c r="M432" s="263">
        <f>M433</f>
        <v>-30226.78</v>
      </c>
      <c r="N432" s="263">
        <f t="shared" ref="N432:U432" si="385">N433</f>
        <v>-30226.78</v>
      </c>
      <c r="O432" s="263">
        <f t="shared" si="385"/>
        <v>-45340.17</v>
      </c>
      <c r="P432" s="263">
        <f t="shared" si="385"/>
        <v>-45340.17</v>
      </c>
      <c r="Q432" s="263">
        <f t="shared" si="385"/>
        <v>-75566.95</v>
      </c>
      <c r="R432" s="263">
        <f t="shared" si="385"/>
        <v>-45340.17</v>
      </c>
      <c r="S432" s="263">
        <f t="shared" si="385"/>
        <v>-75566.95</v>
      </c>
      <c r="T432" s="263">
        <f t="shared" si="385"/>
        <v>-75566.95</v>
      </c>
      <c r="U432" s="263">
        <f t="shared" si="385"/>
        <v>-120907.12</v>
      </c>
    </row>
    <row r="433" spans="1:21" ht="16.5" hidden="1" customHeight="1" x14ac:dyDescent="0.2">
      <c r="A433" s="265" t="s">
        <v>315</v>
      </c>
      <c r="B433" s="277">
        <v>801</v>
      </c>
      <c r="C433" s="277" t="s">
        <v>312</v>
      </c>
      <c r="D433" s="258" t="s">
        <v>196</v>
      </c>
      <c r="E433" s="266" t="s">
        <v>334</v>
      </c>
      <c r="F433" s="258"/>
      <c r="G433" s="263"/>
      <c r="H433" s="263"/>
      <c r="I433" s="263">
        <f>I440+I434+I435+I436+I437+I439+I441+I442+I438</f>
        <v>-15113.39</v>
      </c>
      <c r="J433" s="263">
        <f>J440+J434+J435+J436+J437+J439+J441+J442+J438</f>
        <v>-15113.39</v>
      </c>
      <c r="K433" s="263">
        <f>K440+K434+K435+K436+K437+K439+K441+K442+K438</f>
        <v>-15113.39</v>
      </c>
      <c r="L433" s="263">
        <f>L440+L434+L435+L436+L437+L439+L441+L442+L438</f>
        <v>-15113.39</v>
      </c>
      <c r="M433" s="263">
        <f>M440+M434+M435+M436+M437+M439+M441+M442+M438</f>
        <v>-30226.78</v>
      </c>
      <c r="N433" s="263">
        <f t="shared" ref="N433:P433" si="386">N440+N434+N435+N436+N437+N439+N441+N442+N438</f>
        <v>-30226.78</v>
      </c>
      <c r="O433" s="263">
        <f t="shared" si="386"/>
        <v>-45340.17</v>
      </c>
      <c r="P433" s="263">
        <f t="shared" si="386"/>
        <v>-45340.17</v>
      </c>
      <c r="Q433" s="263">
        <f t="shared" ref="Q433:T433" si="387">Q440+Q434+Q435+Q436+Q437+Q439+Q441+Q442+Q438</f>
        <v>-75566.95</v>
      </c>
      <c r="R433" s="263">
        <f t="shared" ref="R433:S433" si="388">R440+R434+R435+R436+R437+R439+R441+R442+R438</f>
        <v>-45340.17</v>
      </c>
      <c r="S433" s="263">
        <f t="shared" si="388"/>
        <v>-75566.95</v>
      </c>
      <c r="T433" s="263">
        <f t="shared" si="387"/>
        <v>-75566.95</v>
      </c>
      <c r="U433" s="263">
        <f t="shared" ref="U433" si="389">U440+U434+U435+U436+U437+U439+U441+U442+U438</f>
        <v>-120907.12</v>
      </c>
    </row>
    <row r="434" spans="1:21" ht="18.75" hidden="1" customHeight="1" x14ac:dyDescent="0.2">
      <c r="A434" s="265" t="s">
        <v>95</v>
      </c>
      <c r="B434" s="277">
        <v>801</v>
      </c>
      <c r="C434" s="277" t="s">
        <v>312</v>
      </c>
      <c r="D434" s="258" t="s">
        <v>196</v>
      </c>
      <c r="E434" s="266" t="s">
        <v>334</v>
      </c>
      <c r="F434" s="258" t="s">
        <v>96</v>
      </c>
      <c r="G434" s="263"/>
      <c r="H434" s="263"/>
      <c r="I434" s="263">
        <v>-9856.1</v>
      </c>
      <c r="J434" s="263">
        <f t="shared" ref="J434:J442" si="390">G434+I434</f>
        <v>-9856.1</v>
      </c>
      <c r="K434" s="263">
        <v>-9856.1</v>
      </c>
      <c r="L434" s="263">
        <f t="shared" ref="L434:P442" si="391">H434+J434</f>
        <v>-9856.1</v>
      </c>
      <c r="M434" s="263">
        <f t="shared" si="391"/>
        <v>-19712.2</v>
      </c>
      <c r="N434" s="263">
        <f t="shared" si="391"/>
        <v>-19712.2</v>
      </c>
      <c r="O434" s="263">
        <f t="shared" si="391"/>
        <v>-29568.300000000003</v>
      </c>
      <c r="P434" s="263">
        <f t="shared" si="391"/>
        <v>-29568.300000000003</v>
      </c>
      <c r="Q434" s="263">
        <f t="shared" ref="Q434:Q442" si="392">M434+O434</f>
        <v>-49280.5</v>
      </c>
      <c r="R434" s="263">
        <f t="shared" ref="R434:U442" si="393">L434+N434</f>
        <v>-29568.300000000003</v>
      </c>
      <c r="S434" s="263">
        <f t="shared" si="393"/>
        <v>-49280.5</v>
      </c>
      <c r="T434" s="263">
        <f t="shared" si="393"/>
        <v>-49280.5</v>
      </c>
      <c r="U434" s="263">
        <f t="shared" si="393"/>
        <v>-78848.800000000003</v>
      </c>
    </row>
    <row r="435" spans="1:21" ht="12" hidden="1" customHeight="1" x14ac:dyDescent="0.2">
      <c r="A435" s="265" t="s">
        <v>97</v>
      </c>
      <c r="B435" s="277">
        <v>801</v>
      </c>
      <c r="C435" s="277" t="s">
        <v>312</v>
      </c>
      <c r="D435" s="258" t="s">
        <v>196</v>
      </c>
      <c r="E435" s="266" t="s">
        <v>334</v>
      </c>
      <c r="F435" s="258" t="s">
        <v>98</v>
      </c>
      <c r="G435" s="263"/>
      <c r="H435" s="263"/>
      <c r="I435" s="263">
        <v>-480</v>
      </c>
      <c r="J435" s="263">
        <f t="shared" si="390"/>
        <v>-480</v>
      </c>
      <c r="K435" s="263">
        <v>-480</v>
      </c>
      <c r="L435" s="263">
        <f t="shared" si="391"/>
        <v>-480</v>
      </c>
      <c r="M435" s="263">
        <f t="shared" si="391"/>
        <v>-960</v>
      </c>
      <c r="N435" s="263">
        <f t="shared" si="391"/>
        <v>-960</v>
      </c>
      <c r="O435" s="263">
        <f t="shared" si="391"/>
        <v>-1440</v>
      </c>
      <c r="P435" s="263">
        <f t="shared" si="391"/>
        <v>-1440</v>
      </c>
      <c r="Q435" s="263">
        <f t="shared" si="392"/>
        <v>-2400</v>
      </c>
      <c r="R435" s="263">
        <f t="shared" si="393"/>
        <v>-1440</v>
      </c>
      <c r="S435" s="263">
        <f t="shared" si="393"/>
        <v>-2400</v>
      </c>
      <c r="T435" s="263">
        <f t="shared" si="393"/>
        <v>-2400</v>
      </c>
      <c r="U435" s="263">
        <f t="shared" si="393"/>
        <v>-3840</v>
      </c>
    </row>
    <row r="436" spans="1:21" ht="25.5" hidden="1" customHeight="1" x14ac:dyDescent="0.2">
      <c r="A436" s="265" t="s">
        <v>99</v>
      </c>
      <c r="B436" s="277">
        <v>801</v>
      </c>
      <c r="C436" s="277" t="s">
        <v>312</v>
      </c>
      <c r="D436" s="258" t="s">
        <v>196</v>
      </c>
      <c r="E436" s="266" t="s">
        <v>401</v>
      </c>
      <c r="F436" s="258" t="s">
        <v>100</v>
      </c>
      <c r="G436" s="263"/>
      <c r="H436" s="263"/>
      <c r="I436" s="263"/>
      <c r="J436" s="263">
        <f t="shared" si="390"/>
        <v>0</v>
      </c>
      <c r="K436" s="263"/>
      <c r="L436" s="263">
        <f t="shared" si="391"/>
        <v>0</v>
      </c>
      <c r="M436" s="263">
        <f t="shared" si="391"/>
        <v>0</v>
      </c>
      <c r="N436" s="263">
        <f t="shared" si="391"/>
        <v>0</v>
      </c>
      <c r="O436" s="263">
        <f t="shared" si="391"/>
        <v>0</v>
      </c>
      <c r="P436" s="263">
        <f t="shared" si="391"/>
        <v>0</v>
      </c>
      <c r="Q436" s="263">
        <f t="shared" si="392"/>
        <v>0</v>
      </c>
      <c r="R436" s="263">
        <f t="shared" si="393"/>
        <v>0</v>
      </c>
      <c r="S436" s="263">
        <f t="shared" si="393"/>
        <v>0</v>
      </c>
      <c r="T436" s="263">
        <f t="shared" si="393"/>
        <v>0</v>
      </c>
      <c r="U436" s="263">
        <f t="shared" si="393"/>
        <v>0</v>
      </c>
    </row>
    <row r="437" spans="1:21" ht="25.5" hidden="1" customHeight="1" x14ac:dyDescent="0.2">
      <c r="A437" s="265" t="s">
        <v>101</v>
      </c>
      <c r="B437" s="277">
        <v>801</v>
      </c>
      <c r="C437" s="277" t="s">
        <v>312</v>
      </c>
      <c r="D437" s="258" t="s">
        <v>196</v>
      </c>
      <c r="E437" s="266" t="s">
        <v>401</v>
      </c>
      <c r="F437" s="258" t="s">
        <v>102</v>
      </c>
      <c r="G437" s="263"/>
      <c r="H437" s="263"/>
      <c r="I437" s="263"/>
      <c r="J437" s="263">
        <f t="shared" si="390"/>
        <v>0</v>
      </c>
      <c r="K437" s="263"/>
      <c r="L437" s="263">
        <f t="shared" si="391"/>
        <v>0</v>
      </c>
      <c r="M437" s="263">
        <f t="shared" si="391"/>
        <v>0</v>
      </c>
      <c r="N437" s="263">
        <f t="shared" si="391"/>
        <v>0</v>
      </c>
      <c r="O437" s="263">
        <f t="shared" si="391"/>
        <v>0</v>
      </c>
      <c r="P437" s="263">
        <f t="shared" si="391"/>
        <v>0</v>
      </c>
      <c r="Q437" s="263">
        <f t="shared" si="392"/>
        <v>0</v>
      </c>
      <c r="R437" s="263">
        <f t="shared" si="393"/>
        <v>0</v>
      </c>
      <c r="S437" s="263">
        <f t="shared" si="393"/>
        <v>0</v>
      </c>
      <c r="T437" s="263">
        <f t="shared" si="393"/>
        <v>0</v>
      </c>
      <c r="U437" s="263">
        <f t="shared" si="393"/>
        <v>0</v>
      </c>
    </row>
    <row r="438" spans="1:21" ht="18" hidden="1" customHeight="1" x14ac:dyDescent="0.25">
      <c r="A438" s="369" t="s">
        <v>99</v>
      </c>
      <c r="B438" s="277">
        <v>801</v>
      </c>
      <c r="C438" s="277" t="s">
        <v>312</v>
      </c>
      <c r="D438" s="258" t="s">
        <v>196</v>
      </c>
      <c r="E438" s="266" t="s">
        <v>334</v>
      </c>
      <c r="F438" s="258" t="s">
        <v>100</v>
      </c>
      <c r="G438" s="263"/>
      <c r="H438" s="263"/>
      <c r="I438" s="263">
        <v>-500</v>
      </c>
      <c r="J438" s="263">
        <f t="shared" si="390"/>
        <v>-500</v>
      </c>
      <c r="K438" s="263">
        <v>-500</v>
      </c>
      <c r="L438" s="263">
        <f t="shared" si="391"/>
        <v>-500</v>
      </c>
      <c r="M438" s="263">
        <f t="shared" si="391"/>
        <v>-1000</v>
      </c>
      <c r="N438" s="263">
        <f t="shared" si="391"/>
        <v>-1000</v>
      </c>
      <c r="O438" s="263">
        <f t="shared" si="391"/>
        <v>-1500</v>
      </c>
      <c r="P438" s="263">
        <f t="shared" si="391"/>
        <v>-1500</v>
      </c>
      <c r="Q438" s="263">
        <f t="shared" si="392"/>
        <v>-2500</v>
      </c>
      <c r="R438" s="263">
        <f t="shared" si="393"/>
        <v>-1500</v>
      </c>
      <c r="S438" s="263">
        <f t="shared" si="393"/>
        <v>-2500</v>
      </c>
      <c r="T438" s="263">
        <f t="shared" si="393"/>
        <v>-2500</v>
      </c>
      <c r="U438" s="263">
        <f t="shared" si="393"/>
        <v>-4000</v>
      </c>
    </row>
    <row r="439" spans="1:21" ht="17.25" hidden="1" customHeight="1" x14ac:dyDescent="0.2">
      <c r="A439" s="265" t="s">
        <v>93</v>
      </c>
      <c r="B439" s="277">
        <v>801</v>
      </c>
      <c r="C439" s="277" t="s">
        <v>312</v>
      </c>
      <c r="D439" s="258" t="s">
        <v>196</v>
      </c>
      <c r="E439" s="266" t="s">
        <v>334</v>
      </c>
      <c r="F439" s="258" t="s">
        <v>94</v>
      </c>
      <c r="G439" s="263"/>
      <c r="H439" s="263"/>
      <c r="I439" s="263">
        <v>-4027.29</v>
      </c>
      <c r="J439" s="263">
        <f t="shared" si="390"/>
        <v>-4027.29</v>
      </c>
      <c r="K439" s="263">
        <v>-4027.29</v>
      </c>
      <c r="L439" s="263">
        <f t="shared" si="391"/>
        <v>-4027.29</v>
      </c>
      <c r="M439" s="263">
        <f t="shared" si="391"/>
        <v>-8054.58</v>
      </c>
      <c r="N439" s="263">
        <f t="shared" si="391"/>
        <v>-8054.58</v>
      </c>
      <c r="O439" s="263">
        <f t="shared" si="391"/>
        <v>-12081.869999999999</v>
      </c>
      <c r="P439" s="263">
        <f t="shared" si="391"/>
        <v>-12081.869999999999</v>
      </c>
      <c r="Q439" s="263">
        <f t="shared" si="392"/>
        <v>-20136.449999999997</v>
      </c>
      <c r="R439" s="263">
        <f t="shared" si="393"/>
        <v>-12081.869999999999</v>
      </c>
      <c r="S439" s="263">
        <f t="shared" si="393"/>
        <v>-20136.449999999997</v>
      </c>
      <c r="T439" s="263">
        <f t="shared" si="393"/>
        <v>-20136.449999999997</v>
      </c>
      <c r="U439" s="263">
        <f t="shared" si="393"/>
        <v>-32218.319999999996</v>
      </c>
    </row>
    <row r="440" spans="1:21" ht="12.75" hidden="1" customHeight="1" x14ac:dyDescent="0.2">
      <c r="A440" s="265" t="s">
        <v>320</v>
      </c>
      <c r="B440" s="277">
        <v>801</v>
      </c>
      <c r="C440" s="277" t="s">
        <v>312</v>
      </c>
      <c r="D440" s="258" t="s">
        <v>196</v>
      </c>
      <c r="E440" s="266" t="s">
        <v>334</v>
      </c>
      <c r="F440" s="258" t="s">
        <v>64</v>
      </c>
      <c r="G440" s="263"/>
      <c r="H440" s="263"/>
      <c r="I440" s="263"/>
      <c r="J440" s="263">
        <f t="shared" si="390"/>
        <v>0</v>
      </c>
      <c r="K440" s="263"/>
      <c r="L440" s="263">
        <f t="shared" si="391"/>
        <v>0</v>
      </c>
      <c r="M440" s="263">
        <f t="shared" si="391"/>
        <v>0</v>
      </c>
      <c r="N440" s="263">
        <f t="shared" si="391"/>
        <v>0</v>
      </c>
      <c r="O440" s="263">
        <f t="shared" si="391"/>
        <v>0</v>
      </c>
      <c r="P440" s="263">
        <f t="shared" si="391"/>
        <v>0</v>
      </c>
      <c r="Q440" s="263">
        <f t="shared" si="392"/>
        <v>0</v>
      </c>
      <c r="R440" s="263">
        <f t="shared" si="393"/>
        <v>0</v>
      </c>
      <c r="S440" s="263">
        <f t="shared" si="393"/>
        <v>0</v>
      </c>
      <c r="T440" s="263">
        <f t="shared" si="393"/>
        <v>0</v>
      </c>
      <c r="U440" s="263">
        <f t="shared" si="393"/>
        <v>0</v>
      </c>
    </row>
    <row r="441" spans="1:21" hidden="1" x14ac:dyDescent="0.2">
      <c r="A441" s="265" t="s">
        <v>103</v>
      </c>
      <c r="B441" s="277">
        <v>801</v>
      </c>
      <c r="C441" s="277" t="s">
        <v>312</v>
      </c>
      <c r="D441" s="258" t="s">
        <v>196</v>
      </c>
      <c r="E441" s="266" t="s">
        <v>334</v>
      </c>
      <c r="F441" s="258" t="s">
        <v>104</v>
      </c>
      <c r="G441" s="263"/>
      <c r="H441" s="263"/>
      <c r="I441" s="263">
        <v>-210</v>
      </c>
      <c r="J441" s="263">
        <f t="shared" si="390"/>
        <v>-210</v>
      </c>
      <c r="K441" s="263">
        <v>-210</v>
      </c>
      <c r="L441" s="263">
        <f t="shared" si="391"/>
        <v>-210</v>
      </c>
      <c r="M441" s="263">
        <f t="shared" si="391"/>
        <v>-420</v>
      </c>
      <c r="N441" s="263">
        <f t="shared" si="391"/>
        <v>-420</v>
      </c>
      <c r="O441" s="263">
        <f t="shared" si="391"/>
        <v>-630</v>
      </c>
      <c r="P441" s="263">
        <f t="shared" si="391"/>
        <v>-630</v>
      </c>
      <c r="Q441" s="263">
        <f t="shared" si="392"/>
        <v>-1050</v>
      </c>
      <c r="R441" s="263">
        <f t="shared" si="393"/>
        <v>-630</v>
      </c>
      <c r="S441" s="263">
        <f t="shared" si="393"/>
        <v>-1050</v>
      </c>
      <c r="T441" s="263">
        <f t="shared" si="393"/>
        <v>-1050</v>
      </c>
      <c r="U441" s="263">
        <f t="shared" si="393"/>
        <v>-1680</v>
      </c>
    </row>
    <row r="442" spans="1:21" hidden="1" x14ac:dyDescent="0.2">
      <c r="A442" s="265" t="s">
        <v>105</v>
      </c>
      <c r="B442" s="277">
        <v>801</v>
      </c>
      <c r="C442" s="277" t="s">
        <v>312</v>
      </c>
      <c r="D442" s="258" t="s">
        <v>196</v>
      </c>
      <c r="E442" s="266" t="s">
        <v>334</v>
      </c>
      <c r="F442" s="258" t="s">
        <v>106</v>
      </c>
      <c r="G442" s="263"/>
      <c r="H442" s="263"/>
      <c r="I442" s="263">
        <v>-40</v>
      </c>
      <c r="J442" s="263">
        <f t="shared" si="390"/>
        <v>-40</v>
      </c>
      <c r="K442" s="263">
        <v>-40</v>
      </c>
      <c r="L442" s="263">
        <f t="shared" si="391"/>
        <v>-40</v>
      </c>
      <c r="M442" s="263">
        <f t="shared" si="391"/>
        <v>-80</v>
      </c>
      <c r="N442" s="263">
        <f t="shared" si="391"/>
        <v>-80</v>
      </c>
      <c r="O442" s="263">
        <f t="shared" si="391"/>
        <v>-120</v>
      </c>
      <c r="P442" s="263">
        <f t="shared" si="391"/>
        <v>-120</v>
      </c>
      <c r="Q442" s="263">
        <f t="shared" si="392"/>
        <v>-200</v>
      </c>
      <c r="R442" s="263">
        <f t="shared" si="393"/>
        <v>-120</v>
      </c>
      <c r="S442" s="263">
        <f t="shared" si="393"/>
        <v>-200</v>
      </c>
      <c r="T442" s="263">
        <f t="shared" si="393"/>
        <v>-200</v>
      </c>
      <c r="U442" s="263">
        <f t="shared" si="393"/>
        <v>-320</v>
      </c>
    </row>
    <row r="443" spans="1:21" ht="60.75" hidden="1" customHeight="1" x14ac:dyDescent="0.2">
      <c r="A443" s="276" t="s">
        <v>735</v>
      </c>
      <c r="B443" s="277">
        <v>801</v>
      </c>
      <c r="C443" s="278" t="s">
        <v>190</v>
      </c>
      <c r="D443" s="278" t="s">
        <v>196</v>
      </c>
      <c r="E443" s="278" t="s">
        <v>442</v>
      </c>
      <c r="F443" s="255"/>
      <c r="G443" s="263"/>
      <c r="H443" s="263"/>
      <c r="I443" s="263">
        <f>I444</f>
        <v>-31.5</v>
      </c>
      <c r="J443" s="263" t="e">
        <f>J444</f>
        <v>#REF!</v>
      </c>
      <c r="K443" s="263">
        <f>K444</f>
        <v>-31.5</v>
      </c>
      <c r="L443" s="263" t="e">
        <f>L444</f>
        <v>#REF!</v>
      </c>
      <c r="M443" s="263" t="e">
        <f>M444</f>
        <v>#REF!</v>
      </c>
      <c r="N443" s="263" t="e">
        <f t="shared" ref="N443:U443" si="394">N444</f>
        <v>#REF!</v>
      </c>
      <c r="O443" s="263" t="e">
        <f t="shared" si="394"/>
        <v>#REF!</v>
      </c>
      <c r="P443" s="263" t="e">
        <f t="shared" si="394"/>
        <v>#REF!</v>
      </c>
      <c r="Q443" s="263" t="e">
        <f t="shared" si="394"/>
        <v>#REF!</v>
      </c>
      <c r="R443" s="263" t="e">
        <f t="shared" si="394"/>
        <v>#REF!</v>
      </c>
      <c r="S443" s="263" t="e">
        <f t="shared" si="394"/>
        <v>#REF!</v>
      </c>
      <c r="T443" s="263" t="e">
        <f t="shared" si="394"/>
        <v>#REF!</v>
      </c>
      <c r="U443" s="263" t="e">
        <f t="shared" si="394"/>
        <v>#REF!</v>
      </c>
    </row>
    <row r="444" spans="1:21" ht="19.5" hidden="1" customHeight="1" x14ac:dyDescent="0.2">
      <c r="A444" s="265" t="s">
        <v>93</v>
      </c>
      <c r="B444" s="277">
        <v>801</v>
      </c>
      <c r="C444" s="277" t="s">
        <v>312</v>
      </c>
      <c r="D444" s="258" t="s">
        <v>196</v>
      </c>
      <c r="E444" s="258" t="s">
        <v>442</v>
      </c>
      <c r="F444" s="258" t="s">
        <v>94</v>
      </c>
      <c r="G444" s="263"/>
      <c r="H444" s="263"/>
      <c r="I444" s="263">
        <v>-31.5</v>
      </c>
      <c r="J444" s="263" t="e">
        <f>#REF!+I444</f>
        <v>#REF!</v>
      </c>
      <c r="K444" s="263">
        <v>-31.5</v>
      </c>
      <c r="L444" s="263" t="e">
        <f>#REF!+J444</f>
        <v>#REF!</v>
      </c>
      <c r="M444" s="263" t="e">
        <f>#REF!+K444</f>
        <v>#REF!</v>
      </c>
      <c r="N444" s="263" t="e">
        <f>#REF!+L444</f>
        <v>#REF!</v>
      </c>
      <c r="O444" s="263" t="e">
        <f>#REF!+M444</f>
        <v>#REF!</v>
      </c>
      <c r="P444" s="263" t="e">
        <f>#REF!+N444</f>
        <v>#REF!</v>
      </c>
      <c r="Q444" s="263" t="e">
        <f>#REF!+O444</f>
        <v>#REF!</v>
      </c>
      <c r="R444" s="263" t="e">
        <f>#REF!+N444</f>
        <v>#REF!</v>
      </c>
      <c r="S444" s="263" t="e">
        <f>#REF!+O444</f>
        <v>#REF!</v>
      </c>
      <c r="T444" s="263" t="e">
        <f>#REF!+P444</f>
        <v>#REF!</v>
      </c>
      <c r="U444" s="263" t="e">
        <f>#REF!+Q444</f>
        <v>#REF!</v>
      </c>
    </row>
    <row r="445" spans="1:21" ht="12.75" hidden="1" customHeight="1" x14ac:dyDescent="0.2">
      <c r="A445" s="265" t="s">
        <v>97</v>
      </c>
      <c r="B445" s="277">
        <v>801</v>
      </c>
      <c r="C445" s="277" t="s">
        <v>312</v>
      </c>
      <c r="D445" s="258" t="s">
        <v>198</v>
      </c>
      <c r="E445" s="258" t="s">
        <v>363</v>
      </c>
      <c r="F445" s="258" t="s">
        <v>98</v>
      </c>
      <c r="G445" s="263"/>
      <c r="H445" s="263"/>
      <c r="I445" s="263"/>
      <c r="J445" s="263" t="e">
        <f>#REF!+I445</f>
        <v>#REF!</v>
      </c>
      <c r="K445" s="263"/>
      <c r="L445" s="263" t="e">
        <f t="shared" ref="L445:P448" si="395">F445+J445</f>
        <v>#REF!</v>
      </c>
      <c r="M445" s="263">
        <f t="shared" si="395"/>
        <v>0</v>
      </c>
      <c r="N445" s="263" t="e">
        <f t="shared" si="395"/>
        <v>#REF!</v>
      </c>
      <c r="O445" s="263">
        <f t="shared" si="395"/>
        <v>0</v>
      </c>
      <c r="P445" s="263" t="e">
        <f t="shared" si="395"/>
        <v>#REF!</v>
      </c>
      <c r="Q445" s="263">
        <f t="shared" ref="Q445:Q448" si="396">K445+O445</f>
        <v>0</v>
      </c>
      <c r="R445" s="263" t="e">
        <f t="shared" ref="R445:U448" si="397">J445+N445</f>
        <v>#REF!</v>
      </c>
      <c r="S445" s="263">
        <f t="shared" si="397"/>
        <v>0</v>
      </c>
      <c r="T445" s="263" t="e">
        <f t="shared" si="397"/>
        <v>#REF!</v>
      </c>
      <c r="U445" s="263">
        <f t="shared" si="397"/>
        <v>0</v>
      </c>
    </row>
    <row r="446" spans="1:21" ht="12.75" hidden="1" customHeight="1" x14ac:dyDescent="0.2">
      <c r="A446" s="265" t="s">
        <v>121</v>
      </c>
      <c r="B446" s="277">
        <v>801</v>
      </c>
      <c r="C446" s="277" t="s">
        <v>312</v>
      </c>
      <c r="D446" s="258" t="s">
        <v>198</v>
      </c>
      <c r="E446" s="258" t="s">
        <v>363</v>
      </c>
      <c r="F446" s="258" t="s">
        <v>94</v>
      </c>
      <c r="G446" s="263"/>
      <c r="H446" s="263"/>
      <c r="I446" s="263"/>
      <c r="J446" s="263" t="e">
        <f>#REF!+I446</f>
        <v>#REF!</v>
      </c>
      <c r="K446" s="263"/>
      <c r="L446" s="263" t="e">
        <f t="shared" si="395"/>
        <v>#REF!</v>
      </c>
      <c r="M446" s="263">
        <f t="shared" si="395"/>
        <v>0</v>
      </c>
      <c r="N446" s="263" t="e">
        <f t="shared" si="395"/>
        <v>#REF!</v>
      </c>
      <c r="O446" s="263">
        <f t="shared" si="395"/>
        <v>0</v>
      </c>
      <c r="P446" s="263" t="e">
        <f t="shared" si="395"/>
        <v>#REF!</v>
      </c>
      <c r="Q446" s="263">
        <f t="shared" si="396"/>
        <v>0</v>
      </c>
      <c r="R446" s="263" t="e">
        <f t="shared" si="397"/>
        <v>#REF!</v>
      </c>
      <c r="S446" s="263">
        <f t="shared" si="397"/>
        <v>0</v>
      </c>
      <c r="T446" s="263" t="e">
        <f t="shared" si="397"/>
        <v>#REF!</v>
      </c>
      <c r="U446" s="263">
        <f t="shared" si="397"/>
        <v>0</v>
      </c>
    </row>
    <row r="447" spans="1:21" ht="12.75" hidden="1" customHeight="1" x14ac:dyDescent="0.2">
      <c r="A447" s="265" t="s">
        <v>63</v>
      </c>
      <c r="B447" s="277">
        <v>801</v>
      </c>
      <c r="C447" s="277" t="s">
        <v>312</v>
      </c>
      <c r="D447" s="258" t="s">
        <v>198</v>
      </c>
      <c r="E447" s="258" t="s">
        <v>363</v>
      </c>
      <c r="F447" s="258" t="s">
        <v>64</v>
      </c>
      <c r="G447" s="263"/>
      <c r="H447" s="263"/>
      <c r="I447" s="263"/>
      <c r="J447" s="263" t="e">
        <f>#REF!+I447</f>
        <v>#REF!</v>
      </c>
      <c r="K447" s="263"/>
      <c r="L447" s="263" t="e">
        <f t="shared" si="395"/>
        <v>#REF!</v>
      </c>
      <c r="M447" s="263">
        <f t="shared" si="395"/>
        <v>0</v>
      </c>
      <c r="N447" s="263" t="e">
        <f t="shared" si="395"/>
        <v>#REF!</v>
      </c>
      <c r="O447" s="263">
        <f t="shared" si="395"/>
        <v>0</v>
      </c>
      <c r="P447" s="263" t="e">
        <f t="shared" si="395"/>
        <v>#REF!</v>
      </c>
      <c r="Q447" s="263">
        <f t="shared" si="396"/>
        <v>0</v>
      </c>
      <c r="R447" s="263" t="e">
        <f t="shared" si="397"/>
        <v>#REF!</v>
      </c>
      <c r="S447" s="263">
        <f t="shared" si="397"/>
        <v>0</v>
      </c>
      <c r="T447" s="263" t="e">
        <f t="shared" si="397"/>
        <v>#REF!</v>
      </c>
      <c r="U447" s="263">
        <f t="shared" si="397"/>
        <v>0</v>
      </c>
    </row>
    <row r="448" spans="1:21" ht="12.75" hidden="1" customHeight="1" x14ac:dyDescent="0.2">
      <c r="A448" s="265" t="s">
        <v>302</v>
      </c>
      <c r="B448" s="277">
        <v>801</v>
      </c>
      <c r="C448" s="277" t="s">
        <v>312</v>
      </c>
      <c r="D448" s="258" t="s">
        <v>198</v>
      </c>
      <c r="E448" s="258" t="s">
        <v>316</v>
      </c>
      <c r="F448" s="258" t="s">
        <v>303</v>
      </c>
      <c r="G448" s="263"/>
      <c r="H448" s="263"/>
      <c r="I448" s="263"/>
      <c r="J448" s="263" t="e">
        <f>#REF!+I448</f>
        <v>#REF!</v>
      </c>
      <c r="K448" s="263"/>
      <c r="L448" s="263" t="e">
        <f t="shared" si="395"/>
        <v>#REF!</v>
      </c>
      <c r="M448" s="263">
        <f t="shared" si="395"/>
        <v>0</v>
      </c>
      <c r="N448" s="263" t="e">
        <f t="shared" si="395"/>
        <v>#REF!</v>
      </c>
      <c r="O448" s="263">
        <f t="shared" si="395"/>
        <v>0</v>
      </c>
      <c r="P448" s="263" t="e">
        <f t="shared" si="395"/>
        <v>#REF!</v>
      </c>
      <c r="Q448" s="263">
        <f t="shared" si="396"/>
        <v>0</v>
      </c>
      <c r="R448" s="263" t="e">
        <f t="shared" si="397"/>
        <v>#REF!</v>
      </c>
      <c r="S448" s="263">
        <f t="shared" si="397"/>
        <v>0</v>
      </c>
      <c r="T448" s="263" t="e">
        <f t="shared" si="397"/>
        <v>#REF!</v>
      </c>
      <c r="U448" s="263">
        <f t="shared" si="397"/>
        <v>0</v>
      </c>
    </row>
    <row r="449" spans="1:21" s="45" customFormat="1" ht="54.75" hidden="1" customHeight="1" x14ac:dyDescent="0.2">
      <c r="A449" s="381" t="s">
        <v>379</v>
      </c>
      <c r="B449" s="258">
        <v>801</v>
      </c>
      <c r="C449" s="258" t="s">
        <v>190</v>
      </c>
      <c r="D449" s="258" t="s">
        <v>196</v>
      </c>
      <c r="E449" s="258" t="s">
        <v>380</v>
      </c>
      <c r="F449" s="258"/>
      <c r="G449" s="263"/>
      <c r="H449" s="263"/>
      <c r="I449" s="263">
        <f>I450</f>
        <v>-1331</v>
      </c>
      <c r="J449" s="263" t="e">
        <f>J450</f>
        <v>#REF!</v>
      </c>
      <c r="K449" s="263">
        <f>K450</f>
        <v>-1331</v>
      </c>
      <c r="L449" s="263" t="e">
        <f>L450</f>
        <v>#REF!</v>
      </c>
      <c r="M449" s="263" t="e">
        <f>M450</f>
        <v>#REF!</v>
      </c>
      <c r="N449" s="263" t="e">
        <f t="shared" ref="N449:U449" si="398">N450</f>
        <v>#REF!</v>
      </c>
      <c r="O449" s="263" t="e">
        <f t="shared" si="398"/>
        <v>#REF!</v>
      </c>
      <c r="P449" s="263" t="e">
        <f t="shared" si="398"/>
        <v>#REF!</v>
      </c>
      <c r="Q449" s="263" t="e">
        <f t="shared" si="398"/>
        <v>#REF!</v>
      </c>
      <c r="R449" s="263" t="e">
        <f t="shared" si="398"/>
        <v>#REF!</v>
      </c>
      <c r="S449" s="263" t="e">
        <f t="shared" si="398"/>
        <v>#REF!</v>
      </c>
      <c r="T449" s="263" t="e">
        <f t="shared" si="398"/>
        <v>#REF!</v>
      </c>
      <c r="U449" s="263" t="e">
        <f t="shared" si="398"/>
        <v>#REF!</v>
      </c>
    </row>
    <row r="450" spans="1:21" s="45" customFormat="1" ht="57.75" hidden="1" customHeight="1" x14ac:dyDescent="0.2">
      <c r="A450" s="379" t="s">
        <v>381</v>
      </c>
      <c r="B450" s="258" t="s">
        <v>146</v>
      </c>
      <c r="C450" s="258" t="s">
        <v>190</v>
      </c>
      <c r="D450" s="258" t="s">
        <v>196</v>
      </c>
      <c r="E450" s="258" t="s">
        <v>737</v>
      </c>
      <c r="F450" s="258"/>
      <c r="G450" s="263"/>
      <c r="H450" s="263"/>
      <c r="I450" s="263">
        <f>I451+I452+I453</f>
        <v>-1331</v>
      </c>
      <c r="J450" s="263" t="e">
        <f>J451+J452+J453</f>
        <v>#REF!</v>
      </c>
      <c r="K450" s="263">
        <f>K451+K452+K453</f>
        <v>-1331</v>
      </c>
      <c r="L450" s="263" t="e">
        <f>L451+L452+L453</f>
        <v>#REF!</v>
      </c>
      <c r="M450" s="263" t="e">
        <f>M451+M452+M453</f>
        <v>#REF!</v>
      </c>
      <c r="N450" s="263" t="e">
        <f t="shared" ref="N450:P450" si="399">N451+N452+N453</f>
        <v>#REF!</v>
      </c>
      <c r="O450" s="263" t="e">
        <f t="shared" si="399"/>
        <v>#REF!</v>
      </c>
      <c r="P450" s="263" t="e">
        <f t="shared" si="399"/>
        <v>#REF!</v>
      </c>
      <c r="Q450" s="263" t="e">
        <f t="shared" ref="Q450:T450" si="400">Q451+Q452+Q453</f>
        <v>#REF!</v>
      </c>
      <c r="R450" s="263" t="e">
        <f t="shared" ref="R450:S450" si="401">R451+R452+R453</f>
        <v>#REF!</v>
      </c>
      <c r="S450" s="263" t="e">
        <f t="shared" si="401"/>
        <v>#REF!</v>
      </c>
      <c r="T450" s="263" t="e">
        <f t="shared" si="400"/>
        <v>#REF!</v>
      </c>
      <c r="U450" s="263" t="e">
        <f t="shared" ref="U450" si="402">U451+U452+U453</f>
        <v>#REF!</v>
      </c>
    </row>
    <row r="451" spans="1:21" s="45" customFormat="1" ht="12.75" hidden="1" customHeight="1" x14ac:dyDescent="0.2">
      <c r="A451" s="265" t="s">
        <v>95</v>
      </c>
      <c r="B451" s="258" t="s">
        <v>146</v>
      </c>
      <c r="C451" s="258" t="s">
        <v>190</v>
      </c>
      <c r="D451" s="258" t="s">
        <v>196</v>
      </c>
      <c r="E451" s="258" t="s">
        <v>737</v>
      </c>
      <c r="F451" s="258" t="s">
        <v>96</v>
      </c>
      <c r="G451" s="263"/>
      <c r="H451" s="263"/>
      <c r="I451" s="263">
        <v>-1269.5</v>
      </c>
      <c r="J451" s="263" t="e">
        <f>#REF!+I451</f>
        <v>#REF!</v>
      </c>
      <c r="K451" s="263">
        <v>-1269.5</v>
      </c>
      <c r="L451" s="263" t="e">
        <f>#REF!+J451</f>
        <v>#REF!</v>
      </c>
      <c r="M451" s="263" t="e">
        <f>#REF!+K451</f>
        <v>#REF!</v>
      </c>
      <c r="N451" s="263" t="e">
        <f>#REF!+L451</f>
        <v>#REF!</v>
      </c>
      <c r="O451" s="263" t="e">
        <f>#REF!+M451</f>
        <v>#REF!</v>
      </c>
      <c r="P451" s="263" t="e">
        <f>#REF!+N451</f>
        <v>#REF!</v>
      </c>
      <c r="Q451" s="263" t="e">
        <f>#REF!+O451</f>
        <v>#REF!</v>
      </c>
      <c r="R451" s="263" t="e">
        <f>#REF!+N451</f>
        <v>#REF!</v>
      </c>
      <c r="S451" s="263" t="e">
        <f>#REF!+O451</f>
        <v>#REF!</v>
      </c>
      <c r="T451" s="263" t="e">
        <f>#REF!+P451</f>
        <v>#REF!</v>
      </c>
      <c r="U451" s="263" t="e">
        <f>#REF!+Q451</f>
        <v>#REF!</v>
      </c>
    </row>
    <row r="452" spans="1:21" s="45" customFormat="1" ht="12.75" hidden="1" customHeight="1" x14ac:dyDescent="0.2">
      <c r="A452" s="265" t="s">
        <v>97</v>
      </c>
      <c r="B452" s="258" t="s">
        <v>146</v>
      </c>
      <c r="C452" s="258" t="s">
        <v>190</v>
      </c>
      <c r="D452" s="258" t="s">
        <v>196</v>
      </c>
      <c r="E452" s="258" t="s">
        <v>737</v>
      </c>
      <c r="F452" s="258" t="s">
        <v>98</v>
      </c>
      <c r="G452" s="263"/>
      <c r="H452" s="263"/>
      <c r="I452" s="263">
        <v>0</v>
      </c>
      <c r="J452" s="263" t="e">
        <f>#REF!+I452</f>
        <v>#REF!</v>
      </c>
      <c r="K452" s="263">
        <v>0</v>
      </c>
      <c r="L452" s="263" t="e">
        <f>#REF!+J452</f>
        <v>#REF!</v>
      </c>
      <c r="M452" s="263" t="e">
        <f>#REF!+K452</f>
        <v>#REF!</v>
      </c>
      <c r="N452" s="263" t="e">
        <f>#REF!+L452</f>
        <v>#REF!</v>
      </c>
      <c r="O452" s="263" t="e">
        <f>#REF!+M452</f>
        <v>#REF!</v>
      </c>
      <c r="P452" s="263" t="e">
        <f>#REF!+N452</f>
        <v>#REF!</v>
      </c>
      <c r="Q452" s="263" t="e">
        <f>#REF!+O452</f>
        <v>#REF!</v>
      </c>
      <c r="R452" s="263" t="e">
        <f>#REF!+N452</f>
        <v>#REF!</v>
      </c>
      <c r="S452" s="263" t="e">
        <f>#REF!+O452</f>
        <v>#REF!</v>
      </c>
      <c r="T452" s="263" t="e">
        <f>#REF!+P452</f>
        <v>#REF!</v>
      </c>
      <c r="U452" s="263" t="e">
        <f>#REF!+Q452</f>
        <v>#REF!</v>
      </c>
    </row>
    <row r="453" spans="1:21" s="45" customFormat="1" ht="18.75" hidden="1" customHeight="1" x14ac:dyDescent="0.2">
      <c r="A453" s="265" t="s">
        <v>93</v>
      </c>
      <c r="B453" s="258" t="s">
        <v>146</v>
      </c>
      <c r="C453" s="258" t="s">
        <v>190</v>
      </c>
      <c r="D453" s="258" t="s">
        <v>196</v>
      </c>
      <c r="E453" s="258" t="s">
        <v>737</v>
      </c>
      <c r="F453" s="258" t="s">
        <v>94</v>
      </c>
      <c r="G453" s="263"/>
      <c r="H453" s="263"/>
      <c r="I453" s="263">
        <v>-61.5</v>
      </c>
      <c r="J453" s="263" t="e">
        <f>#REF!+I453</f>
        <v>#REF!</v>
      </c>
      <c r="K453" s="263">
        <v>-61.5</v>
      </c>
      <c r="L453" s="263" t="e">
        <f>#REF!+J453</f>
        <v>#REF!</v>
      </c>
      <c r="M453" s="263" t="e">
        <f>#REF!+K453</f>
        <v>#REF!</v>
      </c>
      <c r="N453" s="263" t="e">
        <f>#REF!+L453</f>
        <v>#REF!</v>
      </c>
      <c r="O453" s="263" t="e">
        <f>#REF!+M453</f>
        <v>#REF!</v>
      </c>
      <c r="P453" s="263" t="e">
        <f>#REF!+N453</f>
        <v>#REF!</v>
      </c>
      <c r="Q453" s="263" t="e">
        <f>#REF!+O453</f>
        <v>#REF!</v>
      </c>
      <c r="R453" s="263" t="e">
        <f>#REF!+N453</f>
        <v>#REF!</v>
      </c>
      <c r="S453" s="263" t="e">
        <f>#REF!+O453</f>
        <v>#REF!</v>
      </c>
      <c r="T453" s="263" t="e">
        <f>#REF!+P453</f>
        <v>#REF!</v>
      </c>
      <c r="U453" s="263" t="e">
        <f>#REF!+Q453</f>
        <v>#REF!</v>
      </c>
    </row>
    <row r="454" spans="1:21" s="45" customFormat="1" ht="95.25" hidden="1" customHeight="1" x14ac:dyDescent="0.2">
      <c r="A454" s="379" t="s">
        <v>478</v>
      </c>
      <c r="B454" s="258" t="s">
        <v>146</v>
      </c>
      <c r="C454" s="258" t="s">
        <v>190</v>
      </c>
      <c r="D454" s="258" t="s">
        <v>196</v>
      </c>
      <c r="E454" s="258" t="s">
        <v>479</v>
      </c>
      <c r="F454" s="258"/>
      <c r="G454" s="263"/>
      <c r="H454" s="263"/>
      <c r="I454" s="263">
        <f>I455+I456+I457</f>
        <v>0</v>
      </c>
      <c r="J454" s="263">
        <f>J455+J456+J457</f>
        <v>0</v>
      </c>
      <c r="K454" s="263">
        <f>K455+K456+K457</f>
        <v>0</v>
      </c>
      <c r="L454" s="263">
        <f>L455+L456+L457</f>
        <v>0</v>
      </c>
      <c r="M454" s="263">
        <f>M455+M456+M457</f>
        <v>0</v>
      </c>
      <c r="N454" s="263">
        <f t="shared" ref="N454:P454" si="403">N455+N456+N457</f>
        <v>0</v>
      </c>
      <c r="O454" s="263">
        <f t="shared" si="403"/>
        <v>0</v>
      </c>
      <c r="P454" s="263">
        <f t="shared" si="403"/>
        <v>0</v>
      </c>
      <c r="Q454" s="263">
        <f t="shared" ref="Q454:T454" si="404">Q455+Q456+Q457</f>
        <v>0</v>
      </c>
      <c r="R454" s="263">
        <f t="shared" ref="R454:S454" si="405">R455+R456+R457</f>
        <v>0</v>
      </c>
      <c r="S454" s="263">
        <f t="shared" si="405"/>
        <v>0</v>
      </c>
      <c r="T454" s="263">
        <f t="shared" si="404"/>
        <v>0</v>
      </c>
      <c r="U454" s="263">
        <f t="shared" ref="U454" si="406">U455+U456+U457</f>
        <v>0</v>
      </c>
    </row>
    <row r="455" spans="1:21" s="45" customFormat="1" ht="21" hidden="1" customHeight="1" x14ac:dyDescent="0.2">
      <c r="A455" s="265" t="s">
        <v>95</v>
      </c>
      <c r="B455" s="258" t="s">
        <v>146</v>
      </c>
      <c r="C455" s="258" t="s">
        <v>190</v>
      </c>
      <c r="D455" s="258" t="s">
        <v>196</v>
      </c>
      <c r="E455" s="258" t="s">
        <v>479</v>
      </c>
      <c r="F455" s="258" t="s">
        <v>96</v>
      </c>
      <c r="G455" s="263"/>
      <c r="H455" s="263"/>
      <c r="I455" s="263">
        <v>0</v>
      </c>
      <c r="J455" s="263">
        <f>G455+I455</f>
        <v>0</v>
      </c>
      <c r="K455" s="263">
        <v>0</v>
      </c>
      <c r="L455" s="263">
        <f t="shared" ref="L455:P457" si="407">H455+J455</f>
        <v>0</v>
      </c>
      <c r="M455" s="263">
        <f t="shared" si="407"/>
        <v>0</v>
      </c>
      <c r="N455" s="263">
        <f t="shared" si="407"/>
        <v>0</v>
      </c>
      <c r="O455" s="263">
        <f t="shared" si="407"/>
        <v>0</v>
      </c>
      <c r="P455" s="263">
        <f t="shared" si="407"/>
        <v>0</v>
      </c>
      <c r="Q455" s="263">
        <f t="shared" ref="Q455:Q457" si="408">M455+O455</f>
        <v>0</v>
      </c>
      <c r="R455" s="263">
        <f t="shared" ref="R455:U457" si="409">L455+N455</f>
        <v>0</v>
      </c>
      <c r="S455" s="263">
        <f t="shared" si="409"/>
        <v>0</v>
      </c>
      <c r="T455" s="263">
        <f t="shared" si="409"/>
        <v>0</v>
      </c>
      <c r="U455" s="263">
        <f t="shared" si="409"/>
        <v>0</v>
      </c>
    </row>
    <row r="456" spans="1:21" s="45" customFormat="1" ht="24.75" hidden="1" customHeight="1" x14ac:dyDescent="0.2">
      <c r="A456" s="265" t="s">
        <v>97</v>
      </c>
      <c r="B456" s="258" t="s">
        <v>146</v>
      </c>
      <c r="C456" s="258" t="s">
        <v>190</v>
      </c>
      <c r="D456" s="258" t="s">
        <v>196</v>
      </c>
      <c r="E456" s="258" t="s">
        <v>479</v>
      </c>
      <c r="F456" s="258" t="s">
        <v>98</v>
      </c>
      <c r="G456" s="263"/>
      <c r="H456" s="263"/>
      <c r="I456" s="263">
        <v>0</v>
      </c>
      <c r="J456" s="263">
        <f>G456+I456</f>
        <v>0</v>
      </c>
      <c r="K456" s="263">
        <v>0</v>
      </c>
      <c r="L456" s="263">
        <f t="shared" si="407"/>
        <v>0</v>
      </c>
      <c r="M456" s="263">
        <f t="shared" si="407"/>
        <v>0</v>
      </c>
      <c r="N456" s="263">
        <f t="shared" si="407"/>
        <v>0</v>
      </c>
      <c r="O456" s="263">
        <f t="shared" si="407"/>
        <v>0</v>
      </c>
      <c r="P456" s="263">
        <f t="shared" si="407"/>
        <v>0</v>
      </c>
      <c r="Q456" s="263">
        <f t="shared" si="408"/>
        <v>0</v>
      </c>
      <c r="R456" s="263">
        <f t="shared" si="409"/>
        <v>0</v>
      </c>
      <c r="S456" s="263">
        <f t="shared" si="409"/>
        <v>0</v>
      </c>
      <c r="T456" s="263">
        <f t="shared" si="409"/>
        <v>0</v>
      </c>
      <c r="U456" s="263">
        <f t="shared" si="409"/>
        <v>0</v>
      </c>
    </row>
    <row r="457" spans="1:21" s="45" customFormat="1" ht="28.5" hidden="1" customHeight="1" x14ac:dyDescent="0.2">
      <c r="A457" s="265" t="s">
        <v>93</v>
      </c>
      <c r="B457" s="258" t="s">
        <v>146</v>
      </c>
      <c r="C457" s="258" t="s">
        <v>190</v>
      </c>
      <c r="D457" s="258" t="s">
        <v>196</v>
      </c>
      <c r="E457" s="258" t="s">
        <v>479</v>
      </c>
      <c r="F457" s="258" t="s">
        <v>94</v>
      </c>
      <c r="G457" s="263"/>
      <c r="H457" s="263"/>
      <c r="I457" s="263">
        <v>0</v>
      </c>
      <c r="J457" s="263">
        <f>G457+I457</f>
        <v>0</v>
      </c>
      <c r="K457" s="263">
        <v>0</v>
      </c>
      <c r="L457" s="263">
        <f t="shared" si="407"/>
        <v>0</v>
      </c>
      <c r="M457" s="263">
        <f t="shared" si="407"/>
        <v>0</v>
      </c>
      <c r="N457" s="263">
        <f t="shared" si="407"/>
        <v>0</v>
      </c>
      <c r="O457" s="263">
        <f t="shared" si="407"/>
        <v>0</v>
      </c>
      <c r="P457" s="263">
        <f t="shared" si="407"/>
        <v>0</v>
      </c>
      <c r="Q457" s="263">
        <f t="shared" si="408"/>
        <v>0</v>
      </c>
      <c r="R457" s="263">
        <f t="shared" si="409"/>
        <v>0</v>
      </c>
      <c r="S457" s="263">
        <f t="shared" si="409"/>
        <v>0</v>
      </c>
      <c r="T457" s="263">
        <f t="shared" si="409"/>
        <v>0</v>
      </c>
      <c r="U457" s="263">
        <f t="shared" si="409"/>
        <v>0</v>
      </c>
    </row>
    <row r="458" spans="1:21" s="45" customFormat="1" ht="14.25" hidden="1" customHeight="1" x14ac:dyDescent="0.2">
      <c r="A458" s="265" t="s">
        <v>505</v>
      </c>
      <c r="B458" s="277">
        <v>801</v>
      </c>
      <c r="C458" s="277" t="s">
        <v>312</v>
      </c>
      <c r="D458" s="258" t="s">
        <v>196</v>
      </c>
      <c r="E458" s="257" t="s">
        <v>507</v>
      </c>
      <c r="F458" s="277"/>
      <c r="G458" s="263"/>
      <c r="H458" s="263"/>
      <c r="I458" s="263">
        <f>I459</f>
        <v>-13512.5</v>
      </c>
      <c r="J458" s="263" t="e">
        <f>J459</f>
        <v>#REF!</v>
      </c>
      <c r="K458" s="263">
        <f>K459</f>
        <v>-13512.5</v>
      </c>
      <c r="L458" s="263" t="e">
        <f>L459</f>
        <v>#REF!</v>
      </c>
      <c r="M458" s="263" t="e">
        <f>M459</f>
        <v>#REF!</v>
      </c>
      <c r="N458" s="263" t="e">
        <f t="shared" ref="N458:U458" si="410">N459</f>
        <v>#REF!</v>
      </c>
      <c r="O458" s="263" t="e">
        <f t="shared" si="410"/>
        <v>#REF!</v>
      </c>
      <c r="P458" s="263" t="e">
        <f t="shared" si="410"/>
        <v>#REF!</v>
      </c>
      <c r="Q458" s="263" t="e">
        <f t="shared" si="410"/>
        <v>#REF!</v>
      </c>
      <c r="R458" s="263" t="e">
        <f t="shared" si="410"/>
        <v>#REF!</v>
      </c>
      <c r="S458" s="263" t="e">
        <f t="shared" si="410"/>
        <v>#REF!</v>
      </c>
      <c r="T458" s="263" t="e">
        <f t="shared" si="410"/>
        <v>#REF!</v>
      </c>
      <c r="U458" s="263" t="e">
        <f t="shared" si="410"/>
        <v>#REF!</v>
      </c>
    </row>
    <row r="459" spans="1:21" s="45" customFormat="1" ht="17.25" hidden="1" customHeight="1" x14ac:dyDescent="0.2">
      <c r="A459" s="265" t="s">
        <v>506</v>
      </c>
      <c r="B459" s="277">
        <v>801</v>
      </c>
      <c r="C459" s="277" t="s">
        <v>312</v>
      </c>
      <c r="D459" s="258" t="s">
        <v>196</v>
      </c>
      <c r="E459" s="266" t="s">
        <v>467</v>
      </c>
      <c r="F459" s="258"/>
      <c r="G459" s="263"/>
      <c r="H459" s="263"/>
      <c r="I459" s="263">
        <f>I460+I461+I462+I463+I464+I465</f>
        <v>-13512.5</v>
      </c>
      <c r="J459" s="263" t="e">
        <f>J460+J461+J462+J463+J464+J465</f>
        <v>#REF!</v>
      </c>
      <c r="K459" s="263">
        <f>K460+K461+K462+K463+K464+K465</f>
        <v>-13512.5</v>
      </c>
      <c r="L459" s="263" t="e">
        <f>L460+L461+L462+L463+L464+L465</f>
        <v>#REF!</v>
      </c>
      <c r="M459" s="263" t="e">
        <f>M460+M461+M462+M463+M464+M465</f>
        <v>#REF!</v>
      </c>
      <c r="N459" s="263" t="e">
        <f t="shared" ref="N459:P459" si="411">N460+N461+N462+N463+N464+N465</f>
        <v>#REF!</v>
      </c>
      <c r="O459" s="263" t="e">
        <f t="shared" si="411"/>
        <v>#REF!</v>
      </c>
      <c r="P459" s="263" t="e">
        <f t="shared" si="411"/>
        <v>#REF!</v>
      </c>
      <c r="Q459" s="263" t="e">
        <f t="shared" ref="Q459:T459" si="412">Q460+Q461+Q462+Q463+Q464+Q465</f>
        <v>#REF!</v>
      </c>
      <c r="R459" s="263" t="e">
        <f t="shared" ref="R459:S459" si="413">R460+R461+R462+R463+R464+R465</f>
        <v>#REF!</v>
      </c>
      <c r="S459" s="263" t="e">
        <f t="shared" si="413"/>
        <v>#REF!</v>
      </c>
      <c r="T459" s="263" t="e">
        <f t="shared" si="412"/>
        <v>#REF!</v>
      </c>
      <c r="U459" s="263" t="e">
        <f t="shared" ref="U459" si="414">U460+U461+U462+U463+U464+U465</f>
        <v>#REF!</v>
      </c>
    </row>
    <row r="460" spans="1:21" s="45" customFormat="1" ht="15" hidden="1" customHeight="1" x14ac:dyDescent="0.2">
      <c r="A460" s="265" t="s">
        <v>95</v>
      </c>
      <c r="B460" s="277">
        <v>801</v>
      </c>
      <c r="C460" s="277" t="s">
        <v>312</v>
      </c>
      <c r="D460" s="258" t="s">
        <v>196</v>
      </c>
      <c r="E460" s="266" t="s">
        <v>467</v>
      </c>
      <c r="F460" s="258" t="s">
        <v>96</v>
      </c>
      <c r="G460" s="263"/>
      <c r="H460" s="263"/>
      <c r="I460" s="263">
        <v>-10282.5</v>
      </c>
      <c r="J460" s="263" t="e">
        <f>#REF!+I460</f>
        <v>#REF!</v>
      </c>
      <c r="K460" s="263">
        <v>-10282.5</v>
      </c>
      <c r="L460" s="263" t="e">
        <f>#REF!+J460</f>
        <v>#REF!</v>
      </c>
      <c r="M460" s="263" t="e">
        <f>#REF!+K460</f>
        <v>#REF!</v>
      </c>
      <c r="N460" s="263" t="e">
        <f>#REF!+L460</f>
        <v>#REF!</v>
      </c>
      <c r="O460" s="263" t="e">
        <f>#REF!+M460</f>
        <v>#REF!</v>
      </c>
      <c r="P460" s="263" t="e">
        <f>#REF!+N460</f>
        <v>#REF!</v>
      </c>
      <c r="Q460" s="263" t="e">
        <f>#REF!+O460</f>
        <v>#REF!</v>
      </c>
      <c r="R460" s="263" t="e">
        <f>#REF!+N460</f>
        <v>#REF!</v>
      </c>
      <c r="S460" s="263" t="e">
        <f>#REF!+O460</f>
        <v>#REF!</v>
      </c>
      <c r="T460" s="263" t="e">
        <f>#REF!+P460</f>
        <v>#REF!</v>
      </c>
      <c r="U460" s="263" t="e">
        <f>#REF!+Q460</f>
        <v>#REF!</v>
      </c>
    </row>
    <row r="461" spans="1:21" s="45" customFormat="1" ht="18" hidden="1" customHeight="1" x14ac:dyDescent="0.2">
      <c r="A461" s="265" t="s">
        <v>97</v>
      </c>
      <c r="B461" s="277">
        <v>801</v>
      </c>
      <c r="C461" s="277" t="s">
        <v>312</v>
      </c>
      <c r="D461" s="258" t="s">
        <v>196</v>
      </c>
      <c r="E461" s="266" t="s">
        <v>467</v>
      </c>
      <c r="F461" s="258" t="s">
        <v>98</v>
      </c>
      <c r="G461" s="263"/>
      <c r="H461" s="263"/>
      <c r="I461" s="263">
        <v>-480</v>
      </c>
      <c r="J461" s="263" t="e">
        <f>#REF!+I461</f>
        <v>#REF!</v>
      </c>
      <c r="K461" s="263">
        <v>-480</v>
      </c>
      <c r="L461" s="263" t="e">
        <f>#REF!+J461</f>
        <v>#REF!</v>
      </c>
      <c r="M461" s="263" t="e">
        <f>#REF!+K461</f>
        <v>#REF!</v>
      </c>
      <c r="N461" s="263" t="e">
        <f>#REF!+L461</f>
        <v>#REF!</v>
      </c>
      <c r="O461" s="263" t="e">
        <f>#REF!+M461</f>
        <v>#REF!</v>
      </c>
      <c r="P461" s="263" t="e">
        <f>#REF!+N461</f>
        <v>#REF!</v>
      </c>
      <c r="Q461" s="263" t="e">
        <f>#REF!+O461</f>
        <v>#REF!</v>
      </c>
      <c r="R461" s="263" t="e">
        <f>#REF!+N461</f>
        <v>#REF!</v>
      </c>
      <c r="S461" s="263" t="e">
        <f>#REF!+O461</f>
        <v>#REF!</v>
      </c>
      <c r="T461" s="263" t="e">
        <f>#REF!+P461</f>
        <v>#REF!</v>
      </c>
      <c r="U461" s="263" t="e">
        <f>#REF!+Q461</f>
        <v>#REF!</v>
      </c>
    </row>
    <row r="462" spans="1:21" s="45" customFormat="1" ht="12" hidden="1" customHeight="1" x14ac:dyDescent="0.25">
      <c r="A462" s="369" t="s">
        <v>99</v>
      </c>
      <c r="B462" s="277">
        <v>801</v>
      </c>
      <c r="C462" s="277" t="s">
        <v>312</v>
      </c>
      <c r="D462" s="258" t="s">
        <v>196</v>
      </c>
      <c r="E462" s="266" t="s">
        <v>467</v>
      </c>
      <c r="F462" s="258" t="s">
        <v>100</v>
      </c>
      <c r="G462" s="263"/>
      <c r="H462" s="263"/>
      <c r="I462" s="263">
        <v>-500</v>
      </c>
      <c r="J462" s="263" t="e">
        <f>#REF!+I462</f>
        <v>#REF!</v>
      </c>
      <c r="K462" s="263">
        <v>-500</v>
      </c>
      <c r="L462" s="263" t="e">
        <f>#REF!+J462</f>
        <v>#REF!</v>
      </c>
      <c r="M462" s="263" t="e">
        <f>#REF!+K462</f>
        <v>#REF!</v>
      </c>
      <c r="N462" s="263" t="e">
        <f>#REF!+L462</f>
        <v>#REF!</v>
      </c>
      <c r="O462" s="263" t="e">
        <f>#REF!+M462</f>
        <v>#REF!</v>
      </c>
      <c r="P462" s="263" t="e">
        <f>#REF!+N462</f>
        <v>#REF!</v>
      </c>
      <c r="Q462" s="263" t="e">
        <f>#REF!+O462</f>
        <v>#REF!</v>
      </c>
      <c r="R462" s="263" t="e">
        <f>#REF!+N462</f>
        <v>#REF!</v>
      </c>
      <c r="S462" s="263" t="e">
        <f>#REF!+O462</f>
        <v>#REF!</v>
      </c>
      <c r="T462" s="263" t="e">
        <f>#REF!+P462</f>
        <v>#REF!</v>
      </c>
      <c r="U462" s="263" t="e">
        <f>#REF!+Q462</f>
        <v>#REF!</v>
      </c>
    </row>
    <row r="463" spans="1:21" s="45" customFormat="1" ht="14.25" hidden="1" customHeight="1" x14ac:dyDescent="0.2">
      <c r="A463" s="265" t="s">
        <v>93</v>
      </c>
      <c r="B463" s="277">
        <v>801</v>
      </c>
      <c r="C463" s="277" t="s">
        <v>312</v>
      </c>
      <c r="D463" s="258" t="s">
        <v>196</v>
      </c>
      <c r="E463" s="266" t="s">
        <v>467</v>
      </c>
      <c r="F463" s="258" t="s">
        <v>94</v>
      </c>
      <c r="G463" s="263"/>
      <c r="H463" s="263"/>
      <c r="I463" s="263">
        <v>-2000</v>
      </c>
      <c r="J463" s="263" t="e">
        <f>#REF!+I463</f>
        <v>#REF!</v>
      </c>
      <c r="K463" s="263">
        <v>-2000</v>
      </c>
      <c r="L463" s="263" t="e">
        <f>#REF!+J463</f>
        <v>#REF!</v>
      </c>
      <c r="M463" s="263" t="e">
        <f>#REF!+K463</f>
        <v>#REF!</v>
      </c>
      <c r="N463" s="263" t="e">
        <f>#REF!+L463</f>
        <v>#REF!</v>
      </c>
      <c r="O463" s="263" t="e">
        <f>#REF!+M463</f>
        <v>#REF!</v>
      </c>
      <c r="P463" s="263" t="e">
        <f>#REF!+N463</f>
        <v>#REF!</v>
      </c>
      <c r="Q463" s="263" t="e">
        <f>#REF!+O463</f>
        <v>#REF!</v>
      </c>
      <c r="R463" s="263" t="e">
        <f>#REF!+N463</f>
        <v>#REF!</v>
      </c>
      <c r="S463" s="263" t="e">
        <f>#REF!+O463</f>
        <v>#REF!</v>
      </c>
      <c r="T463" s="263" t="e">
        <f>#REF!+P463</f>
        <v>#REF!</v>
      </c>
      <c r="U463" s="263" t="e">
        <f>#REF!+Q463</f>
        <v>#REF!</v>
      </c>
    </row>
    <row r="464" spans="1:21" s="45" customFormat="1" ht="16.5" hidden="1" customHeight="1" x14ac:dyDescent="0.2">
      <c r="A464" s="265" t="s">
        <v>103</v>
      </c>
      <c r="B464" s="277">
        <v>801</v>
      </c>
      <c r="C464" s="277" t="s">
        <v>312</v>
      </c>
      <c r="D464" s="258" t="s">
        <v>196</v>
      </c>
      <c r="E464" s="266" t="s">
        <v>467</v>
      </c>
      <c r="F464" s="258" t="s">
        <v>104</v>
      </c>
      <c r="G464" s="263"/>
      <c r="H464" s="263"/>
      <c r="I464" s="263">
        <v>-210</v>
      </c>
      <c r="J464" s="263" t="e">
        <f>#REF!+I464</f>
        <v>#REF!</v>
      </c>
      <c r="K464" s="263">
        <v>-210</v>
      </c>
      <c r="L464" s="263" t="e">
        <f>#REF!+J464</f>
        <v>#REF!</v>
      </c>
      <c r="M464" s="263" t="e">
        <f>#REF!+K464</f>
        <v>#REF!</v>
      </c>
      <c r="N464" s="263" t="e">
        <f>#REF!+L464</f>
        <v>#REF!</v>
      </c>
      <c r="O464" s="263" t="e">
        <f>#REF!+M464</f>
        <v>#REF!</v>
      </c>
      <c r="P464" s="263" t="e">
        <f>#REF!+N464</f>
        <v>#REF!</v>
      </c>
      <c r="Q464" s="263" t="e">
        <f>#REF!+O464</f>
        <v>#REF!</v>
      </c>
      <c r="R464" s="263" t="e">
        <f>#REF!+N464</f>
        <v>#REF!</v>
      </c>
      <c r="S464" s="263" t="e">
        <f>#REF!+O464</f>
        <v>#REF!</v>
      </c>
      <c r="T464" s="263" t="e">
        <f>#REF!+P464</f>
        <v>#REF!</v>
      </c>
      <c r="U464" s="263" t="e">
        <f>#REF!+Q464</f>
        <v>#REF!</v>
      </c>
    </row>
    <row r="465" spans="1:21" s="45" customFormat="1" ht="15.75" hidden="1" customHeight="1" x14ac:dyDescent="0.2">
      <c r="A465" s="265" t="s">
        <v>105</v>
      </c>
      <c r="B465" s="277">
        <v>801</v>
      </c>
      <c r="C465" s="277" t="s">
        <v>312</v>
      </c>
      <c r="D465" s="258" t="s">
        <v>196</v>
      </c>
      <c r="E465" s="266" t="s">
        <v>467</v>
      </c>
      <c r="F465" s="258" t="s">
        <v>106</v>
      </c>
      <c r="G465" s="263"/>
      <c r="H465" s="263"/>
      <c r="I465" s="263">
        <v>-40</v>
      </c>
      <c r="J465" s="263" t="e">
        <f>#REF!+I465</f>
        <v>#REF!</v>
      </c>
      <c r="K465" s="263">
        <v>-40</v>
      </c>
      <c r="L465" s="263" t="e">
        <f>#REF!+J465</f>
        <v>#REF!</v>
      </c>
      <c r="M465" s="263" t="e">
        <f>#REF!+K465</f>
        <v>#REF!</v>
      </c>
      <c r="N465" s="263" t="e">
        <f>#REF!+L465</f>
        <v>#REF!</v>
      </c>
      <c r="O465" s="263" t="e">
        <f>#REF!+M465</f>
        <v>#REF!</v>
      </c>
      <c r="P465" s="263" t="e">
        <f>#REF!+N465</f>
        <v>#REF!</v>
      </c>
      <c r="Q465" s="263" t="e">
        <f>#REF!+O465</f>
        <v>#REF!</v>
      </c>
      <c r="R465" s="263" t="e">
        <f>#REF!+N465</f>
        <v>#REF!</v>
      </c>
      <c r="S465" s="263" t="e">
        <f>#REF!+O465</f>
        <v>#REF!</v>
      </c>
      <c r="T465" s="263" t="e">
        <f>#REF!+P465</f>
        <v>#REF!</v>
      </c>
      <c r="U465" s="263" t="e">
        <f>#REF!+Q465</f>
        <v>#REF!</v>
      </c>
    </row>
    <row r="466" spans="1:21" s="45" customFormat="1" ht="21.75" customHeight="1" x14ac:dyDescent="0.2">
      <c r="A466" s="265" t="s">
        <v>506</v>
      </c>
      <c r="B466" s="277">
        <v>801</v>
      </c>
      <c r="C466" s="277" t="s">
        <v>312</v>
      </c>
      <c r="D466" s="258" t="s">
        <v>196</v>
      </c>
      <c r="E466" s="266" t="s">
        <v>870</v>
      </c>
      <c r="F466" s="258"/>
      <c r="G466" s="263" t="e">
        <f>#REF!+#REF!+#REF!+#REF!+#REF!+#REF!</f>
        <v>#REF!</v>
      </c>
      <c r="H466" s="263">
        <f t="shared" ref="H466:P466" si="415">H467+H468+H469+H472+H473+H474+H475+H476</f>
        <v>13783</v>
      </c>
      <c r="I466" s="263">
        <f t="shared" si="415"/>
        <v>-1216.6000000000001</v>
      </c>
      <c r="J466" s="263">
        <f t="shared" si="415"/>
        <v>12566.4</v>
      </c>
      <c r="K466" s="263">
        <f t="shared" si="415"/>
        <v>4.0000000000000036E-2</v>
      </c>
      <c r="L466" s="263">
        <f t="shared" si="415"/>
        <v>12984</v>
      </c>
      <c r="M466" s="263">
        <f t="shared" si="415"/>
        <v>12984</v>
      </c>
      <c r="N466" s="263">
        <f t="shared" si="415"/>
        <v>233</v>
      </c>
      <c r="O466" s="263">
        <f t="shared" si="415"/>
        <v>13217</v>
      </c>
      <c r="P466" s="263">
        <f t="shared" si="415"/>
        <v>13217</v>
      </c>
      <c r="Q466" s="263">
        <f t="shared" ref="Q466" si="416">Q467+Q468+Q469+Q472+Q473+Q474+Q475+Q476</f>
        <v>0</v>
      </c>
      <c r="R466" s="263">
        <f>R467+R468+R469+R472+R473+R474+R475+R476+R470+R471</f>
        <v>13505</v>
      </c>
      <c r="S466" s="263">
        <f>S467+S468+S469+S472+S473+S474+S475+S476+S470+S471</f>
        <v>0</v>
      </c>
      <c r="T466" s="263">
        <f t="shared" ref="T466:U466" si="417">T467+T468+T469+T472+T473+T474+T475+T476+T470+T471</f>
        <v>13505</v>
      </c>
      <c r="U466" s="263">
        <f t="shared" si="417"/>
        <v>13505</v>
      </c>
    </row>
    <row r="467" spans="1:21" s="45" customFormat="1" ht="18.75" customHeight="1" x14ac:dyDescent="0.2">
      <c r="A467" s="387" t="s">
        <v>911</v>
      </c>
      <c r="B467" s="277">
        <v>801</v>
      </c>
      <c r="C467" s="277" t="s">
        <v>312</v>
      </c>
      <c r="D467" s="258" t="s">
        <v>196</v>
      </c>
      <c r="E467" s="266" t="s">
        <v>870</v>
      </c>
      <c r="F467" s="258" t="s">
        <v>96</v>
      </c>
      <c r="G467" s="263"/>
      <c r="H467" s="263">
        <v>8163</v>
      </c>
      <c r="I467" s="263">
        <v>-2300.4</v>
      </c>
      <c r="J467" s="263">
        <f>H467+I467</f>
        <v>5862.6</v>
      </c>
      <c r="K467" s="263">
        <v>0.05</v>
      </c>
      <c r="L467" s="263">
        <f>5161+68</f>
        <v>5229</v>
      </c>
      <c r="M467" s="263">
        <f>5161+68</f>
        <v>5229</v>
      </c>
      <c r="N467" s="263">
        <v>211</v>
      </c>
      <c r="O467" s="263">
        <f>M467+N467</f>
        <v>5440</v>
      </c>
      <c r="P467" s="263">
        <v>5440</v>
      </c>
      <c r="Q467" s="263">
        <v>0</v>
      </c>
      <c r="R467" s="263">
        <v>9110</v>
      </c>
      <c r="S467" s="263">
        <v>0</v>
      </c>
      <c r="T467" s="263">
        <f>R467+S467</f>
        <v>9110</v>
      </c>
      <c r="U467" s="263">
        <v>9110</v>
      </c>
    </row>
    <row r="468" spans="1:21" s="45" customFormat="1" ht="15.75" customHeight="1" x14ac:dyDescent="0.2">
      <c r="A468" s="265" t="s">
        <v>97</v>
      </c>
      <c r="B468" s="277">
        <v>801</v>
      </c>
      <c r="C468" s="258" t="s">
        <v>190</v>
      </c>
      <c r="D468" s="258" t="s">
        <v>196</v>
      </c>
      <c r="E468" s="266" t="s">
        <v>870</v>
      </c>
      <c r="F468" s="258" t="s">
        <v>98</v>
      </c>
      <c r="G468" s="263"/>
      <c r="H468" s="263">
        <v>480</v>
      </c>
      <c r="I468" s="263">
        <v>0</v>
      </c>
      <c r="J468" s="263">
        <f t="shared" ref="J468:J475" si="418">H468+I468</f>
        <v>480</v>
      </c>
      <c r="K468" s="263">
        <v>0</v>
      </c>
      <c r="L468" s="263">
        <v>480</v>
      </c>
      <c r="M468" s="263">
        <v>480</v>
      </c>
      <c r="N468" s="263">
        <v>0</v>
      </c>
      <c r="O468" s="263">
        <f t="shared" ref="O468:O475" si="419">M468+N468</f>
        <v>480</v>
      </c>
      <c r="P468" s="263">
        <v>480</v>
      </c>
      <c r="Q468" s="263">
        <v>0</v>
      </c>
      <c r="R468" s="263">
        <v>300</v>
      </c>
      <c r="S468" s="263">
        <v>0</v>
      </c>
      <c r="T468" s="263">
        <f t="shared" ref="T468:T475" si="420">R468+S468</f>
        <v>300</v>
      </c>
      <c r="U468" s="263">
        <v>300</v>
      </c>
    </row>
    <row r="469" spans="1:21" s="45" customFormat="1" ht="33" customHeight="1" x14ac:dyDescent="0.2">
      <c r="A469" s="387" t="s">
        <v>902</v>
      </c>
      <c r="B469" s="277">
        <v>801</v>
      </c>
      <c r="C469" s="258" t="s">
        <v>190</v>
      </c>
      <c r="D469" s="258" t="s">
        <v>196</v>
      </c>
      <c r="E469" s="266" t="s">
        <v>870</v>
      </c>
      <c r="F469" s="258" t="s">
        <v>900</v>
      </c>
      <c r="G469" s="263"/>
      <c r="H469" s="263"/>
      <c r="I469" s="263">
        <v>1508.1</v>
      </c>
      <c r="J469" s="263">
        <f t="shared" si="418"/>
        <v>1508.1</v>
      </c>
      <c r="K469" s="263">
        <v>0.02</v>
      </c>
      <c r="L469" s="263">
        <f>1559+62</f>
        <v>1621</v>
      </c>
      <c r="M469" s="263">
        <f>1559+62</f>
        <v>1621</v>
      </c>
      <c r="N469" s="263">
        <v>22</v>
      </c>
      <c r="O469" s="263">
        <f t="shared" si="419"/>
        <v>1643</v>
      </c>
      <c r="P469" s="263">
        <v>1643</v>
      </c>
      <c r="Q469" s="263">
        <v>0</v>
      </c>
      <c r="R469" s="263">
        <v>2755</v>
      </c>
      <c r="S469" s="263">
        <v>0</v>
      </c>
      <c r="T469" s="263">
        <f t="shared" si="420"/>
        <v>2755</v>
      </c>
      <c r="U469" s="263">
        <v>2755</v>
      </c>
    </row>
    <row r="470" spans="1:21" s="45" customFormat="1" ht="33" customHeight="1" x14ac:dyDescent="0.2">
      <c r="A470" s="387" t="s">
        <v>911</v>
      </c>
      <c r="B470" s="277">
        <v>801</v>
      </c>
      <c r="C470" s="277" t="s">
        <v>312</v>
      </c>
      <c r="D470" s="258" t="s">
        <v>196</v>
      </c>
      <c r="E470" s="266" t="s">
        <v>1111</v>
      </c>
      <c r="F470" s="258" t="s">
        <v>96</v>
      </c>
      <c r="G470" s="263"/>
      <c r="H470" s="263"/>
      <c r="I470" s="263"/>
      <c r="J470" s="263"/>
      <c r="K470" s="263"/>
      <c r="L470" s="263"/>
      <c r="M470" s="263"/>
      <c r="N470" s="263"/>
      <c r="O470" s="263"/>
      <c r="P470" s="263"/>
      <c r="Q470" s="263"/>
      <c r="R470" s="263">
        <v>0</v>
      </c>
      <c r="S470" s="263">
        <v>0</v>
      </c>
      <c r="T470" s="263">
        <f t="shared" si="420"/>
        <v>0</v>
      </c>
      <c r="U470" s="263">
        <v>0</v>
      </c>
    </row>
    <row r="471" spans="1:21" s="45" customFormat="1" ht="33" customHeight="1" x14ac:dyDescent="0.2">
      <c r="A471" s="387" t="s">
        <v>902</v>
      </c>
      <c r="B471" s="277">
        <v>801</v>
      </c>
      <c r="C471" s="277" t="s">
        <v>312</v>
      </c>
      <c r="D471" s="258" t="s">
        <v>196</v>
      </c>
      <c r="E471" s="266" t="s">
        <v>1111</v>
      </c>
      <c r="F471" s="258" t="s">
        <v>900</v>
      </c>
      <c r="G471" s="263"/>
      <c r="H471" s="263"/>
      <c r="I471" s="263"/>
      <c r="J471" s="263"/>
      <c r="K471" s="263"/>
      <c r="L471" s="263"/>
      <c r="M471" s="263"/>
      <c r="N471" s="263"/>
      <c r="O471" s="263"/>
      <c r="P471" s="263"/>
      <c r="Q471" s="263"/>
      <c r="R471" s="263">
        <v>0</v>
      </c>
      <c r="S471" s="263">
        <v>0</v>
      </c>
      <c r="T471" s="263">
        <f t="shared" si="420"/>
        <v>0</v>
      </c>
      <c r="U471" s="263">
        <v>0</v>
      </c>
    </row>
    <row r="472" spans="1:21" s="45" customFormat="1" ht="15" customHeight="1" x14ac:dyDescent="0.25">
      <c r="A472" s="369" t="s">
        <v>99</v>
      </c>
      <c r="B472" s="277">
        <v>801</v>
      </c>
      <c r="C472" s="258" t="s">
        <v>190</v>
      </c>
      <c r="D472" s="258" t="s">
        <v>196</v>
      </c>
      <c r="E472" s="266" t="s">
        <v>870</v>
      </c>
      <c r="F472" s="258" t="s">
        <v>100</v>
      </c>
      <c r="G472" s="263"/>
      <c r="H472" s="263">
        <v>850</v>
      </c>
      <c r="I472" s="263">
        <v>0</v>
      </c>
      <c r="J472" s="263">
        <f t="shared" si="418"/>
        <v>850</v>
      </c>
      <c r="K472" s="263">
        <v>0</v>
      </c>
      <c r="L472" s="263">
        <v>850</v>
      </c>
      <c r="M472" s="263">
        <v>850</v>
      </c>
      <c r="N472" s="263">
        <v>0</v>
      </c>
      <c r="O472" s="263">
        <f t="shared" si="419"/>
        <v>850</v>
      </c>
      <c r="P472" s="263">
        <v>850</v>
      </c>
      <c r="Q472" s="263">
        <v>0</v>
      </c>
      <c r="R472" s="263">
        <v>540</v>
      </c>
      <c r="S472" s="263">
        <v>0</v>
      </c>
      <c r="T472" s="263">
        <f t="shared" si="420"/>
        <v>540</v>
      </c>
      <c r="U472" s="263">
        <v>540</v>
      </c>
    </row>
    <row r="473" spans="1:21" s="45" customFormat="1" ht="15" customHeight="1" x14ac:dyDescent="0.2">
      <c r="A473" s="265" t="s">
        <v>93</v>
      </c>
      <c r="B473" s="277">
        <v>801</v>
      </c>
      <c r="C473" s="277" t="s">
        <v>312</v>
      </c>
      <c r="D473" s="258" t="s">
        <v>196</v>
      </c>
      <c r="E473" s="266" t="s">
        <v>870</v>
      </c>
      <c r="F473" s="258" t="s">
        <v>94</v>
      </c>
      <c r="G473" s="263"/>
      <c r="H473" s="263">
        <v>4000</v>
      </c>
      <c r="I473" s="263">
        <v>-437.6</v>
      </c>
      <c r="J473" s="263">
        <f t="shared" si="418"/>
        <v>3562.4</v>
      </c>
      <c r="K473" s="263">
        <v>-0.03</v>
      </c>
      <c r="L473" s="263">
        <v>4500</v>
      </c>
      <c r="M473" s="263">
        <v>4500</v>
      </c>
      <c r="N473" s="263">
        <v>0</v>
      </c>
      <c r="O473" s="263">
        <f t="shared" si="419"/>
        <v>4500</v>
      </c>
      <c r="P473" s="263">
        <v>4500</v>
      </c>
      <c r="Q473" s="263">
        <v>0</v>
      </c>
      <c r="R473" s="263">
        <v>600</v>
      </c>
      <c r="S473" s="263">
        <v>0</v>
      </c>
      <c r="T473" s="263">
        <f t="shared" si="420"/>
        <v>600</v>
      </c>
      <c r="U473" s="263">
        <v>600</v>
      </c>
    </row>
    <row r="474" spans="1:21" s="45" customFormat="1" ht="15.75" customHeight="1" x14ac:dyDescent="0.2">
      <c r="A474" s="265" t="s">
        <v>103</v>
      </c>
      <c r="B474" s="277">
        <v>801</v>
      </c>
      <c r="C474" s="277" t="s">
        <v>312</v>
      </c>
      <c r="D474" s="258" t="s">
        <v>196</v>
      </c>
      <c r="E474" s="266" t="s">
        <v>870</v>
      </c>
      <c r="F474" s="258" t="s">
        <v>104</v>
      </c>
      <c r="G474" s="263"/>
      <c r="H474" s="263">
        <v>210</v>
      </c>
      <c r="I474" s="263">
        <v>-5</v>
      </c>
      <c r="J474" s="263">
        <f t="shared" si="418"/>
        <v>205</v>
      </c>
      <c r="K474" s="263">
        <v>-5</v>
      </c>
      <c r="L474" s="263">
        <v>230</v>
      </c>
      <c r="M474" s="263">
        <v>230</v>
      </c>
      <c r="N474" s="263">
        <v>0</v>
      </c>
      <c r="O474" s="263">
        <f t="shared" si="419"/>
        <v>230</v>
      </c>
      <c r="P474" s="263">
        <v>230</v>
      </c>
      <c r="Q474" s="263">
        <v>0</v>
      </c>
      <c r="R474" s="263">
        <v>200</v>
      </c>
      <c r="S474" s="263">
        <v>0</v>
      </c>
      <c r="T474" s="263">
        <f t="shared" si="420"/>
        <v>200</v>
      </c>
      <c r="U474" s="263">
        <v>200</v>
      </c>
    </row>
    <row r="475" spans="1:21" s="45" customFormat="1" ht="15.75" customHeight="1" x14ac:dyDescent="0.2">
      <c r="A475" s="265" t="s">
        <v>105</v>
      </c>
      <c r="B475" s="277">
        <v>801</v>
      </c>
      <c r="C475" s="277" t="s">
        <v>312</v>
      </c>
      <c r="D475" s="258" t="s">
        <v>196</v>
      </c>
      <c r="E475" s="266" t="s">
        <v>870</v>
      </c>
      <c r="F475" s="258" t="s">
        <v>106</v>
      </c>
      <c r="G475" s="263"/>
      <c r="H475" s="263">
        <v>80</v>
      </c>
      <c r="I475" s="263">
        <v>13.3</v>
      </c>
      <c r="J475" s="263">
        <f t="shared" si="418"/>
        <v>93.3</v>
      </c>
      <c r="K475" s="263">
        <v>0</v>
      </c>
      <c r="L475" s="263">
        <v>74</v>
      </c>
      <c r="M475" s="263">
        <v>74</v>
      </c>
      <c r="N475" s="263">
        <v>0</v>
      </c>
      <c r="O475" s="263">
        <f t="shared" si="419"/>
        <v>74</v>
      </c>
      <c r="P475" s="263">
        <v>74</v>
      </c>
      <c r="Q475" s="263">
        <v>0</v>
      </c>
      <c r="R475" s="263">
        <v>0</v>
      </c>
      <c r="S475" s="263">
        <v>0</v>
      </c>
      <c r="T475" s="263">
        <f t="shared" si="420"/>
        <v>0</v>
      </c>
      <c r="U475" s="263">
        <v>0</v>
      </c>
    </row>
    <row r="476" spans="1:21" s="45" customFormat="1" ht="13.5" customHeight="1" x14ac:dyDescent="0.2">
      <c r="A476" s="387" t="s">
        <v>910</v>
      </c>
      <c r="B476" s="277">
        <v>801</v>
      </c>
      <c r="C476" s="277" t="s">
        <v>312</v>
      </c>
      <c r="D476" s="258" t="s">
        <v>196</v>
      </c>
      <c r="E476" s="266" t="s">
        <v>870</v>
      </c>
      <c r="F476" s="258" t="s">
        <v>909</v>
      </c>
      <c r="G476" s="263"/>
      <c r="H476" s="263">
        <v>0</v>
      </c>
      <c r="I476" s="263">
        <v>5</v>
      </c>
      <c r="J476" s="263">
        <f>H476+I476</f>
        <v>5</v>
      </c>
      <c r="K476" s="263">
        <v>5</v>
      </c>
      <c r="L476" s="263">
        <v>0</v>
      </c>
      <c r="M476" s="263">
        <v>0</v>
      </c>
      <c r="N476" s="263">
        <v>0</v>
      </c>
      <c r="O476" s="263">
        <v>0</v>
      </c>
      <c r="P476" s="263">
        <v>0</v>
      </c>
      <c r="Q476" s="263">
        <v>0</v>
      </c>
      <c r="R476" s="263">
        <v>0</v>
      </c>
      <c r="S476" s="263">
        <v>0</v>
      </c>
      <c r="T476" s="263">
        <v>0</v>
      </c>
      <c r="U476" s="263">
        <v>0</v>
      </c>
    </row>
    <row r="477" spans="1:21" s="45" customFormat="1" ht="15.75" customHeight="1" x14ac:dyDescent="0.2">
      <c r="A477" s="409" t="s">
        <v>897</v>
      </c>
      <c r="B477" s="277">
        <v>801</v>
      </c>
      <c r="C477" s="277" t="s">
        <v>312</v>
      </c>
      <c r="D477" s="258" t="s">
        <v>196</v>
      </c>
      <c r="E477" s="266" t="s">
        <v>896</v>
      </c>
      <c r="F477" s="258"/>
      <c r="G477" s="263"/>
      <c r="H477" s="281">
        <f t="shared" ref="H477:P477" si="421">H478+H479</f>
        <v>600</v>
      </c>
      <c r="I477" s="281">
        <f t="shared" si="421"/>
        <v>0</v>
      </c>
      <c r="J477" s="281">
        <f t="shared" si="421"/>
        <v>600</v>
      </c>
      <c r="K477" s="281">
        <f t="shared" si="421"/>
        <v>0</v>
      </c>
      <c r="L477" s="281">
        <f t="shared" si="421"/>
        <v>614</v>
      </c>
      <c r="M477" s="263">
        <f t="shared" si="421"/>
        <v>614</v>
      </c>
      <c r="N477" s="263">
        <f t="shared" si="421"/>
        <v>8</v>
      </c>
      <c r="O477" s="263">
        <f t="shared" si="421"/>
        <v>622</v>
      </c>
      <c r="P477" s="263">
        <f t="shared" si="421"/>
        <v>622</v>
      </c>
      <c r="Q477" s="263">
        <f t="shared" ref="Q477:T477" si="422">Q478+Q479</f>
        <v>0</v>
      </c>
      <c r="R477" s="263">
        <f t="shared" ref="R477:S477" si="423">R478+R479</f>
        <v>878</v>
      </c>
      <c r="S477" s="263">
        <f t="shared" si="423"/>
        <v>0</v>
      </c>
      <c r="T477" s="263">
        <f t="shared" si="422"/>
        <v>878</v>
      </c>
      <c r="U477" s="263">
        <f t="shared" ref="U477" si="424">U478+U479</f>
        <v>878</v>
      </c>
    </row>
    <row r="478" spans="1:21" s="45" customFormat="1" ht="16.5" customHeight="1" x14ac:dyDescent="0.2">
      <c r="A478" s="387" t="s">
        <v>911</v>
      </c>
      <c r="B478" s="277">
        <v>801</v>
      </c>
      <c r="C478" s="277" t="s">
        <v>312</v>
      </c>
      <c r="D478" s="258" t="s">
        <v>196</v>
      </c>
      <c r="E478" s="266" t="s">
        <v>896</v>
      </c>
      <c r="F478" s="258" t="s">
        <v>96</v>
      </c>
      <c r="G478" s="263"/>
      <c r="H478" s="263">
        <v>600</v>
      </c>
      <c r="I478" s="263">
        <v>-139.19999999999999</v>
      </c>
      <c r="J478" s="263">
        <f>H478+I478</f>
        <v>460.8</v>
      </c>
      <c r="K478" s="263">
        <v>0.03</v>
      </c>
      <c r="L478" s="263">
        <f>968-497</f>
        <v>471</v>
      </c>
      <c r="M478" s="263">
        <f>968-497</f>
        <v>471</v>
      </c>
      <c r="N478" s="263">
        <v>5</v>
      </c>
      <c r="O478" s="263">
        <f>M478+N478</f>
        <v>476</v>
      </c>
      <c r="P478" s="263">
        <v>476</v>
      </c>
      <c r="Q478" s="263">
        <v>0</v>
      </c>
      <c r="R478" s="263">
        <v>674</v>
      </c>
      <c r="S478" s="263">
        <v>0</v>
      </c>
      <c r="T478" s="263">
        <f>R478+S478</f>
        <v>674</v>
      </c>
      <c r="U478" s="263">
        <v>674</v>
      </c>
    </row>
    <row r="479" spans="1:21" s="45" customFormat="1" ht="30.75" customHeight="1" x14ac:dyDescent="0.2">
      <c r="A479" s="387" t="s">
        <v>902</v>
      </c>
      <c r="B479" s="277">
        <v>801</v>
      </c>
      <c r="C479" s="277" t="s">
        <v>312</v>
      </c>
      <c r="D479" s="258" t="s">
        <v>196</v>
      </c>
      <c r="E479" s="266" t="s">
        <v>896</v>
      </c>
      <c r="F479" s="258" t="s">
        <v>900</v>
      </c>
      <c r="G479" s="263"/>
      <c r="H479" s="263">
        <v>0</v>
      </c>
      <c r="I479" s="263">
        <v>139.19999999999999</v>
      </c>
      <c r="J479" s="263">
        <f>H479+I479</f>
        <v>139.19999999999999</v>
      </c>
      <c r="K479" s="263">
        <v>-0.03</v>
      </c>
      <c r="L479" s="263">
        <f>293-150</f>
        <v>143</v>
      </c>
      <c r="M479" s="263">
        <f>293-150</f>
        <v>143</v>
      </c>
      <c r="N479" s="263">
        <v>3</v>
      </c>
      <c r="O479" s="263">
        <f>M479+N479</f>
        <v>146</v>
      </c>
      <c r="P479" s="263">
        <v>146</v>
      </c>
      <c r="Q479" s="263">
        <v>0</v>
      </c>
      <c r="R479" s="263">
        <v>204</v>
      </c>
      <c r="S479" s="263">
        <v>0</v>
      </c>
      <c r="T479" s="263">
        <f>R479+S479</f>
        <v>204</v>
      </c>
      <c r="U479" s="263">
        <v>204</v>
      </c>
    </row>
    <row r="480" spans="1:21" s="45" customFormat="1" ht="43.5" customHeight="1" x14ac:dyDescent="0.2">
      <c r="A480" s="265" t="s">
        <v>813</v>
      </c>
      <c r="B480" s="277">
        <v>801</v>
      </c>
      <c r="C480" s="277" t="s">
        <v>312</v>
      </c>
      <c r="D480" s="258" t="s">
        <v>196</v>
      </c>
      <c r="E480" s="266" t="s">
        <v>812</v>
      </c>
      <c r="F480" s="258"/>
      <c r="G480" s="263"/>
      <c r="H480" s="263">
        <f t="shared" ref="H480:U480" si="425">H481</f>
        <v>31</v>
      </c>
      <c r="I480" s="263">
        <f t="shared" si="425"/>
        <v>0</v>
      </c>
      <c r="J480" s="263">
        <f t="shared" si="425"/>
        <v>31</v>
      </c>
      <c r="K480" s="263">
        <f t="shared" si="425"/>
        <v>0</v>
      </c>
      <c r="L480" s="263">
        <f t="shared" si="425"/>
        <v>33.5</v>
      </c>
      <c r="M480" s="263">
        <f t="shared" si="425"/>
        <v>33.5</v>
      </c>
      <c r="N480" s="263">
        <f t="shared" si="425"/>
        <v>2.2999999999999998</v>
      </c>
      <c r="O480" s="263">
        <f t="shared" si="425"/>
        <v>35.799999999999997</v>
      </c>
      <c r="P480" s="263">
        <f t="shared" si="425"/>
        <v>35.799999999999997</v>
      </c>
      <c r="Q480" s="263">
        <f t="shared" si="425"/>
        <v>2.1</v>
      </c>
      <c r="R480" s="263">
        <f t="shared" si="425"/>
        <v>55.4</v>
      </c>
      <c r="S480" s="263">
        <f t="shared" si="425"/>
        <v>4.0999999999999996</v>
      </c>
      <c r="T480" s="444">
        <f t="shared" si="425"/>
        <v>59.5</v>
      </c>
      <c r="U480" s="444">
        <f t="shared" si="425"/>
        <v>59.5</v>
      </c>
    </row>
    <row r="481" spans="1:21" s="45" customFormat="1" ht="18.75" customHeight="1" x14ac:dyDescent="0.2">
      <c r="A481" s="265" t="s">
        <v>93</v>
      </c>
      <c r="B481" s="277">
        <v>801</v>
      </c>
      <c r="C481" s="277" t="s">
        <v>312</v>
      </c>
      <c r="D481" s="258" t="s">
        <v>196</v>
      </c>
      <c r="E481" s="266" t="s">
        <v>812</v>
      </c>
      <c r="F481" s="258" t="s">
        <v>94</v>
      </c>
      <c r="G481" s="263"/>
      <c r="H481" s="263">
        <v>31</v>
      </c>
      <c r="I481" s="263">
        <v>0</v>
      </c>
      <c r="J481" s="263">
        <f>H481+I481</f>
        <v>31</v>
      </c>
      <c r="K481" s="263">
        <v>0</v>
      </c>
      <c r="L481" s="263">
        <v>33.5</v>
      </c>
      <c r="M481" s="263">
        <v>33.5</v>
      </c>
      <c r="N481" s="263">
        <v>2.2999999999999998</v>
      </c>
      <c r="O481" s="263">
        <f>M481+N481</f>
        <v>35.799999999999997</v>
      </c>
      <c r="P481" s="263">
        <v>35.799999999999997</v>
      </c>
      <c r="Q481" s="263">
        <v>2.1</v>
      </c>
      <c r="R481" s="263">
        <v>55.4</v>
      </c>
      <c r="S481" s="263">
        <v>4.0999999999999996</v>
      </c>
      <c r="T481" s="263">
        <f>R481+S481</f>
        <v>59.5</v>
      </c>
      <c r="U481" s="263">
        <v>59.5</v>
      </c>
    </row>
    <row r="482" spans="1:21" s="45" customFormat="1" ht="30.75" hidden="1" customHeight="1" x14ac:dyDescent="0.2">
      <c r="A482" s="265" t="s">
        <v>789</v>
      </c>
      <c r="B482" s="255">
        <v>801</v>
      </c>
      <c r="C482" s="255" t="s">
        <v>312</v>
      </c>
      <c r="D482" s="256" t="s">
        <v>196</v>
      </c>
      <c r="E482" s="377" t="s">
        <v>790</v>
      </c>
      <c r="F482" s="256"/>
      <c r="G482" s="281"/>
      <c r="H482" s="281">
        <f t="shared" ref="H482:P482" si="426">H483+H484</f>
        <v>0</v>
      </c>
      <c r="I482" s="281">
        <f t="shared" si="426"/>
        <v>80.099999999999994</v>
      </c>
      <c r="J482" s="281">
        <f t="shared" si="426"/>
        <v>80.099999999999994</v>
      </c>
      <c r="K482" s="281">
        <f t="shared" si="426"/>
        <v>0</v>
      </c>
      <c r="L482" s="281">
        <f t="shared" si="426"/>
        <v>76.400000000000006</v>
      </c>
      <c r="M482" s="281">
        <f t="shared" si="426"/>
        <v>76.400000000000006</v>
      </c>
      <c r="N482" s="281">
        <f t="shared" si="426"/>
        <v>2.1</v>
      </c>
      <c r="O482" s="281">
        <f>O483+O484</f>
        <v>78.5</v>
      </c>
      <c r="P482" s="281">
        <f t="shared" si="426"/>
        <v>78.5</v>
      </c>
      <c r="Q482" s="281">
        <f t="shared" ref="Q482:T482" si="427">Q483+Q484</f>
        <v>-78.5</v>
      </c>
      <c r="R482" s="281">
        <f t="shared" ref="R482:S482" si="428">R483+R484</f>
        <v>0</v>
      </c>
      <c r="S482" s="281">
        <f t="shared" si="428"/>
        <v>0</v>
      </c>
      <c r="T482" s="281">
        <f t="shared" si="427"/>
        <v>0</v>
      </c>
      <c r="U482" s="281">
        <f t="shared" ref="U482" si="429">U483+U484</f>
        <v>0</v>
      </c>
    </row>
    <row r="483" spans="1:21" s="45" customFormat="1" ht="22.5" hidden="1" customHeight="1" x14ac:dyDescent="0.2">
      <c r="A483" s="387" t="s">
        <v>911</v>
      </c>
      <c r="B483" s="277">
        <v>801</v>
      </c>
      <c r="C483" s="277" t="s">
        <v>312</v>
      </c>
      <c r="D483" s="258" t="s">
        <v>196</v>
      </c>
      <c r="E483" s="266" t="s">
        <v>790</v>
      </c>
      <c r="F483" s="258" t="s">
        <v>96</v>
      </c>
      <c r="G483" s="263"/>
      <c r="H483" s="263">
        <v>0</v>
      </c>
      <c r="I483" s="263">
        <v>61.4</v>
      </c>
      <c r="J483" s="263">
        <f>H483+I483</f>
        <v>61.4</v>
      </c>
      <c r="K483" s="263">
        <v>0.04</v>
      </c>
      <c r="L483" s="263">
        <v>58.7</v>
      </c>
      <c r="M483" s="263">
        <v>58.7</v>
      </c>
      <c r="N483" s="263">
        <v>1.6</v>
      </c>
      <c r="O483" s="263">
        <f>M483+N483</f>
        <v>60.300000000000004</v>
      </c>
      <c r="P483" s="263">
        <v>60.3</v>
      </c>
      <c r="Q483" s="263">
        <v>-60.3</v>
      </c>
      <c r="R483" s="263">
        <v>0</v>
      </c>
      <c r="S483" s="263">
        <v>0</v>
      </c>
      <c r="T483" s="263">
        <v>0</v>
      </c>
      <c r="U483" s="263">
        <v>0</v>
      </c>
    </row>
    <row r="484" spans="1:21" s="45" customFormat="1" ht="31.5" hidden="1" customHeight="1" x14ac:dyDescent="0.2">
      <c r="A484" s="387" t="s">
        <v>902</v>
      </c>
      <c r="B484" s="277">
        <v>801</v>
      </c>
      <c r="C484" s="277" t="s">
        <v>312</v>
      </c>
      <c r="D484" s="258" t="s">
        <v>196</v>
      </c>
      <c r="E484" s="266" t="s">
        <v>790</v>
      </c>
      <c r="F484" s="258" t="s">
        <v>900</v>
      </c>
      <c r="G484" s="263"/>
      <c r="H484" s="263">
        <v>0</v>
      </c>
      <c r="I484" s="263">
        <v>18.7</v>
      </c>
      <c r="J484" s="263">
        <f>H484+I484</f>
        <v>18.7</v>
      </c>
      <c r="K484" s="263">
        <v>-0.04</v>
      </c>
      <c r="L484" s="263">
        <v>17.7</v>
      </c>
      <c r="M484" s="263">
        <v>17.7</v>
      </c>
      <c r="N484" s="263">
        <v>0.5</v>
      </c>
      <c r="O484" s="263">
        <f>M484+N484</f>
        <v>18.2</v>
      </c>
      <c r="P484" s="263">
        <v>18.2</v>
      </c>
      <c r="Q484" s="263">
        <v>-18.2</v>
      </c>
      <c r="R484" s="263">
        <v>0</v>
      </c>
      <c r="S484" s="263">
        <v>0</v>
      </c>
      <c r="T484" s="263">
        <v>0</v>
      </c>
      <c r="U484" s="263">
        <v>0</v>
      </c>
    </row>
    <row r="485" spans="1:21" s="45" customFormat="1" ht="35.25" customHeight="1" x14ac:dyDescent="0.2">
      <c r="A485" s="464" t="s">
        <v>947</v>
      </c>
      <c r="B485" s="255">
        <v>801</v>
      </c>
      <c r="C485" s="255" t="s">
        <v>312</v>
      </c>
      <c r="D485" s="256" t="s">
        <v>196</v>
      </c>
      <c r="E485" s="377" t="s">
        <v>873</v>
      </c>
      <c r="F485" s="256"/>
      <c r="G485" s="281">
        <f>G486+G487+G489+G490</f>
        <v>0</v>
      </c>
      <c r="H485" s="281">
        <f t="shared" ref="H485:P485" si="430">H486+H487+H488+H489+H490</f>
        <v>1331</v>
      </c>
      <c r="I485" s="281">
        <f t="shared" si="430"/>
        <v>0</v>
      </c>
      <c r="J485" s="281">
        <f t="shared" si="430"/>
        <v>1331</v>
      </c>
      <c r="K485" s="281">
        <f t="shared" si="430"/>
        <v>0</v>
      </c>
      <c r="L485" s="281">
        <f t="shared" si="430"/>
        <v>1369</v>
      </c>
      <c r="M485" s="281">
        <f t="shared" si="430"/>
        <v>1369</v>
      </c>
      <c r="N485" s="281">
        <f t="shared" si="430"/>
        <v>21.7</v>
      </c>
      <c r="O485" s="281">
        <f>O486+O487+O488+O489+O490</f>
        <v>1390.7</v>
      </c>
      <c r="P485" s="281">
        <f t="shared" si="430"/>
        <v>1390.7</v>
      </c>
      <c r="Q485" s="281">
        <f t="shared" ref="Q485:T485" si="431">Q486+Q487+Q488+Q489+Q490</f>
        <v>1005.3</v>
      </c>
      <c r="R485" s="281">
        <f t="shared" ref="R485:S485" si="432">R486+R487+R488+R489+R490</f>
        <v>2386</v>
      </c>
      <c r="S485" s="281">
        <f t="shared" si="432"/>
        <v>103</v>
      </c>
      <c r="T485" s="446">
        <f t="shared" si="431"/>
        <v>2489</v>
      </c>
      <c r="U485" s="446">
        <f t="shared" ref="U485" si="433">U486+U487+U488+U489+U490</f>
        <v>2489</v>
      </c>
    </row>
    <row r="486" spans="1:21" s="45" customFormat="1" ht="15.75" customHeight="1" x14ac:dyDescent="0.2">
      <c r="A486" s="464" t="s">
        <v>95</v>
      </c>
      <c r="B486" s="277">
        <v>801</v>
      </c>
      <c r="C486" s="277" t="s">
        <v>312</v>
      </c>
      <c r="D486" s="258" t="s">
        <v>196</v>
      </c>
      <c r="E486" s="266" t="s">
        <v>873</v>
      </c>
      <c r="F486" s="258" t="s">
        <v>96</v>
      </c>
      <c r="G486" s="263"/>
      <c r="H486" s="263">
        <v>1300</v>
      </c>
      <c r="I486" s="263">
        <v>-286.79000000000002</v>
      </c>
      <c r="J486" s="263">
        <f>H486+I486</f>
        <v>1013.21</v>
      </c>
      <c r="K486" s="263">
        <v>0</v>
      </c>
      <c r="L486" s="263">
        <v>1014</v>
      </c>
      <c r="M486" s="263">
        <v>1014</v>
      </c>
      <c r="N486" s="263">
        <v>12</v>
      </c>
      <c r="O486" s="263">
        <f>M486+N486</f>
        <v>1026</v>
      </c>
      <c r="P486" s="263">
        <v>1026</v>
      </c>
      <c r="Q486" s="263">
        <v>262</v>
      </c>
      <c r="R486" s="263">
        <v>1388</v>
      </c>
      <c r="S486" s="263">
        <v>0</v>
      </c>
      <c r="T486" s="263">
        <f>R486+S486</f>
        <v>1388</v>
      </c>
      <c r="U486" s="263">
        <v>1388</v>
      </c>
    </row>
    <row r="487" spans="1:21" s="45" customFormat="1" ht="15.75" customHeight="1" x14ac:dyDescent="0.2">
      <c r="A487" s="464" t="s">
        <v>97</v>
      </c>
      <c r="B487" s="277">
        <v>801</v>
      </c>
      <c r="C487" s="277" t="s">
        <v>312</v>
      </c>
      <c r="D487" s="258" t="s">
        <v>196</v>
      </c>
      <c r="E487" s="266" t="s">
        <v>873</v>
      </c>
      <c r="F487" s="258" t="s">
        <v>98</v>
      </c>
      <c r="G487" s="263"/>
      <c r="H487" s="263">
        <v>6</v>
      </c>
      <c r="I487" s="263">
        <v>0</v>
      </c>
      <c r="J487" s="263">
        <f>H487+I487</f>
        <v>6</v>
      </c>
      <c r="K487" s="263">
        <v>0</v>
      </c>
      <c r="L487" s="263">
        <f t="shared" ref="L487:M489" si="434">I487+J487</f>
        <v>6</v>
      </c>
      <c r="M487" s="263">
        <f t="shared" si="434"/>
        <v>6</v>
      </c>
      <c r="N487" s="263">
        <v>0</v>
      </c>
      <c r="O487" s="263">
        <f t="shared" ref="O487:O490" si="435">M487+N487</f>
        <v>6</v>
      </c>
      <c r="P487" s="263">
        <v>6</v>
      </c>
      <c r="Q487" s="263">
        <v>4</v>
      </c>
      <c r="R487" s="263">
        <v>10</v>
      </c>
      <c r="S487" s="263">
        <v>0</v>
      </c>
      <c r="T487" s="263">
        <f t="shared" ref="T487:T490" si="436">R487+S487</f>
        <v>10</v>
      </c>
      <c r="U487" s="263">
        <v>10</v>
      </c>
    </row>
    <row r="488" spans="1:21" s="45" customFormat="1" ht="37.5" customHeight="1" x14ac:dyDescent="0.2">
      <c r="A488" s="470" t="s">
        <v>902</v>
      </c>
      <c r="B488" s="277">
        <v>801</v>
      </c>
      <c r="C488" s="277" t="s">
        <v>312</v>
      </c>
      <c r="D488" s="258" t="s">
        <v>196</v>
      </c>
      <c r="E488" s="266" t="s">
        <v>873</v>
      </c>
      <c r="F488" s="258" t="s">
        <v>900</v>
      </c>
      <c r="G488" s="263"/>
      <c r="H488" s="263">
        <v>0</v>
      </c>
      <c r="I488" s="263">
        <v>286.79000000000002</v>
      </c>
      <c r="J488" s="263">
        <f>H488+I488</f>
        <v>286.79000000000002</v>
      </c>
      <c r="K488" s="263">
        <v>0</v>
      </c>
      <c r="L488" s="263">
        <v>306</v>
      </c>
      <c r="M488" s="263">
        <v>306</v>
      </c>
      <c r="N488" s="263">
        <v>4</v>
      </c>
      <c r="O488" s="263">
        <f t="shared" si="435"/>
        <v>310</v>
      </c>
      <c r="P488" s="263">
        <v>310</v>
      </c>
      <c r="Q488" s="263">
        <v>88</v>
      </c>
      <c r="R488" s="263">
        <v>419</v>
      </c>
      <c r="S488" s="263">
        <v>0</v>
      </c>
      <c r="T488" s="263">
        <f t="shared" si="436"/>
        <v>419</v>
      </c>
      <c r="U488" s="263">
        <v>419</v>
      </c>
    </row>
    <row r="489" spans="1:21" s="45" customFormat="1" ht="18" customHeight="1" x14ac:dyDescent="0.2">
      <c r="A489" s="464" t="s">
        <v>99</v>
      </c>
      <c r="B489" s="277">
        <v>801</v>
      </c>
      <c r="C489" s="277" t="s">
        <v>312</v>
      </c>
      <c r="D489" s="258" t="s">
        <v>196</v>
      </c>
      <c r="E489" s="266" t="s">
        <v>873</v>
      </c>
      <c r="F489" s="258" t="s">
        <v>100</v>
      </c>
      <c r="G489" s="263"/>
      <c r="H489" s="263">
        <v>10</v>
      </c>
      <c r="I489" s="263">
        <v>0</v>
      </c>
      <c r="J489" s="263">
        <f>H489+I489</f>
        <v>10</v>
      </c>
      <c r="K489" s="263">
        <v>0</v>
      </c>
      <c r="L489" s="263">
        <f t="shared" si="434"/>
        <v>10</v>
      </c>
      <c r="M489" s="263">
        <f t="shared" si="434"/>
        <v>10</v>
      </c>
      <c r="N489" s="263">
        <v>0</v>
      </c>
      <c r="O489" s="263">
        <f t="shared" si="435"/>
        <v>10</v>
      </c>
      <c r="P489" s="263">
        <v>10</v>
      </c>
      <c r="Q489" s="263">
        <v>0</v>
      </c>
      <c r="R489" s="263">
        <v>10</v>
      </c>
      <c r="S489" s="263">
        <v>0</v>
      </c>
      <c r="T489" s="263">
        <f t="shared" si="436"/>
        <v>10</v>
      </c>
      <c r="U489" s="263">
        <v>10</v>
      </c>
    </row>
    <row r="490" spans="1:21" s="45" customFormat="1" ht="20.25" customHeight="1" x14ac:dyDescent="0.2">
      <c r="A490" s="464" t="s">
        <v>93</v>
      </c>
      <c r="B490" s="277">
        <v>801</v>
      </c>
      <c r="C490" s="277" t="s">
        <v>312</v>
      </c>
      <c r="D490" s="258" t="s">
        <v>196</v>
      </c>
      <c r="E490" s="266" t="s">
        <v>873</v>
      </c>
      <c r="F490" s="258" t="s">
        <v>94</v>
      </c>
      <c r="G490" s="263"/>
      <c r="H490" s="263">
        <v>15</v>
      </c>
      <c r="I490" s="263">
        <v>0</v>
      </c>
      <c r="J490" s="263">
        <f>H490+I490</f>
        <v>15</v>
      </c>
      <c r="K490" s="263">
        <v>0</v>
      </c>
      <c r="L490" s="263">
        <v>33</v>
      </c>
      <c r="M490" s="263">
        <v>33</v>
      </c>
      <c r="N490" s="263">
        <v>5.7</v>
      </c>
      <c r="O490" s="263">
        <f t="shared" si="435"/>
        <v>38.700000000000003</v>
      </c>
      <c r="P490" s="263">
        <v>38.700000000000003</v>
      </c>
      <c r="Q490" s="263">
        <v>651.29999999999995</v>
      </c>
      <c r="R490" s="263">
        <v>559</v>
      </c>
      <c r="S490" s="263">
        <v>103</v>
      </c>
      <c r="T490" s="263">
        <f t="shared" si="436"/>
        <v>662</v>
      </c>
      <c r="U490" s="263">
        <v>662</v>
      </c>
    </row>
    <row r="491" spans="1:21" s="34" customFormat="1" ht="15.75" customHeight="1" x14ac:dyDescent="0.2">
      <c r="A491" s="465" t="s">
        <v>197</v>
      </c>
      <c r="B491" s="255">
        <v>801</v>
      </c>
      <c r="C491" s="255" t="s">
        <v>190</v>
      </c>
      <c r="D491" s="256" t="s">
        <v>198</v>
      </c>
      <c r="E491" s="377"/>
      <c r="F491" s="256"/>
      <c r="G491" s="281"/>
      <c r="H491" s="281">
        <f>H492</f>
        <v>8.8000000000000007</v>
      </c>
      <c r="I491" s="281">
        <f t="shared" ref="I491:U492" si="437">I492</f>
        <v>0</v>
      </c>
      <c r="J491" s="281">
        <f t="shared" si="437"/>
        <v>8.8049999999999997</v>
      </c>
      <c r="K491" s="281">
        <f t="shared" si="437"/>
        <v>0</v>
      </c>
      <c r="L491" s="281">
        <f t="shared" si="437"/>
        <v>0</v>
      </c>
      <c r="M491" s="281">
        <f t="shared" si="437"/>
        <v>0</v>
      </c>
      <c r="N491" s="281">
        <f t="shared" si="437"/>
        <v>6.2</v>
      </c>
      <c r="O491" s="281">
        <f t="shared" si="437"/>
        <v>6.2</v>
      </c>
      <c r="P491" s="281">
        <f t="shared" si="437"/>
        <v>10</v>
      </c>
      <c r="Q491" s="281">
        <f t="shared" si="437"/>
        <v>-2.1</v>
      </c>
      <c r="R491" s="281">
        <f t="shared" si="437"/>
        <v>67.599999999999994</v>
      </c>
      <c r="S491" s="281">
        <f t="shared" si="437"/>
        <v>-4.2</v>
      </c>
      <c r="T491" s="281">
        <f t="shared" si="437"/>
        <v>63.399999999999991</v>
      </c>
      <c r="U491" s="281">
        <f t="shared" si="437"/>
        <v>3</v>
      </c>
    </row>
    <row r="492" spans="1:21" s="45" customFormat="1" ht="39" customHeight="1" x14ac:dyDescent="0.2">
      <c r="A492" s="464" t="s">
        <v>845</v>
      </c>
      <c r="B492" s="277">
        <v>801</v>
      </c>
      <c r="C492" s="277" t="s">
        <v>312</v>
      </c>
      <c r="D492" s="258" t="s">
        <v>198</v>
      </c>
      <c r="E492" s="266" t="s">
        <v>846</v>
      </c>
      <c r="F492" s="258"/>
      <c r="G492" s="263"/>
      <c r="H492" s="263">
        <f>H493</f>
        <v>8.8000000000000007</v>
      </c>
      <c r="I492" s="263">
        <f t="shared" si="437"/>
        <v>0</v>
      </c>
      <c r="J492" s="263">
        <f t="shared" si="437"/>
        <v>8.8049999999999997</v>
      </c>
      <c r="K492" s="263">
        <f t="shared" si="437"/>
        <v>0</v>
      </c>
      <c r="L492" s="263">
        <f t="shared" si="437"/>
        <v>0</v>
      </c>
      <c r="M492" s="263">
        <f t="shared" si="437"/>
        <v>0</v>
      </c>
      <c r="N492" s="263">
        <f t="shared" si="437"/>
        <v>6.2</v>
      </c>
      <c r="O492" s="263">
        <f t="shared" si="437"/>
        <v>6.2</v>
      </c>
      <c r="P492" s="263">
        <f t="shared" si="437"/>
        <v>10</v>
      </c>
      <c r="Q492" s="263">
        <f t="shared" si="437"/>
        <v>-2.1</v>
      </c>
      <c r="R492" s="263">
        <f t="shared" si="437"/>
        <v>67.599999999999994</v>
      </c>
      <c r="S492" s="263">
        <f t="shared" si="437"/>
        <v>-4.2</v>
      </c>
      <c r="T492" s="444">
        <f t="shared" si="437"/>
        <v>63.399999999999991</v>
      </c>
      <c r="U492" s="444">
        <f t="shared" si="437"/>
        <v>3</v>
      </c>
    </row>
    <row r="493" spans="1:21" s="45" customFormat="1" ht="24" customHeight="1" x14ac:dyDescent="0.2">
      <c r="A493" s="464" t="s">
        <v>93</v>
      </c>
      <c r="B493" s="277">
        <v>801</v>
      </c>
      <c r="C493" s="277" t="s">
        <v>312</v>
      </c>
      <c r="D493" s="258" t="s">
        <v>198</v>
      </c>
      <c r="E493" s="266" t="s">
        <v>846</v>
      </c>
      <c r="F493" s="258" t="s">
        <v>94</v>
      </c>
      <c r="G493" s="263"/>
      <c r="H493" s="263">
        <v>8.8000000000000007</v>
      </c>
      <c r="I493" s="263">
        <v>0</v>
      </c>
      <c r="J493" s="263">
        <v>8.8049999999999997</v>
      </c>
      <c r="K493" s="263">
        <v>0</v>
      </c>
      <c r="L493" s="263">
        <v>0</v>
      </c>
      <c r="M493" s="263">
        <v>0</v>
      </c>
      <c r="N493" s="263">
        <v>6.2</v>
      </c>
      <c r="O493" s="263">
        <f>M493+N493</f>
        <v>6.2</v>
      </c>
      <c r="P493" s="263">
        <v>10</v>
      </c>
      <c r="Q493" s="263">
        <v>-2.1</v>
      </c>
      <c r="R493" s="263">
        <v>67.599999999999994</v>
      </c>
      <c r="S493" s="263">
        <v>-4.2</v>
      </c>
      <c r="T493" s="263">
        <f>R493+S493</f>
        <v>63.399999999999991</v>
      </c>
      <c r="U493" s="263">
        <v>3</v>
      </c>
    </row>
    <row r="494" spans="1:21" s="34" customFormat="1" ht="24" hidden="1" customHeight="1" x14ac:dyDescent="0.2">
      <c r="A494" s="435" t="s">
        <v>201</v>
      </c>
      <c r="B494" s="255">
        <v>801</v>
      </c>
      <c r="C494" s="255" t="s">
        <v>312</v>
      </c>
      <c r="D494" s="256" t="s">
        <v>202</v>
      </c>
      <c r="E494" s="377"/>
      <c r="F494" s="256"/>
      <c r="G494" s="281"/>
      <c r="H494" s="281">
        <f t="shared" ref="H494:U495" si="438">H495</f>
        <v>175.25</v>
      </c>
      <c r="I494" s="281">
        <f t="shared" si="438"/>
        <v>-83.87</v>
      </c>
      <c r="J494" s="281">
        <f t="shared" si="438"/>
        <v>91.38</v>
      </c>
      <c r="K494" s="281">
        <f t="shared" si="438"/>
        <v>0</v>
      </c>
      <c r="L494" s="281">
        <f t="shared" si="438"/>
        <v>0</v>
      </c>
      <c r="M494" s="281">
        <f t="shared" si="438"/>
        <v>0</v>
      </c>
      <c r="N494" s="281">
        <f t="shared" si="438"/>
        <v>1</v>
      </c>
      <c r="O494" s="281">
        <f t="shared" si="438"/>
        <v>2</v>
      </c>
      <c r="P494" s="281">
        <f t="shared" si="438"/>
        <v>3</v>
      </c>
      <c r="Q494" s="281">
        <f t="shared" si="438"/>
        <v>4</v>
      </c>
      <c r="R494" s="281">
        <f t="shared" si="438"/>
        <v>5</v>
      </c>
      <c r="S494" s="281">
        <f t="shared" si="438"/>
        <v>6</v>
      </c>
      <c r="T494" s="281">
        <f t="shared" si="438"/>
        <v>5</v>
      </c>
      <c r="U494" s="281">
        <f t="shared" si="438"/>
        <v>5</v>
      </c>
    </row>
    <row r="495" spans="1:21" s="45" customFormat="1" ht="29.25" hidden="1" customHeight="1" x14ac:dyDescent="0.2">
      <c r="A495" s="265" t="s">
        <v>452</v>
      </c>
      <c r="B495" s="277">
        <v>801</v>
      </c>
      <c r="C495" s="277" t="s">
        <v>312</v>
      </c>
      <c r="D495" s="258" t="s">
        <v>202</v>
      </c>
      <c r="E495" s="266" t="s">
        <v>869</v>
      </c>
      <c r="F495" s="258"/>
      <c r="G495" s="263"/>
      <c r="H495" s="263">
        <f>H496</f>
        <v>175.25</v>
      </c>
      <c r="I495" s="263">
        <f>I496</f>
        <v>-83.87</v>
      </c>
      <c r="J495" s="263">
        <f>H495+I495</f>
        <v>91.38</v>
      </c>
      <c r="K495" s="263">
        <f>K496</f>
        <v>0</v>
      </c>
      <c r="L495" s="263">
        <f>L496</f>
        <v>0</v>
      </c>
      <c r="M495" s="263">
        <f>M496</f>
        <v>0</v>
      </c>
      <c r="N495" s="263">
        <f t="shared" si="438"/>
        <v>1</v>
      </c>
      <c r="O495" s="263">
        <f t="shared" si="438"/>
        <v>2</v>
      </c>
      <c r="P495" s="263">
        <f t="shared" si="438"/>
        <v>3</v>
      </c>
      <c r="Q495" s="263">
        <f t="shared" si="438"/>
        <v>4</v>
      </c>
      <c r="R495" s="263">
        <f t="shared" si="438"/>
        <v>5</v>
      </c>
      <c r="S495" s="263">
        <f t="shared" si="438"/>
        <v>6</v>
      </c>
      <c r="T495" s="263">
        <f t="shared" si="438"/>
        <v>5</v>
      </c>
      <c r="U495" s="263">
        <f t="shared" si="438"/>
        <v>5</v>
      </c>
    </row>
    <row r="496" spans="1:21" s="45" customFormat="1" ht="24" hidden="1" customHeight="1" x14ac:dyDescent="0.2">
      <c r="A496" s="265" t="s">
        <v>93</v>
      </c>
      <c r="B496" s="277">
        <v>801</v>
      </c>
      <c r="C496" s="277" t="s">
        <v>312</v>
      </c>
      <c r="D496" s="258" t="s">
        <v>202</v>
      </c>
      <c r="E496" s="266" t="s">
        <v>869</v>
      </c>
      <c r="F496" s="258" t="s">
        <v>94</v>
      </c>
      <c r="G496" s="263"/>
      <c r="H496" s="263">
        <v>175.25</v>
      </c>
      <c r="I496" s="263">
        <v>-83.87</v>
      </c>
      <c r="J496" s="263">
        <f>H496+I496</f>
        <v>91.38</v>
      </c>
      <c r="K496" s="263">
        <v>0</v>
      </c>
      <c r="L496" s="263">
        <v>0</v>
      </c>
      <c r="M496" s="263">
        <v>0</v>
      </c>
      <c r="N496" s="263">
        <v>1</v>
      </c>
      <c r="O496" s="263">
        <v>2</v>
      </c>
      <c r="P496" s="263">
        <v>3</v>
      </c>
      <c r="Q496" s="263">
        <v>4</v>
      </c>
      <c r="R496" s="263">
        <v>5</v>
      </c>
      <c r="S496" s="263">
        <v>6</v>
      </c>
      <c r="T496" s="263">
        <v>5</v>
      </c>
      <c r="U496" s="263">
        <v>5</v>
      </c>
    </row>
    <row r="497" spans="1:21" s="19" customFormat="1" ht="15.75" customHeight="1" x14ac:dyDescent="0.2">
      <c r="A497" s="435" t="s">
        <v>203</v>
      </c>
      <c r="B497" s="256" t="s">
        <v>146</v>
      </c>
      <c r="C497" s="256" t="s">
        <v>190</v>
      </c>
      <c r="D497" s="256" t="s">
        <v>204</v>
      </c>
      <c r="E497" s="256"/>
      <c r="F497" s="256"/>
      <c r="G497" s="281" t="e">
        <f>#REF!+G500</f>
        <v>#REF!</v>
      </c>
      <c r="H497" s="281">
        <f t="shared" ref="H497:L497" si="439">H500</f>
        <v>3000</v>
      </c>
      <c r="I497" s="281">
        <f t="shared" si="439"/>
        <v>0</v>
      </c>
      <c r="J497" s="281">
        <f t="shared" si="439"/>
        <v>3000</v>
      </c>
      <c r="K497" s="281">
        <f t="shared" si="439"/>
        <v>-887.51</v>
      </c>
      <c r="L497" s="281">
        <f t="shared" si="439"/>
        <v>2000</v>
      </c>
      <c r="M497" s="281">
        <f>M500+M498</f>
        <v>2000</v>
      </c>
      <c r="N497" s="281">
        <f t="shared" ref="N497:P497" si="440">N500+N498</f>
        <v>650</v>
      </c>
      <c r="O497" s="281">
        <f t="shared" si="440"/>
        <v>2650</v>
      </c>
      <c r="P497" s="281">
        <f t="shared" si="440"/>
        <v>2650</v>
      </c>
      <c r="Q497" s="281">
        <f t="shared" ref="Q497:T497" si="441">Q500+Q498</f>
        <v>0</v>
      </c>
      <c r="R497" s="281">
        <f t="shared" ref="R497:S497" si="442">R500+R498</f>
        <v>2650</v>
      </c>
      <c r="S497" s="281">
        <f t="shared" si="442"/>
        <v>0</v>
      </c>
      <c r="T497" s="281">
        <f t="shared" si="441"/>
        <v>2650</v>
      </c>
      <c r="U497" s="281">
        <f t="shared" ref="U497" si="443">U500+U498</f>
        <v>2650</v>
      </c>
    </row>
    <row r="498" spans="1:21" ht="30" x14ac:dyDescent="0.2">
      <c r="A498" s="265" t="s">
        <v>466</v>
      </c>
      <c r="B498" s="258" t="s">
        <v>146</v>
      </c>
      <c r="C498" s="258" t="s">
        <v>190</v>
      </c>
      <c r="D498" s="258" t="s">
        <v>204</v>
      </c>
      <c r="E498" s="258" t="s">
        <v>876</v>
      </c>
      <c r="F498" s="258"/>
      <c r="G498" s="263"/>
      <c r="H498" s="263"/>
      <c r="I498" s="263">
        <f>I499</f>
        <v>-900</v>
      </c>
      <c r="J498" s="263">
        <f>J499</f>
        <v>-900</v>
      </c>
      <c r="K498" s="263">
        <f>K499</f>
        <v>-900</v>
      </c>
      <c r="L498" s="263">
        <f>L499</f>
        <v>-900</v>
      </c>
      <c r="M498" s="263">
        <f>M499</f>
        <v>0</v>
      </c>
      <c r="N498" s="263">
        <f t="shared" ref="N498:U498" si="444">N499</f>
        <v>650</v>
      </c>
      <c r="O498" s="263">
        <f t="shared" si="444"/>
        <v>650</v>
      </c>
      <c r="P498" s="263">
        <f t="shared" si="444"/>
        <v>650</v>
      </c>
      <c r="Q498" s="263">
        <f t="shared" si="444"/>
        <v>0</v>
      </c>
      <c r="R498" s="263">
        <f t="shared" si="444"/>
        <v>650</v>
      </c>
      <c r="S498" s="263">
        <f t="shared" si="444"/>
        <v>0</v>
      </c>
      <c r="T498" s="263">
        <f t="shared" si="444"/>
        <v>650</v>
      </c>
      <c r="U498" s="263">
        <f t="shared" si="444"/>
        <v>650</v>
      </c>
    </row>
    <row r="499" spans="1:21" x14ac:dyDescent="0.2">
      <c r="A499" s="265" t="s">
        <v>318</v>
      </c>
      <c r="B499" s="258" t="s">
        <v>146</v>
      </c>
      <c r="C499" s="258" t="s">
        <v>353</v>
      </c>
      <c r="D499" s="258" t="s">
        <v>204</v>
      </c>
      <c r="E499" s="258" t="s">
        <v>876</v>
      </c>
      <c r="F499" s="258" t="s">
        <v>319</v>
      </c>
      <c r="G499" s="263"/>
      <c r="H499" s="263"/>
      <c r="I499" s="263">
        <v>-900</v>
      </c>
      <c r="J499" s="263">
        <f>G499+I499</f>
        <v>-900</v>
      </c>
      <c r="K499" s="263">
        <v>-900</v>
      </c>
      <c r="L499" s="263">
        <f>H499+J499</f>
        <v>-900</v>
      </c>
      <c r="M499" s="263">
        <v>0</v>
      </c>
      <c r="N499" s="263">
        <v>650</v>
      </c>
      <c r="O499" s="263">
        <f>M499+N499</f>
        <v>650</v>
      </c>
      <c r="P499" s="263">
        <v>650</v>
      </c>
      <c r="Q499" s="263">
        <v>0</v>
      </c>
      <c r="R499" s="263">
        <v>650</v>
      </c>
      <c r="S499" s="263">
        <v>0</v>
      </c>
      <c r="T499" s="263">
        <f>R499+S499</f>
        <v>650</v>
      </c>
      <c r="U499" s="263">
        <v>650</v>
      </c>
    </row>
    <row r="500" spans="1:21" x14ac:dyDescent="0.2">
      <c r="A500" s="265" t="s">
        <v>352</v>
      </c>
      <c r="B500" s="258" t="s">
        <v>146</v>
      </c>
      <c r="C500" s="258" t="s">
        <v>353</v>
      </c>
      <c r="D500" s="258" t="s">
        <v>204</v>
      </c>
      <c r="E500" s="258" t="s">
        <v>877</v>
      </c>
      <c r="F500" s="258"/>
      <c r="G500" s="263"/>
      <c r="H500" s="263">
        <f>H501</f>
        <v>3000</v>
      </c>
      <c r="I500" s="263">
        <f>I501</f>
        <v>0</v>
      </c>
      <c r="J500" s="263">
        <f>H500+I500</f>
        <v>3000</v>
      </c>
      <c r="K500" s="263">
        <f>K501</f>
        <v>-887.51</v>
      </c>
      <c r="L500" s="263">
        <f>L501</f>
        <v>2000</v>
      </c>
      <c r="M500" s="263">
        <f>M501</f>
        <v>2000</v>
      </c>
      <c r="N500" s="263">
        <f t="shared" ref="N500:U500" si="445">N501</f>
        <v>0</v>
      </c>
      <c r="O500" s="263">
        <f t="shared" si="445"/>
        <v>2000</v>
      </c>
      <c r="P500" s="263">
        <f t="shared" si="445"/>
        <v>2000</v>
      </c>
      <c r="Q500" s="263">
        <f t="shared" si="445"/>
        <v>0</v>
      </c>
      <c r="R500" s="263">
        <f t="shared" si="445"/>
        <v>2000</v>
      </c>
      <c r="S500" s="263">
        <f t="shared" si="445"/>
        <v>0</v>
      </c>
      <c r="T500" s="263">
        <f t="shared" si="445"/>
        <v>2000</v>
      </c>
      <c r="U500" s="263">
        <f t="shared" si="445"/>
        <v>2000</v>
      </c>
    </row>
    <row r="501" spans="1:21" x14ac:dyDescent="0.2">
      <c r="A501" s="265" t="s">
        <v>318</v>
      </c>
      <c r="B501" s="258" t="s">
        <v>146</v>
      </c>
      <c r="C501" s="258" t="s">
        <v>190</v>
      </c>
      <c r="D501" s="258" t="s">
        <v>204</v>
      </c>
      <c r="E501" s="258" t="s">
        <v>877</v>
      </c>
      <c r="F501" s="258" t="s">
        <v>319</v>
      </c>
      <c r="G501" s="263"/>
      <c r="H501" s="263">
        <v>3000</v>
      </c>
      <c r="I501" s="263">
        <v>0</v>
      </c>
      <c r="J501" s="263">
        <f>H501+I501</f>
        <v>3000</v>
      </c>
      <c r="K501" s="263">
        <v>-887.51</v>
      </c>
      <c r="L501" s="263">
        <v>2000</v>
      </c>
      <c r="M501" s="263">
        <v>2000</v>
      </c>
      <c r="N501" s="263">
        <v>0</v>
      </c>
      <c r="O501" s="263">
        <f>M501+N501</f>
        <v>2000</v>
      </c>
      <c r="P501" s="263">
        <v>2000</v>
      </c>
      <c r="Q501" s="263">
        <v>0</v>
      </c>
      <c r="R501" s="263">
        <v>2000</v>
      </c>
      <c r="S501" s="263">
        <v>0</v>
      </c>
      <c r="T501" s="263">
        <f>R501+S501</f>
        <v>2000</v>
      </c>
      <c r="U501" s="263">
        <v>2000</v>
      </c>
    </row>
    <row r="502" spans="1:21" s="19" customFormat="1" ht="14.25" x14ac:dyDescent="0.2">
      <c r="A502" s="435" t="s">
        <v>206</v>
      </c>
      <c r="B502" s="255">
        <v>801</v>
      </c>
      <c r="C502" s="256" t="s">
        <v>190</v>
      </c>
      <c r="D502" s="256" t="s">
        <v>207</v>
      </c>
      <c r="E502" s="256"/>
      <c r="F502" s="256"/>
      <c r="G502" s="267" t="e">
        <f>G503+G505+G508+#REF!+#REF!+#REF!+#REF!+G532+#REF!+#REF!+#REF!+#REF!+#REF!+G523</f>
        <v>#REF!</v>
      </c>
      <c r="H502" s="267" t="e">
        <f>#REF!+#REF!+#REF!+H523+#REF!+H532+H543+#REF!+#REF!+#REF!</f>
        <v>#REF!</v>
      </c>
      <c r="I502" s="267" t="e">
        <f>#REF!+#REF!+#REF!+I523+#REF!+I532+I543+#REF!+#REF!+#REF!</f>
        <v>#REF!</v>
      </c>
      <c r="J502" s="267" t="e">
        <f>#REF!+#REF!+#REF!+J523+#REF!+J532+J543+#REF!+#REF!+#REF!</f>
        <v>#REF!</v>
      </c>
      <c r="K502" s="267" t="e">
        <f>#REF!+#REF!+#REF!+K523+#REF!+K532+K543+#REF!+#REF!+#REF!</f>
        <v>#REF!</v>
      </c>
      <c r="L502" s="267" t="e">
        <f>#REF!+#REF!+#REF!+L523+#REF!+L532+L543+#REF!+#REF!+#REF!</f>
        <v>#REF!</v>
      </c>
      <c r="M502" s="267" t="e">
        <f>#REF!+#REF!+#REF!+M523+#REF!+M532+M543+#REF!+#REF!+#REF!</f>
        <v>#REF!</v>
      </c>
      <c r="N502" s="267" t="e">
        <f>#REF!+#REF!+#REF!+N523+#REF!+N532+N543+#REF!+#REF!+#REF!</f>
        <v>#REF!</v>
      </c>
      <c r="O502" s="267" t="e">
        <f>#REF!+#REF!+#REF!+O523+#REF!+O532+O543+#REF!+#REF!+#REF!</f>
        <v>#REF!</v>
      </c>
      <c r="P502" s="267" t="e">
        <f>#REF!+#REF!+#REF!+P523+#REF!+P532+P543+#REF!+#REF!+#REF!</f>
        <v>#REF!</v>
      </c>
      <c r="Q502" s="267" t="e">
        <f>#REF!+#REF!+#REF!+Q523+#REF!+Q532+Q543+#REF!+#REF!+#REF!</f>
        <v>#REF!</v>
      </c>
      <c r="R502" s="267">
        <f>R503+R506+R512+R515+R518+R520+R523+R531</f>
        <v>20903.509999999998</v>
      </c>
      <c r="S502" s="267">
        <f>S503+S506+S512+S515+S518+S520+S523+S531+S525</f>
        <v>114.88999999999942</v>
      </c>
      <c r="T502" s="267">
        <f t="shared" ref="T502:U502" si="446">T503+T506+T512+T515+T518+T520+T523+T531+T525</f>
        <v>21018.400000000001</v>
      </c>
      <c r="U502" s="267">
        <f t="shared" si="446"/>
        <v>21018.400000000001</v>
      </c>
    </row>
    <row r="503" spans="1:21" ht="45" customHeight="1" x14ac:dyDescent="0.2">
      <c r="A503" s="265" t="s">
        <v>1112</v>
      </c>
      <c r="B503" s="277">
        <v>801</v>
      </c>
      <c r="C503" s="258" t="s">
        <v>190</v>
      </c>
      <c r="D503" s="258" t="s">
        <v>207</v>
      </c>
      <c r="E503" s="258" t="s">
        <v>843</v>
      </c>
      <c r="F503" s="258"/>
      <c r="G503" s="263"/>
      <c r="H503" s="263"/>
      <c r="I503" s="263"/>
      <c r="J503" s="263"/>
      <c r="K503" s="263"/>
      <c r="L503" s="263"/>
      <c r="M503" s="263"/>
      <c r="N503" s="263"/>
      <c r="O503" s="263" t="e">
        <f>#REF!+#REF!</f>
        <v>#REF!</v>
      </c>
      <c r="P503" s="263" t="e">
        <f>#REF!+#REF!</f>
        <v>#REF!</v>
      </c>
      <c r="Q503" s="263" t="e">
        <f>#REF!+#REF!</f>
        <v>#REF!</v>
      </c>
      <c r="R503" s="263">
        <f>R504+R505</f>
        <v>20.21</v>
      </c>
      <c r="S503" s="263">
        <f t="shared" ref="S503:U503" si="447">S504+S505</f>
        <v>-20.21</v>
      </c>
      <c r="T503" s="263">
        <f t="shared" si="447"/>
        <v>0</v>
      </c>
      <c r="U503" s="263">
        <f t="shared" si="447"/>
        <v>0</v>
      </c>
    </row>
    <row r="504" spans="1:21" ht="24" customHeight="1" x14ac:dyDescent="0.2">
      <c r="A504" s="265" t="s">
        <v>1113</v>
      </c>
      <c r="B504" s="277">
        <v>801</v>
      </c>
      <c r="C504" s="258" t="s">
        <v>190</v>
      </c>
      <c r="D504" s="258" t="s">
        <v>207</v>
      </c>
      <c r="E504" s="258" t="s">
        <v>843</v>
      </c>
      <c r="F504" s="258" t="s">
        <v>1114</v>
      </c>
      <c r="G504" s="263"/>
      <c r="H504" s="263"/>
      <c r="I504" s="263"/>
      <c r="J504" s="263"/>
      <c r="K504" s="263"/>
      <c r="L504" s="263"/>
      <c r="M504" s="263"/>
      <c r="N504" s="263"/>
      <c r="O504" s="263">
        <v>0</v>
      </c>
      <c r="P504" s="263">
        <v>20</v>
      </c>
      <c r="Q504" s="263">
        <v>0</v>
      </c>
      <c r="R504" s="263">
        <v>20</v>
      </c>
      <c r="S504" s="263">
        <v>-20</v>
      </c>
      <c r="T504" s="263">
        <f>R504+S504</f>
        <v>0</v>
      </c>
      <c r="U504" s="263">
        <v>0</v>
      </c>
    </row>
    <row r="505" spans="1:21" ht="16.5" customHeight="1" x14ac:dyDescent="0.2">
      <c r="A505" s="265" t="s">
        <v>1115</v>
      </c>
      <c r="B505" s="277">
        <v>801</v>
      </c>
      <c r="C505" s="258" t="s">
        <v>190</v>
      </c>
      <c r="D505" s="258" t="s">
        <v>207</v>
      </c>
      <c r="E505" s="258" t="s">
        <v>843</v>
      </c>
      <c r="F505" s="258" t="s">
        <v>1114</v>
      </c>
      <c r="G505" s="263"/>
      <c r="H505" s="263"/>
      <c r="I505" s="263"/>
      <c r="J505" s="263"/>
      <c r="K505" s="263"/>
      <c r="L505" s="263"/>
      <c r="M505" s="263"/>
      <c r="N505" s="263"/>
      <c r="O505" s="263">
        <v>0</v>
      </c>
      <c r="P505" s="263">
        <v>0.21</v>
      </c>
      <c r="Q505" s="263">
        <v>0</v>
      </c>
      <c r="R505" s="263">
        <v>0.21</v>
      </c>
      <c r="S505" s="263">
        <v>-0.21</v>
      </c>
      <c r="T505" s="263">
        <f>R505+S505</f>
        <v>0</v>
      </c>
      <c r="U505" s="263">
        <v>0</v>
      </c>
    </row>
    <row r="506" spans="1:21" ht="18.75" customHeight="1" x14ac:dyDescent="0.2">
      <c r="A506" s="464" t="s">
        <v>811</v>
      </c>
      <c r="B506" s="277">
        <v>801</v>
      </c>
      <c r="C506" s="258" t="s">
        <v>190</v>
      </c>
      <c r="D506" s="258" t="s">
        <v>207</v>
      </c>
      <c r="E506" s="258" t="s">
        <v>872</v>
      </c>
      <c r="F506" s="258"/>
      <c r="G506" s="263"/>
      <c r="H506" s="263"/>
      <c r="I506" s="263">
        <f t="shared" ref="I506:Q506" si="448">I507</f>
        <v>-50</v>
      </c>
      <c r="J506" s="263" t="e">
        <f t="shared" si="448"/>
        <v>#REF!</v>
      </c>
      <c r="K506" s="263">
        <f t="shared" si="448"/>
        <v>-50</v>
      </c>
      <c r="L506" s="263" t="e">
        <f t="shared" si="448"/>
        <v>#REF!</v>
      </c>
      <c r="M506" s="263" t="e">
        <f t="shared" si="448"/>
        <v>#REF!</v>
      </c>
      <c r="N506" s="263" t="e">
        <f t="shared" si="448"/>
        <v>#REF!</v>
      </c>
      <c r="O506" s="263" t="e">
        <f t="shared" si="448"/>
        <v>#REF!</v>
      </c>
      <c r="P506" s="263" t="e">
        <f t="shared" si="448"/>
        <v>#REF!</v>
      </c>
      <c r="Q506" s="263" t="e">
        <f t="shared" si="448"/>
        <v>#REF!</v>
      </c>
      <c r="R506" s="263">
        <f>R507+R508+R509+R510+R511</f>
        <v>788.6</v>
      </c>
      <c r="S506" s="263">
        <f t="shared" ref="S506:U506" si="449">S507+S508+S509+S510+S511</f>
        <v>144.4</v>
      </c>
      <c r="T506" s="444">
        <f t="shared" si="449"/>
        <v>933</v>
      </c>
      <c r="U506" s="444">
        <f t="shared" si="449"/>
        <v>933</v>
      </c>
    </row>
    <row r="507" spans="1:21" ht="21.75" customHeight="1" x14ac:dyDescent="0.2">
      <c r="A507" s="470" t="s">
        <v>911</v>
      </c>
      <c r="B507" s="277">
        <v>801</v>
      </c>
      <c r="C507" s="258" t="s">
        <v>190</v>
      </c>
      <c r="D507" s="258" t="s">
        <v>207</v>
      </c>
      <c r="E507" s="258" t="s">
        <v>872</v>
      </c>
      <c r="F507" s="394" t="s">
        <v>96</v>
      </c>
      <c r="G507" s="263"/>
      <c r="H507" s="263"/>
      <c r="I507" s="263">
        <v>-50</v>
      </c>
      <c r="J507" s="263" t="e">
        <f>#REF!+I507</f>
        <v>#REF!</v>
      </c>
      <c r="K507" s="263">
        <v>-50</v>
      </c>
      <c r="L507" s="263" t="e">
        <f>#REF!+J507</f>
        <v>#REF!</v>
      </c>
      <c r="M507" s="263" t="e">
        <f>#REF!+K507</f>
        <v>#REF!</v>
      </c>
      <c r="N507" s="263" t="e">
        <f>#REF!+L507</f>
        <v>#REF!</v>
      </c>
      <c r="O507" s="263" t="e">
        <f>#REF!+M507</f>
        <v>#REF!</v>
      </c>
      <c r="P507" s="263" t="e">
        <f>#REF!+N507</f>
        <v>#REF!</v>
      </c>
      <c r="Q507" s="263" t="e">
        <f>#REF!+O507</f>
        <v>#REF!</v>
      </c>
      <c r="R507" s="263">
        <v>605.70000000000005</v>
      </c>
      <c r="S507" s="263">
        <v>110.9</v>
      </c>
      <c r="T507" s="263">
        <f>R507+S507</f>
        <v>716.6</v>
      </c>
      <c r="U507" s="263">
        <v>716.6</v>
      </c>
    </row>
    <row r="508" spans="1:21" ht="40.5" customHeight="1" x14ac:dyDescent="0.2">
      <c r="A508" s="470" t="s">
        <v>902</v>
      </c>
      <c r="B508" s="277">
        <v>801</v>
      </c>
      <c r="C508" s="258" t="s">
        <v>190</v>
      </c>
      <c r="D508" s="258" t="s">
        <v>207</v>
      </c>
      <c r="E508" s="258" t="s">
        <v>872</v>
      </c>
      <c r="F508" s="258" t="s">
        <v>900</v>
      </c>
      <c r="G508" s="263"/>
      <c r="H508" s="263"/>
      <c r="I508" s="263">
        <f t="shared" ref="I508:Q508" si="450">I509</f>
        <v>-530.1</v>
      </c>
      <c r="J508" s="263" t="e">
        <f t="shared" si="450"/>
        <v>#REF!</v>
      </c>
      <c r="K508" s="263">
        <f t="shared" si="450"/>
        <v>-530.1</v>
      </c>
      <c r="L508" s="263" t="e">
        <f t="shared" si="450"/>
        <v>#REF!</v>
      </c>
      <c r="M508" s="263" t="e">
        <f t="shared" si="450"/>
        <v>#REF!</v>
      </c>
      <c r="N508" s="263" t="e">
        <f t="shared" si="450"/>
        <v>#REF!</v>
      </c>
      <c r="O508" s="263" t="e">
        <f t="shared" si="450"/>
        <v>#REF!</v>
      </c>
      <c r="P508" s="263" t="e">
        <f t="shared" si="450"/>
        <v>#REF!</v>
      </c>
      <c r="Q508" s="263" t="e">
        <f t="shared" si="450"/>
        <v>#REF!</v>
      </c>
      <c r="R508" s="263">
        <v>182.9</v>
      </c>
      <c r="S508" s="263">
        <v>33.5</v>
      </c>
      <c r="T508" s="263">
        <f t="shared" ref="T508:T509" si="451">R508+S508</f>
        <v>216.4</v>
      </c>
      <c r="U508" s="263">
        <v>216.4</v>
      </c>
    </row>
    <row r="509" spans="1:21" ht="21" hidden="1" customHeight="1" x14ac:dyDescent="0.2">
      <c r="A509" s="265" t="s">
        <v>93</v>
      </c>
      <c r="B509" s="277">
        <v>801</v>
      </c>
      <c r="C509" s="258" t="s">
        <v>190</v>
      </c>
      <c r="D509" s="258" t="s">
        <v>207</v>
      </c>
      <c r="E509" s="258" t="s">
        <v>872</v>
      </c>
      <c r="F509" s="258" t="s">
        <v>94</v>
      </c>
      <c r="G509" s="263"/>
      <c r="H509" s="263"/>
      <c r="I509" s="263">
        <f t="shared" ref="I509:Q509" si="452">I512</f>
        <v>-530.1</v>
      </c>
      <c r="J509" s="263" t="e">
        <f t="shared" si="452"/>
        <v>#REF!</v>
      </c>
      <c r="K509" s="263">
        <f t="shared" si="452"/>
        <v>-530.1</v>
      </c>
      <c r="L509" s="263" t="e">
        <f t="shared" si="452"/>
        <v>#REF!</v>
      </c>
      <c r="M509" s="263" t="e">
        <f t="shared" si="452"/>
        <v>#REF!</v>
      </c>
      <c r="N509" s="263" t="e">
        <f t="shared" si="452"/>
        <v>#REF!</v>
      </c>
      <c r="O509" s="263" t="e">
        <f t="shared" si="452"/>
        <v>#REF!</v>
      </c>
      <c r="P509" s="263" t="e">
        <f t="shared" si="452"/>
        <v>#REF!</v>
      </c>
      <c r="Q509" s="263" t="e">
        <f t="shared" si="452"/>
        <v>#REF!</v>
      </c>
      <c r="R509" s="263">
        <v>0</v>
      </c>
      <c r="S509" s="263">
        <v>0</v>
      </c>
      <c r="T509" s="263">
        <f t="shared" si="451"/>
        <v>0</v>
      </c>
      <c r="U509" s="263">
        <v>0</v>
      </c>
    </row>
    <row r="510" spans="1:21" ht="21" customHeight="1" x14ac:dyDescent="0.2">
      <c r="A510" s="387" t="s">
        <v>911</v>
      </c>
      <c r="B510" s="277">
        <v>801</v>
      </c>
      <c r="C510" s="258" t="s">
        <v>190</v>
      </c>
      <c r="D510" s="258" t="s">
        <v>207</v>
      </c>
      <c r="E510" s="258" t="s">
        <v>874</v>
      </c>
      <c r="F510" s="258" t="s">
        <v>96</v>
      </c>
      <c r="G510" s="263"/>
      <c r="H510" s="263">
        <v>122.9</v>
      </c>
      <c r="I510" s="263">
        <v>-122.9</v>
      </c>
      <c r="J510" s="263">
        <f t="shared" ref="J510:J511" si="453">H510+I510</f>
        <v>0</v>
      </c>
      <c r="K510" s="263">
        <v>0</v>
      </c>
      <c r="L510" s="263">
        <f>I510+J510</f>
        <v>-122.9</v>
      </c>
      <c r="M510" s="263">
        <v>0</v>
      </c>
      <c r="N510" s="263">
        <v>106.4</v>
      </c>
      <c r="O510" s="263">
        <f>M510+N510</f>
        <v>106.4</v>
      </c>
      <c r="P510" s="263">
        <f t="shared" ref="P510" si="454">M510+N510</f>
        <v>106.4</v>
      </c>
      <c r="Q510" s="263">
        <v>0</v>
      </c>
      <c r="R510" s="263">
        <v>0</v>
      </c>
      <c r="S510" s="263">
        <v>0</v>
      </c>
      <c r="T510" s="263">
        <f>R510+S510</f>
        <v>0</v>
      </c>
      <c r="U510" s="263">
        <v>0</v>
      </c>
    </row>
    <row r="511" spans="1:21" ht="38.25" customHeight="1" x14ac:dyDescent="0.2">
      <c r="A511" s="387" t="s">
        <v>902</v>
      </c>
      <c r="B511" s="277">
        <v>801</v>
      </c>
      <c r="C511" s="258" t="s">
        <v>190</v>
      </c>
      <c r="D511" s="258" t="s">
        <v>207</v>
      </c>
      <c r="E511" s="258" t="s">
        <v>874</v>
      </c>
      <c r="F511" s="258" t="s">
        <v>900</v>
      </c>
      <c r="G511" s="263"/>
      <c r="H511" s="263">
        <v>0</v>
      </c>
      <c r="I511" s="263">
        <v>122.9</v>
      </c>
      <c r="J511" s="263">
        <f t="shared" si="453"/>
        <v>122.9</v>
      </c>
      <c r="K511" s="263">
        <v>0</v>
      </c>
      <c r="L511" s="263">
        <v>217.9</v>
      </c>
      <c r="M511" s="263">
        <v>217.9</v>
      </c>
      <c r="N511" s="263">
        <v>-169.3</v>
      </c>
      <c r="O511" s="263">
        <f>M511+N511</f>
        <v>48.599999999999994</v>
      </c>
      <c r="P511" s="263">
        <v>48.6</v>
      </c>
      <c r="Q511" s="263">
        <v>0</v>
      </c>
      <c r="R511" s="263">
        <v>0</v>
      </c>
      <c r="S511" s="263">
        <v>0</v>
      </c>
      <c r="T511" s="263">
        <f>R511+S511</f>
        <v>0</v>
      </c>
      <c r="U511" s="263">
        <v>0</v>
      </c>
    </row>
    <row r="512" spans="1:21" ht="39.75" customHeight="1" x14ac:dyDescent="0.2">
      <c r="A512" s="464" t="s">
        <v>1116</v>
      </c>
      <c r="B512" s="277">
        <v>801</v>
      </c>
      <c r="C512" s="258" t="s">
        <v>190</v>
      </c>
      <c r="D512" s="258" t="s">
        <v>207</v>
      </c>
      <c r="E512" s="258" t="s">
        <v>809</v>
      </c>
      <c r="F512" s="258"/>
      <c r="G512" s="263"/>
      <c r="H512" s="263"/>
      <c r="I512" s="263">
        <v>-530.1</v>
      </c>
      <c r="J512" s="263" t="e">
        <f>#REF!+I512</f>
        <v>#REF!</v>
      </c>
      <c r="K512" s="263">
        <v>-530.1</v>
      </c>
      <c r="L512" s="263" t="e">
        <f>#REF!+J512</f>
        <v>#REF!</v>
      </c>
      <c r="M512" s="263" t="e">
        <f>#REF!+K512</f>
        <v>#REF!</v>
      </c>
      <c r="N512" s="263" t="e">
        <f>#REF!+L512</f>
        <v>#REF!</v>
      </c>
      <c r="O512" s="263" t="e">
        <f>#REF!+M512</f>
        <v>#REF!</v>
      </c>
      <c r="P512" s="263" t="e">
        <f>#REF!+N512</f>
        <v>#REF!</v>
      </c>
      <c r="Q512" s="263" t="e">
        <f>#REF!+O512</f>
        <v>#REF!</v>
      </c>
      <c r="R512" s="263">
        <f>R513+R514</f>
        <v>42.5</v>
      </c>
      <c r="S512" s="263">
        <f>S513+S514</f>
        <v>0.3</v>
      </c>
      <c r="T512" s="444">
        <f>T513+T514</f>
        <v>42.8</v>
      </c>
      <c r="U512" s="444">
        <f>U513+U514</f>
        <v>42.8</v>
      </c>
    </row>
    <row r="513" spans="1:22" ht="17.25" hidden="1" customHeight="1" x14ac:dyDescent="0.2">
      <c r="A513" s="464" t="s">
        <v>99</v>
      </c>
      <c r="B513" s="277">
        <v>801</v>
      </c>
      <c r="C513" s="258" t="s">
        <v>190</v>
      </c>
      <c r="D513" s="258" t="s">
        <v>207</v>
      </c>
      <c r="E513" s="258" t="s">
        <v>809</v>
      </c>
      <c r="F513" s="258" t="s">
        <v>100</v>
      </c>
      <c r="G513" s="263"/>
      <c r="H513" s="263"/>
      <c r="I513" s="263">
        <f>I514</f>
        <v>-7046.4</v>
      </c>
      <c r="J513" s="263" t="e">
        <f>J514</f>
        <v>#REF!</v>
      </c>
      <c r="K513" s="263">
        <f>K514</f>
        <v>-7046.4</v>
      </c>
      <c r="L513" s="263" t="e">
        <f>L514</f>
        <v>#REF!</v>
      </c>
      <c r="M513" s="263" t="e">
        <f>M514</f>
        <v>#REF!</v>
      </c>
      <c r="N513" s="263" t="e">
        <f t="shared" ref="N513:Q513" si="455">N514</f>
        <v>#REF!</v>
      </c>
      <c r="O513" s="263" t="e">
        <f t="shared" si="455"/>
        <v>#REF!</v>
      </c>
      <c r="P513" s="263" t="e">
        <f t="shared" si="455"/>
        <v>#REF!</v>
      </c>
      <c r="Q513" s="263" t="e">
        <f t="shared" si="455"/>
        <v>#REF!</v>
      </c>
      <c r="R513" s="263">
        <v>0</v>
      </c>
      <c r="S513" s="263">
        <v>0</v>
      </c>
      <c r="T513" s="263">
        <f>R513+S513</f>
        <v>0</v>
      </c>
      <c r="U513" s="263">
        <v>0</v>
      </c>
    </row>
    <row r="514" spans="1:22" x14ac:dyDescent="0.2">
      <c r="A514" s="464" t="s">
        <v>93</v>
      </c>
      <c r="B514" s="277">
        <v>801</v>
      </c>
      <c r="C514" s="258" t="s">
        <v>190</v>
      </c>
      <c r="D514" s="258" t="s">
        <v>207</v>
      </c>
      <c r="E514" s="258" t="s">
        <v>809</v>
      </c>
      <c r="F514" s="258" t="s">
        <v>94</v>
      </c>
      <c r="G514" s="263"/>
      <c r="H514" s="263"/>
      <c r="I514" s="263">
        <f>I517</f>
        <v>-7046.4</v>
      </c>
      <c r="J514" s="263" t="e">
        <f>J515+J516+J517+J518+J519+J520+J521+J522+#REF!</f>
        <v>#REF!</v>
      </c>
      <c r="K514" s="263">
        <f>K517</f>
        <v>-7046.4</v>
      </c>
      <c r="L514" s="263" t="e">
        <f>L515+L516+L517+L518+L519+L520+L521+L522+#REF!</f>
        <v>#REF!</v>
      </c>
      <c r="M514" s="263" t="e">
        <f>M515+M516+M517+M518+M519+M520+M521+M522+#REF!</f>
        <v>#REF!</v>
      </c>
      <c r="N514" s="263" t="e">
        <f>N515+N516+N517+N518+N519+N520+N521+N522+#REF!</f>
        <v>#REF!</v>
      </c>
      <c r="O514" s="263" t="e">
        <f>O515+O516+O517+O518+O519+O520+O521+O522+#REF!</f>
        <v>#REF!</v>
      </c>
      <c r="P514" s="263" t="e">
        <f>P515+P516+P517+P518+P519+P520+P521+P522+#REF!</f>
        <v>#REF!</v>
      </c>
      <c r="Q514" s="263" t="e">
        <f>Q515+Q516+Q517+Q518+Q519+Q520+Q521+Q522+#REF!</f>
        <v>#REF!</v>
      </c>
      <c r="R514" s="263">
        <v>42.5</v>
      </c>
      <c r="S514" s="263">
        <v>0.3</v>
      </c>
      <c r="T514" s="263">
        <f>R514+S514</f>
        <v>42.8</v>
      </c>
      <c r="U514" s="263">
        <v>42.8</v>
      </c>
    </row>
    <row r="515" spans="1:22" ht="45" x14ac:dyDescent="0.2">
      <c r="A515" s="464" t="s">
        <v>1117</v>
      </c>
      <c r="B515" s="277">
        <v>801</v>
      </c>
      <c r="C515" s="258" t="s">
        <v>190</v>
      </c>
      <c r="D515" s="258" t="s">
        <v>207</v>
      </c>
      <c r="E515" s="258" t="s">
        <v>807</v>
      </c>
      <c r="F515" s="258"/>
      <c r="G515" s="263"/>
      <c r="H515" s="263"/>
      <c r="I515" s="263"/>
      <c r="J515" s="263">
        <f>G515+I515</f>
        <v>0</v>
      </c>
      <c r="K515" s="263"/>
      <c r="L515" s="263">
        <f t="shared" ref="L515:Q517" si="456">H515+J515</f>
        <v>0</v>
      </c>
      <c r="M515" s="263">
        <f t="shared" si="456"/>
        <v>0</v>
      </c>
      <c r="N515" s="263">
        <f t="shared" si="456"/>
        <v>0</v>
      </c>
      <c r="O515" s="263">
        <f t="shared" si="456"/>
        <v>0</v>
      </c>
      <c r="P515" s="263">
        <f t="shared" si="456"/>
        <v>0</v>
      </c>
      <c r="Q515" s="263">
        <f t="shared" si="456"/>
        <v>0</v>
      </c>
      <c r="R515" s="263">
        <f>R517+R516</f>
        <v>250.2</v>
      </c>
      <c r="S515" s="263">
        <f t="shared" ref="S515:U515" si="457">S517+S516</f>
        <v>-9.6</v>
      </c>
      <c r="T515" s="444">
        <f t="shared" si="457"/>
        <v>240.6</v>
      </c>
      <c r="U515" s="444">
        <f t="shared" si="457"/>
        <v>240.6</v>
      </c>
    </row>
    <row r="516" spans="1:22" x14ac:dyDescent="0.2">
      <c r="A516" s="464" t="s">
        <v>911</v>
      </c>
      <c r="B516" s="277">
        <v>801</v>
      </c>
      <c r="C516" s="258" t="s">
        <v>190</v>
      </c>
      <c r="D516" s="258" t="s">
        <v>207</v>
      </c>
      <c r="E516" s="258" t="s">
        <v>807</v>
      </c>
      <c r="F516" s="258" t="s">
        <v>96</v>
      </c>
      <c r="G516" s="263"/>
      <c r="H516" s="263"/>
      <c r="I516" s="263"/>
      <c r="J516" s="263">
        <f>G516+I516</f>
        <v>0</v>
      </c>
      <c r="K516" s="263"/>
      <c r="L516" s="263">
        <f t="shared" si="456"/>
        <v>0</v>
      </c>
      <c r="M516" s="263">
        <f t="shared" si="456"/>
        <v>0</v>
      </c>
      <c r="N516" s="263">
        <f t="shared" si="456"/>
        <v>0</v>
      </c>
      <c r="O516" s="263">
        <f t="shared" si="456"/>
        <v>0</v>
      </c>
      <c r="P516" s="263">
        <f t="shared" si="456"/>
        <v>0</v>
      </c>
      <c r="Q516" s="263">
        <f t="shared" si="456"/>
        <v>0</v>
      </c>
      <c r="R516" s="263">
        <v>192.2</v>
      </c>
      <c r="S516" s="263">
        <v>-7.41</v>
      </c>
      <c r="T516" s="263">
        <f>R516+S516</f>
        <v>184.79</v>
      </c>
      <c r="U516" s="263">
        <v>184.79</v>
      </c>
    </row>
    <row r="517" spans="1:22" ht="35.25" customHeight="1" x14ac:dyDescent="0.2">
      <c r="A517" s="387" t="s">
        <v>902</v>
      </c>
      <c r="B517" s="277">
        <v>801</v>
      </c>
      <c r="C517" s="258" t="s">
        <v>190</v>
      </c>
      <c r="D517" s="258" t="s">
        <v>207</v>
      </c>
      <c r="E517" s="258" t="s">
        <v>807</v>
      </c>
      <c r="F517" s="258" t="s">
        <v>900</v>
      </c>
      <c r="G517" s="263"/>
      <c r="H517" s="263"/>
      <c r="I517" s="263">
        <v>-7046.4</v>
      </c>
      <c r="J517" s="263">
        <f>G517+I517</f>
        <v>-7046.4</v>
      </c>
      <c r="K517" s="263">
        <v>-7046.4</v>
      </c>
      <c r="L517" s="263">
        <f t="shared" si="456"/>
        <v>-7046.4</v>
      </c>
      <c r="M517" s="263">
        <f t="shared" si="456"/>
        <v>-14092.8</v>
      </c>
      <c r="N517" s="263">
        <f t="shared" si="456"/>
        <v>-14092.8</v>
      </c>
      <c r="O517" s="263">
        <f t="shared" si="456"/>
        <v>-21139.199999999997</v>
      </c>
      <c r="P517" s="263">
        <f t="shared" si="456"/>
        <v>-21139.199999999997</v>
      </c>
      <c r="Q517" s="263">
        <f t="shared" si="456"/>
        <v>-35232</v>
      </c>
      <c r="R517" s="263">
        <v>58</v>
      </c>
      <c r="S517" s="263">
        <v>-2.19</v>
      </c>
      <c r="T517" s="263">
        <f>R517+S517</f>
        <v>55.81</v>
      </c>
      <c r="U517" s="263">
        <v>55.81</v>
      </c>
    </row>
    <row r="518" spans="1:22" ht="34.5" customHeight="1" x14ac:dyDescent="0.2">
      <c r="A518" s="265" t="s">
        <v>509</v>
      </c>
      <c r="B518" s="277">
        <v>801</v>
      </c>
      <c r="C518" s="258" t="s">
        <v>190</v>
      </c>
      <c r="D518" s="258" t="s">
        <v>207</v>
      </c>
      <c r="E518" s="258" t="s">
        <v>820</v>
      </c>
      <c r="F518" s="258"/>
      <c r="G518" s="263"/>
      <c r="H518" s="263"/>
      <c r="I518" s="263"/>
      <c r="J518" s="263" t="e">
        <f>#REF!+I518</f>
        <v>#REF!</v>
      </c>
      <c r="K518" s="263"/>
      <c r="L518" s="263" t="e">
        <f t="shared" ref="L518:Q522" si="458">F518+J518</f>
        <v>#REF!</v>
      </c>
      <c r="M518" s="263">
        <f t="shared" si="458"/>
        <v>0</v>
      </c>
      <c r="N518" s="263" t="e">
        <f t="shared" si="458"/>
        <v>#REF!</v>
      </c>
      <c r="O518" s="263">
        <f t="shared" si="458"/>
        <v>0</v>
      </c>
      <c r="P518" s="263" t="e">
        <f t="shared" si="458"/>
        <v>#REF!</v>
      </c>
      <c r="Q518" s="263">
        <f t="shared" si="458"/>
        <v>0</v>
      </c>
      <c r="R518" s="263">
        <f>R519</f>
        <v>10</v>
      </c>
      <c r="S518" s="263">
        <f t="shared" ref="S518:U518" si="459">S519</f>
        <v>0</v>
      </c>
      <c r="T518" s="263">
        <f t="shared" si="459"/>
        <v>10</v>
      </c>
      <c r="U518" s="263">
        <f t="shared" si="459"/>
        <v>10</v>
      </c>
    </row>
    <row r="519" spans="1:22" x14ac:dyDescent="0.2">
      <c r="A519" s="265" t="s">
        <v>93</v>
      </c>
      <c r="B519" s="277">
        <v>801</v>
      </c>
      <c r="C519" s="258" t="s">
        <v>190</v>
      </c>
      <c r="D519" s="258" t="s">
        <v>207</v>
      </c>
      <c r="E519" s="258" t="s">
        <v>820</v>
      </c>
      <c r="F519" s="258" t="s">
        <v>94</v>
      </c>
      <c r="G519" s="263"/>
      <c r="H519" s="263"/>
      <c r="I519" s="263"/>
      <c r="J519" s="263" t="e">
        <f>#REF!+I519</f>
        <v>#REF!</v>
      </c>
      <c r="K519" s="263"/>
      <c r="L519" s="263" t="e">
        <f t="shared" si="458"/>
        <v>#REF!</v>
      </c>
      <c r="M519" s="263">
        <f t="shared" si="458"/>
        <v>0</v>
      </c>
      <c r="N519" s="263" t="e">
        <f t="shared" si="458"/>
        <v>#REF!</v>
      </c>
      <c r="O519" s="263">
        <f t="shared" si="458"/>
        <v>0</v>
      </c>
      <c r="P519" s="263" t="e">
        <f t="shared" si="458"/>
        <v>#REF!</v>
      </c>
      <c r="Q519" s="263">
        <f t="shared" si="458"/>
        <v>0</v>
      </c>
      <c r="R519" s="263">
        <v>10</v>
      </c>
      <c r="S519" s="263">
        <v>0</v>
      </c>
      <c r="T519" s="263">
        <f>R519+S519</f>
        <v>10</v>
      </c>
      <c r="U519" s="263">
        <v>10</v>
      </c>
    </row>
    <row r="520" spans="1:22" ht="31.5" customHeight="1" x14ac:dyDescent="0.2">
      <c r="A520" s="265" t="s">
        <v>510</v>
      </c>
      <c r="B520" s="277">
        <v>801</v>
      </c>
      <c r="C520" s="258" t="s">
        <v>190</v>
      </c>
      <c r="D520" s="258" t="s">
        <v>207</v>
      </c>
      <c r="E520" s="258" t="s">
        <v>819</v>
      </c>
      <c r="F520" s="258"/>
      <c r="G520" s="263"/>
      <c r="H520" s="263"/>
      <c r="I520" s="263"/>
      <c r="J520" s="263" t="e">
        <f>#REF!+I520</f>
        <v>#REF!</v>
      </c>
      <c r="K520" s="263"/>
      <c r="L520" s="263" t="e">
        <f t="shared" si="458"/>
        <v>#REF!</v>
      </c>
      <c r="M520" s="263">
        <f t="shared" si="458"/>
        <v>0</v>
      </c>
      <c r="N520" s="263" t="e">
        <f t="shared" si="458"/>
        <v>#REF!</v>
      </c>
      <c r="O520" s="263">
        <f t="shared" si="458"/>
        <v>0</v>
      </c>
      <c r="P520" s="263" t="e">
        <f t="shared" si="458"/>
        <v>#REF!</v>
      </c>
      <c r="Q520" s="263">
        <f t="shared" si="458"/>
        <v>0</v>
      </c>
      <c r="R520" s="263">
        <f>R521+R522</f>
        <v>50</v>
      </c>
      <c r="S520" s="263">
        <f t="shared" ref="S520:U520" si="460">S521+S522</f>
        <v>0</v>
      </c>
      <c r="T520" s="263">
        <f t="shared" si="460"/>
        <v>50</v>
      </c>
      <c r="U520" s="263">
        <f t="shared" si="460"/>
        <v>50</v>
      </c>
    </row>
    <row r="521" spans="1:22" ht="25.5" hidden="1" customHeight="1" x14ac:dyDescent="0.2">
      <c r="A521" s="265" t="s">
        <v>97</v>
      </c>
      <c r="B521" s="277">
        <v>801</v>
      </c>
      <c r="C521" s="258" t="s">
        <v>190</v>
      </c>
      <c r="D521" s="258" t="s">
        <v>207</v>
      </c>
      <c r="E521" s="258" t="s">
        <v>819</v>
      </c>
      <c r="F521" s="258" t="s">
        <v>98</v>
      </c>
      <c r="G521" s="263"/>
      <c r="H521" s="263"/>
      <c r="I521" s="263"/>
      <c r="J521" s="263" t="e">
        <f>#REF!+I521</f>
        <v>#REF!</v>
      </c>
      <c r="K521" s="263"/>
      <c r="L521" s="263" t="e">
        <f t="shared" si="458"/>
        <v>#REF!</v>
      </c>
      <c r="M521" s="263">
        <f t="shared" si="458"/>
        <v>0</v>
      </c>
      <c r="N521" s="263" t="e">
        <f t="shared" si="458"/>
        <v>#REF!</v>
      </c>
      <c r="O521" s="263">
        <f t="shared" si="458"/>
        <v>0</v>
      </c>
      <c r="P521" s="263" t="e">
        <f t="shared" si="458"/>
        <v>#REF!</v>
      </c>
      <c r="Q521" s="263">
        <f t="shared" si="458"/>
        <v>0</v>
      </c>
      <c r="R521" s="263">
        <v>0</v>
      </c>
      <c r="S521" s="263">
        <v>0</v>
      </c>
      <c r="T521" s="263">
        <f>R521+S521</f>
        <v>0</v>
      </c>
      <c r="U521" s="263">
        <v>0</v>
      </c>
    </row>
    <row r="522" spans="1:22" ht="25.5" customHeight="1" x14ac:dyDescent="0.2">
      <c r="A522" s="265" t="s">
        <v>93</v>
      </c>
      <c r="B522" s="277">
        <v>801</v>
      </c>
      <c r="C522" s="258" t="s">
        <v>190</v>
      </c>
      <c r="D522" s="258" t="s">
        <v>207</v>
      </c>
      <c r="E522" s="258" t="s">
        <v>819</v>
      </c>
      <c r="F522" s="258" t="s">
        <v>94</v>
      </c>
      <c r="G522" s="263"/>
      <c r="H522" s="263"/>
      <c r="I522" s="263"/>
      <c r="J522" s="263" t="e">
        <f>#REF!+I522</f>
        <v>#REF!</v>
      </c>
      <c r="K522" s="263"/>
      <c r="L522" s="263" t="e">
        <f t="shared" si="458"/>
        <v>#REF!</v>
      </c>
      <c r="M522" s="263">
        <f t="shared" si="458"/>
        <v>0</v>
      </c>
      <c r="N522" s="263" t="e">
        <f t="shared" si="458"/>
        <v>#REF!</v>
      </c>
      <c r="O522" s="263">
        <f t="shared" si="458"/>
        <v>0</v>
      </c>
      <c r="P522" s="263" t="e">
        <f t="shared" si="458"/>
        <v>#REF!</v>
      </c>
      <c r="Q522" s="263">
        <f t="shared" si="458"/>
        <v>0</v>
      </c>
      <c r="R522" s="263">
        <v>50</v>
      </c>
      <c r="S522" s="263">
        <f t="shared" ref="S522" si="461">M522+Q522</f>
        <v>0</v>
      </c>
      <c r="T522" s="263">
        <f>R522+S522</f>
        <v>50</v>
      </c>
      <c r="U522" s="263">
        <v>50</v>
      </c>
    </row>
    <row r="523" spans="1:22" ht="25.5" customHeight="1" x14ac:dyDescent="0.2">
      <c r="A523" s="265" t="s">
        <v>499</v>
      </c>
      <c r="B523" s="277">
        <v>801</v>
      </c>
      <c r="C523" s="258" t="s">
        <v>190</v>
      </c>
      <c r="D523" s="258" t="s">
        <v>207</v>
      </c>
      <c r="E523" s="258" t="s">
        <v>753</v>
      </c>
      <c r="F523" s="258"/>
      <c r="G523" s="263"/>
      <c r="H523" s="263">
        <f>H524</f>
        <v>10</v>
      </c>
      <c r="I523" s="263">
        <f>I524</f>
        <v>0</v>
      </c>
      <c r="J523" s="263">
        <f t="shared" ref="J523:J524" si="462">H523+I523</f>
        <v>10</v>
      </c>
      <c r="K523" s="263">
        <f>K524</f>
        <v>0</v>
      </c>
      <c r="L523" s="263">
        <f>L524</f>
        <v>10</v>
      </c>
      <c r="M523" s="263">
        <f>M524</f>
        <v>10</v>
      </c>
      <c r="N523" s="263">
        <f t="shared" ref="N523:U523" si="463">N524</f>
        <v>0</v>
      </c>
      <c r="O523" s="263">
        <f t="shared" si="463"/>
        <v>10</v>
      </c>
      <c r="P523" s="263">
        <f t="shared" si="463"/>
        <v>10</v>
      </c>
      <c r="Q523" s="263">
        <f t="shared" si="463"/>
        <v>0</v>
      </c>
      <c r="R523" s="263">
        <f t="shared" si="463"/>
        <v>10</v>
      </c>
      <c r="S523" s="263">
        <f t="shared" si="463"/>
        <v>0</v>
      </c>
      <c r="T523" s="263">
        <f t="shared" si="463"/>
        <v>10</v>
      </c>
      <c r="U523" s="263">
        <f t="shared" si="463"/>
        <v>10</v>
      </c>
    </row>
    <row r="524" spans="1:22" ht="21" customHeight="1" x14ac:dyDescent="0.2">
      <c r="A524" s="265" t="s">
        <v>121</v>
      </c>
      <c r="B524" s="277">
        <v>801</v>
      </c>
      <c r="C524" s="258" t="s">
        <v>190</v>
      </c>
      <c r="D524" s="258" t="s">
        <v>207</v>
      </c>
      <c r="E524" s="258" t="s">
        <v>753</v>
      </c>
      <c r="F524" s="258" t="s">
        <v>94</v>
      </c>
      <c r="G524" s="263"/>
      <c r="H524" s="263">
        <v>10</v>
      </c>
      <c r="I524" s="263">
        <v>0</v>
      </c>
      <c r="J524" s="263">
        <f t="shared" si="462"/>
        <v>10</v>
      </c>
      <c r="K524" s="263">
        <v>0</v>
      </c>
      <c r="L524" s="263">
        <v>10</v>
      </c>
      <c r="M524" s="263">
        <v>10</v>
      </c>
      <c r="N524" s="263">
        <v>0</v>
      </c>
      <c r="O524" s="263">
        <f>M524+N524</f>
        <v>10</v>
      </c>
      <c r="P524" s="263">
        <v>10</v>
      </c>
      <c r="Q524" s="263">
        <v>0</v>
      </c>
      <c r="R524" s="263">
        <v>10</v>
      </c>
      <c r="S524" s="263">
        <v>0</v>
      </c>
      <c r="T524" s="263">
        <f t="shared" ref="T524" si="464">R524+S524</f>
        <v>10</v>
      </c>
      <c r="U524" s="263">
        <v>10</v>
      </c>
    </row>
    <row r="525" spans="1:22" ht="33" customHeight="1" x14ac:dyDescent="0.2">
      <c r="A525" s="451" t="s">
        <v>1213</v>
      </c>
      <c r="B525" s="255">
        <v>801</v>
      </c>
      <c r="C525" s="256" t="s">
        <v>190</v>
      </c>
      <c r="D525" s="256" t="s">
        <v>207</v>
      </c>
      <c r="E525" s="256" t="s">
        <v>869</v>
      </c>
      <c r="F525" s="256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281">
        <f>S526+S527+S528+S529+S530</f>
        <v>19732</v>
      </c>
      <c r="T525" s="281">
        <f t="shared" ref="T525:U525" si="465">T526+T527+T528+T529+T530</f>
        <v>19732</v>
      </c>
      <c r="U525" s="281">
        <f t="shared" si="465"/>
        <v>19732</v>
      </c>
      <c r="V525" s="378"/>
    </row>
    <row r="526" spans="1:22" ht="27.75" customHeight="1" x14ac:dyDescent="0.2">
      <c r="A526" s="265" t="s">
        <v>1214</v>
      </c>
      <c r="B526" s="277">
        <v>801</v>
      </c>
      <c r="C526" s="258" t="s">
        <v>190</v>
      </c>
      <c r="D526" s="258" t="s">
        <v>207</v>
      </c>
      <c r="E526" s="258" t="s">
        <v>869</v>
      </c>
      <c r="F526" s="258" t="s">
        <v>1215</v>
      </c>
      <c r="G526" s="263"/>
      <c r="H526" s="263"/>
      <c r="I526" s="263"/>
      <c r="J526" s="263"/>
      <c r="K526" s="263"/>
      <c r="L526" s="263"/>
      <c r="M526" s="263"/>
      <c r="N526" s="263"/>
      <c r="O526" s="263"/>
      <c r="P526" s="263"/>
      <c r="Q526" s="263"/>
      <c r="R526" s="263"/>
      <c r="S526" s="263">
        <v>11721</v>
      </c>
      <c r="T526" s="263">
        <f>S526+R526</f>
        <v>11721</v>
      </c>
      <c r="U526" s="263">
        <v>11721</v>
      </c>
      <c r="V526" s="371"/>
    </row>
    <row r="527" spans="1:22" ht="27.75" customHeight="1" x14ac:dyDescent="0.2">
      <c r="A527" s="265" t="s">
        <v>1214</v>
      </c>
      <c r="B527" s="277">
        <v>801</v>
      </c>
      <c r="C527" s="258" t="s">
        <v>190</v>
      </c>
      <c r="D527" s="258" t="s">
        <v>207</v>
      </c>
      <c r="E527" s="258" t="s">
        <v>1119</v>
      </c>
      <c r="F527" s="258" t="s">
        <v>1215</v>
      </c>
      <c r="G527" s="263"/>
      <c r="H527" s="263"/>
      <c r="I527" s="263"/>
      <c r="J527" s="263"/>
      <c r="K527" s="263"/>
      <c r="L527" s="263"/>
      <c r="M527" s="263"/>
      <c r="N527" s="263"/>
      <c r="O527" s="263"/>
      <c r="P527" s="263"/>
      <c r="Q527" s="263"/>
      <c r="R527" s="263"/>
      <c r="S527" s="263">
        <v>0</v>
      </c>
      <c r="T527" s="263">
        <f t="shared" ref="T527:T530" si="466">S527+R527</f>
        <v>0</v>
      </c>
      <c r="U527" s="263">
        <v>0</v>
      </c>
      <c r="V527" s="371"/>
    </row>
    <row r="528" spans="1:22" ht="27.75" customHeight="1" x14ac:dyDescent="0.2">
      <c r="A528" s="265" t="s">
        <v>1214</v>
      </c>
      <c r="B528" s="277">
        <v>801</v>
      </c>
      <c r="C528" s="258" t="s">
        <v>190</v>
      </c>
      <c r="D528" s="258" t="s">
        <v>207</v>
      </c>
      <c r="E528" s="258" t="s">
        <v>1164</v>
      </c>
      <c r="F528" s="258" t="s">
        <v>1215</v>
      </c>
      <c r="G528" s="263"/>
      <c r="H528" s="263"/>
      <c r="I528" s="263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>
        <v>5050</v>
      </c>
      <c r="T528" s="263">
        <f t="shared" si="466"/>
        <v>5050</v>
      </c>
      <c r="U528" s="263">
        <v>5050</v>
      </c>
      <c r="V528" s="371"/>
    </row>
    <row r="529" spans="1:22" ht="27.75" customHeight="1" x14ac:dyDescent="0.2">
      <c r="A529" s="265" t="s">
        <v>1214</v>
      </c>
      <c r="B529" s="277">
        <v>801</v>
      </c>
      <c r="C529" s="258" t="s">
        <v>190</v>
      </c>
      <c r="D529" s="258" t="s">
        <v>207</v>
      </c>
      <c r="E529" s="258" t="s">
        <v>1024</v>
      </c>
      <c r="F529" s="258" t="s">
        <v>1215</v>
      </c>
      <c r="G529" s="263"/>
      <c r="H529" s="263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>
        <v>1561</v>
      </c>
      <c r="T529" s="263">
        <f t="shared" si="466"/>
        <v>1561</v>
      </c>
      <c r="U529" s="263">
        <v>1561</v>
      </c>
      <c r="V529" s="371"/>
    </row>
    <row r="530" spans="1:22" ht="27.75" customHeight="1" x14ac:dyDescent="0.2">
      <c r="A530" s="265" t="s">
        <v>1214</v>
      </c>
      <c r="B530" s="277">
        <v>801</v>
      </c>
      <c r="C530" s="258" t="s">
        <v>190</v>
      </c>
      <c r="D530" s="258" t="s">
        <v>207</v>
      </c>
      <c r="E530" s="258" t="s">
        <v>1216</v>
      </c>
      <c r="F530" s="258" t="s">
        <v>1215</v>
      </c>
      <c r="G530" s="263"/>
      <c r="H530" s="263"/>
      <c r="I530" s="263"/>
      <c r="J530" s="263"/>
      <c r="K530" s="263"/>
      <c r="L530" s="263"/>
      <c r="M530" s="263"/>
      <c r="N530" s="263"/>
      <c r="O530" s="263"/>
      <c r="P530" s="263"/>
      <c r="Q530" s="263"/>
      <c r="R530" s="263"/>
      <c r="S530" s="263">
        <v>1400</v>
      </c>
      <c r="T530" s="263">
        <f t="shared" si="466"/>
        <v>1400</v>
      </c>
      <c r="U530" s="263">
        <v>1400</v>
      </c>
      <c r="V530" s="371"/>
    </row>
    <row r="531" spans="1:22" ht="40.5" customHeight="1" x14ac:dyDescent="0.2">
      <c r="A531" s="435" t="s">
        <v>1118</v>
      </c>
      <c r="B531" s="255">
        <v>801</v>
      </c>
      <c r="C531" s="256" t="s">
        <v>190</v>
      </c>
      <c r="D531" s="256" t="s">
        <v>207</v>
      </c>
      <c r="E531" s="256" t="s">
        <v>869</v>
      </c>
      <c r="F531" s="258"/>
      <c r="G531" s="263"/>
      <c r="H531" s="263"/>
      <c r="I531" s="263"/>
      <c r="J531" s="263"/>
      <c r="K531" s="263"/>
      <c r="L531" s="263"/>
      <c r="M531" s="263"/>
      <c r="N531" s="263"/>
      <c r="O531" s="263"/>
      <c r="P531" s="263"/>
      <c r="Q531" s="263"/>
      <c r="R531" s="281">
        <f>R532+R543</f>
        <v>19732</v>
      </c>
      <c r="S531" s="281">
        <f t="shared" ref="S531:U531" si="467">S532+S543</f>
        <v>-19732</v>
      </c>
      <c r="T531" s="281">
        <f t="shared" si="467"/>
        <v>0</v>
      </c>
      <c r="U531" s="281">
        <f t="shared" si="467"/>
        <v>0</v>
      </c>
      <c r="V531" s="450"/>
    </row>
    <row r="532" spans="1:22" ht="21.75" customHeight="1" x14ac:dyDescent="0.2">
      <c r="A532" s="265" t="s">
        <v>506</v>
      </c>
      <c r="B532" s="255">
        <v>801</v>
      </c>
      <c r="C532" s="256" t="s">
        <v>190</v>
      </c>
      <c r="D532" s="256" t="s">
        <v>207</v>
      </c>
      <c r="E532" s="256" t="s">
        <v>869</v>
      </c>
      <c r="F532" s="258"/>
      <c r="G532" s="263">
        <f>G536+G540+G541</f>
        <v>0</v>
      </c>
      <c r="H532" s="281">
        <f>H533+H534+H536+H540+H541+H539</f>
        <v>7192</v>
      </c>
      <c r="I532" s="281">
        <f>I533+I534+I536+I540+I541+I539</f>
        <v>1484.8999999999996</v>
      </c>
      <c r="J532" s="281">
        <f>J533+J534+J536+J540+J541+J539</f>
        <v>8676.9</v>
      </c>
      <c r="K532" s="281">
        <f>K533+K534+K536+K540+K541+K539+K542</f>
        <v>9.9999999999909051E-3</v>
      </c>
      <c r="L532" s="281">
        <f>L533+L534+L539+L540+L541</f>
        <v>8814</v>
      </c>
      <c r="M532" s="281">
        <f>M533+M534+M536+M540+M541+M539+M542</f>
        <v>8814</v>
      </c>
      <c r="N532" s="281">
        <f t="shared" ref="N532:Q532" si="468">N533+N534+N536+N540+N541+N539+N542</f>
        <v>867</v>
      </c>
      <c r="O532" s="281">
        <f t="shared" si="468"/>
        <v>9681</v>
      </c>
      <c r="P532" s="281">
        <f t="shared" si="468"/>
        <v>9681</v>
      </c>
      <c r="Q532" s="281">
        <f t="shared" si="468"/>
        <v>0</v>
      </c>
      <c r="R532" s="281">
        <f>R533+R534+R535+R536+R537+R538+R539+R540+R541+R542</f>
        <v>16771</v>
      </c>
      <c r="S532" s="281">
        <f t="shared" ref="S532:U532" si="469">S533+S534+S535+S536+S537+S538+S539+S540+S541+S542</f>
        <v>-16771</v>
      </c>
      <c r="T532" s="281">
        <f t="shared" si="469"/>
        <v>0</v>
      </c>
      <c r="U532" s="281">
        <f t="shared" si="469"/>
        <v>0</v>
      </c>
    </row>
    <row r="533" spans="1:22" ht="21.75" customHeight="1" x14ac:dyDescent="0.2">
      <c r="A533" s="387" t="s">
        <v>901</v>
      </c>
      <c r="B533" s="277">
        <v>801</v>
      </c>
      <c r="C533" s="258" t="s">
        <v>190</v>
      </c>
      <c r="D533" s="258" t="s">
        <v>207</v>
      </c>
      <c r="E533" s="258" t="s">
        <v>870</v>
      </c>
      <c r="F533" s="258" t="s">
        <v>834</v>
      </c>
      <c r="G533" s="263"/>
      <c r="H533" s="263">
        <v>0</v>
      </c>
      <c r="I533" s="263">
        <v>6334.5</v>
      </c>
      <c r="J533" s="263">
        <f t="shared" ref="J533:J541" si="470">H533+I533</f>
        <v>6334.5</v>
      </c>
      <c r="K533" s="263">
        <v>0.05</v>
      </c>
      <c r="L533" s="263">
        <v>6144</v>
      </c>
      <c r="M533" s="263">
        <v>6144</v>
      </c>
      <c r="N533" s="263">
        <v>666</v>
      </c>
      <c r="O533" s="263">
        <f>M533+N533</f>
        <v>6810</v>
      </c>
      <c r="P533" s="263">
        <v>6810</v>
      </c>
      <c r="Q533" s="263">
        <v>0</v>
      </c>
      <c r="R533" s="263">
        <v>9001</v>
      </c>
      <c r="S533" s="263">
        <v>-9001</v>
      </c>
      <c r="T533" s="263">
        <f t="shared" ref="T533:T542" si="471">R533+S533</f>
        <v>0</v>
      </c>
      <c r="U533" s="263">
        <v>0</v>
      </c>
    </row>
    <row r="534" spans="1:22" ht="15" customHeight="1" x14ac:dyDescent="0.2">
      <c r="A534" s="387" t="s">
        <v>904</v>
      </c>
      <c r="B534" s="277">
        <v>801</v>
      </c>
      <c r="C534" s="258" t="s">
        <v>190</v>
      </c>
      <c r="D534" s="258" t="s">
        <v>207</v>
      </c>
      <c r="E534" s="258" t="s">
        <v>870</v>
      </c>
      <c r="F534" s="258" t="s">
        <v>903</v>
      </c>
      <c r="G534" s="263"/>
      <c r="H534" s="263">
        <v>0</v>
      </c>
      <c r="I534" s="263">
        <v>1782.4</v>
      </c>
      <c r="J534" s="263">
        <f t="shared" si="470"/>
        <v>1782.4</v>
      </c>
      <c r="K534" s="263">
        <v>-0.04</v>
      </c>
      <c r="L534" s="263">
        <v>1856</v>
      </c>
      <c r="M534" s="263">
        <v>1856</v>
      </c>
      <c r="N534" s="263">
        <v>201</v>
      </c>
      <c r="O534" s="263">
        <f t="shared" ref="O534:O541" si="472">M534+N534</f>
        <v>2057</v>
      </c>
      <c r="P534" s="263">
        <v>2057</v>
      </c>
      <c r="Q534" s="263">
        <v>0</v>
      </c>
      <c r="R534" s="263">
        <v>2720</v>
      </c>
      <c r="S534" s="263">
        <v>-2720</v>
      </c>
      <c r="T534" s="263">
        <f t="shared" si="471"/>
        <v>0</v>
      </c>
      <c r="U534" s="263">
        <v>0</v>
      </c>
    </row>
    <row r="535" spans="1:22" ht="21" customHeight="1" x14ac:dyDescent="0.2">
      <c r="A535" s="387" t="s">
        <v>901</v>
      </c>
      <c r="B535" s="277">
        <v>801</v>
      </c>
      <c r="C535" s="258" t="s">
        <v>190</v>
      </c>
      <c r="D535" s="258" t="s">
        <v>207</v>
      </c>
      <c r="E535" s="258" t="s">
        <v>1119</v>
      </c>
      <c r="F535" s="258" t="s">
        <v>834</v>
      </c>
      <c r="G535" s="263"/>
      <c r="H535" s="263"/>
      <c r="I535" s="263"/>
      <c r="J535" s="263"/>
      <c r="K535" s="263"/>
      <c r="L535" s="263"/>
      <c r="M535" s="263"/>
      <c r="N535" s="263"/>
      <c r="O535" s="263"/>
      <c r="P535" s="263"/>
      <c r="Q535" s="263"/>
      <c r="R535" s="263">
        <v>0</v>
      </c>
      <c r="S535" s="263">
        <v>0</v>
      </c>
      <c r="T535" s="263">
        <f t="shared" si="471"/>
        <v>0</v>
      </c>
      <c r="U535" s="263">
        <v>0</v>
      </c>
    </row>
    <row r="536" spans="1:22" ht="18.75" customHeight="1" x14ac:dyDescent="0.2">
      <c r="A536" s="387" t="s">
        <v>1204</v>
      </c>
      <c r="B536" s="277">
        <v>801</v>
      </c>
      <c r="C536" s="258" t="s">
        <v>190</v>
      </c>
      <c r="D536" s="258" t="s">
        <v>207</v>
      </c>
      <c r="E536" s="258" t="s">
        <v>1119</v>
      </c>
      <c r="F536" s="258" t="s">
        <v>903</v>
      </c>
      <c r="G536" s="263"/>
      <c r="H536" s="263">
        <v>6632</v>
      </c>
      <c r="I536" s="263">
        <v>-6632</v>
      </c>
      <c r="J536" s="263">
        <f t="shared" si="470"/>
        <v>0</v>
      </c>
      <c r="K536" s="263">
        <v>0</v>
      </c>
      <c r="L536" s="263">
        <f>I536+J536</f>
        <v>-6632</v>
      </c>
      <c r="M536" s="263">
        <f>J536+K536</f>
        <v>0</v>
      </c>
      <c r="N536" s="263">
        <v>0</v>
      </c>
      <c r="O536" s="263">
        <f t="shared" si="472"/>
        <v>0</v>
      </c>
      <c r="P536" s="263">
        <f t="shared" ref="P536:Q536" si="473">M536+N536</f>
        <v>0</v>
      </c>
      <c r="Q536" s="263">
        <f t="shared" si="473"/>
        <v>0</v>
      </c>
      <c r="R536" s="263">
        <v>0</v>
      </c>
      <c r="S536" s="263">
        <v>0</v>
      </c>
      <c r="T536" s="263">
        <f t="shared" si="471"/>
        <v>0</v>
      </c>
      <c r="U536" s="263">
        <v>0</v>
      </c>
    </row>
    <row r="537" spans="1:22" ht="21.75" customHeight="1" x14ac:dyDescent="0.2">
      <c r="A537" s="265" t="s">
        <v>956</v>
      </c>
      <c r="B537" s="277">
        <v>801</v>
      </c>
      <c r="C537" s="258" t="s">
        <v>190</v>
      </c>
      <c r="D537" s="258" t="s">
        <v>207</v>
      </c>
      <c r="E537" s="258" t="s">
        <v>869</v>
      </c>
      <c r="F537" s="258" t="s">
        <v>923</v>
      </c>
      <c r="G537" s="263"/>
      <c r="H537" s="263"/>
      <c r="I537" s="263"/>
      <c r="J537" s="263"/>
      <c r="K537" s="263"/>
      <c r="L537" s="263"/>
      <c r="M537" s="263"/>
      <c r="N537" s="263"/>
      <c r="O537" s="263"/>
      <c r="P537" s="263"/>
      <c r="Q537" s="263"/>
      <c r="R537" s="263">
        <v>150</v>
      </c>
      <c r="S537" s="263">
        <v>-150</v>
      </c>
      <c r="T537" s="263">
        <f t="shared" si="471"/>
        <v>0</v>
      </c>
      <c r="U537" s="263">
        <v>0</v>
      </c>
    </row>
    <row r="538" spans="1:22" ht="21.75" customHeight="1" x14ac:dyDescent="0.2">
      <c r="A538" s="265" t="s">
        <v>99</v>
      </c>
      <c r="B538" s="277">
        <v>801</v>
      </c>
      <c r="C538" s="258" t="s">
        <v>190</v>
      </c>
      <c r="D538" s="258" t="s">
        <v>207</v>
      </c>
      <c r="E538" s="258" t="s">
        <v>869</v>
      </c>
      <c r="F538" s="258" t="s">
        <v>100</v>
      </c>
      <c r="G538" s="263"/>
      <c r="H538" s="263"/>
      <c r="I538" s="263"/>
      <c r="J538" s="263"/>
      <c r="K538" s="263"/>
      <c r="L538" s="263"/>
      <c r="M538" s="263"/>
      <c r="N538" s="263"/>
      <c r="O538" s="263"/>
      <c r="P538" s="263"/>
      <c r="Q538" s="263"/>
      <c r="R538" s="263">
        <v>600</v>
      </c>
      <c r="S538" s="263">
        <v>-600</v>
      </c>
      <c r="T538" s="263">
        <f t="shared" si="471"/>
        <v>0</v>
      </c>
      <c r="U538" s="263">
        <v>0</v>
      </c>
    </row>
    <row r="539" spans="1:22" ht="16.5" customHeight="1" x14ac:dyDescent="0.2">
      <c r="A539" s="265" t="s">
        <v>93</v>
      </c>
      <c r="B539" s="277">
        <v>801</v>
      </c>
      <c r="C539" s="258" t="s">
        <v>190</v>
      </c>
      <c r="D539" s="258" t="s">
        <v>207</v>
      </c>
      <c r="E539" s="258" t="s">
        <v>870</v>
      </c>
      <c r="F539" s="258" t="s">
        <v>94</v>
      </c>
      <c r="G539" s="263"/>
      <c r="H539" s="263">
        <v>0</v>
      </c>
      <c r="I539" s="263">
        <v>200</v>
      </c>
      <c r="J539" s="263">
        <f t="shared" si="470"/>
        <v>200</v>
      </c>
      <c r="K539" s="263">
        <v>0</v>
      </c>
      <c r="L539" s="263">
        <v>328</v>
      </c>
      <c r="M539" s="263">
        <v>328</v>
      </c>
      <c r="N539" s="263">
        <v>0</v>
      </c>
      <c r="O539" s="263">
        <f t="shared" si="472"/>
        <v>328</v>
      </c>
      <c r="P539" s="263">
        <v>328</v>
      </c>
      <c r="Q539" s="263">
        <v>0</v>
      </c>
      <c r="R539" s="263">
        <v>4000</v>
      </c>
      <c r="S539" s="263">
        <v>-4000</v>
      </c>
      <c r="T539" s="263">
        <f t="shared" si="471"/>
        <v>0</v>
      </c>
      <c r="U539" s="263">
        <v>0</v>
      </c>
    </row>
    <row r="540" spans="1:22" ht="20.25" customHeight="1" x14ac:dyDescent="0.2">
      <c r="A540" s="265" t="s">
        <v>103</v>
      </c>
      <c r="B540" s="277">
        <v>801</v>
      </c>
      <c r="C540" s="258" t="s">
        <v>190</v>
      </c>
      <c r="D540" s="258" t="s">
        <v>207</v>
      </c>
      <c r="E540" s="258" t="s">
        <v>870</v>
      </c>
      <c r="F540" s="258" t="s">
        <v>104</v>
      </c>
      <c r="G540" s="263"/>
      <c r="H540" s="263">
        <v>336</v>
      </c>
      <c r="I540" s="263">
        <v>0</v>
      </c>
      <c r="J540" s="263">
        <f t="shared" si="470"/>
        <v>336</v>
      </c>
      <c r="K540" s="263">
        <v>-150</v>
      </c>
      <c r="L540" s="263">
        <v>336</v>
      </c>
      <c r="M540" s="263">
        <v>336</v>
      </c>
      <c r="N540" s="263">
        <v>0</v>
      </c>
      <c r="O540" s="263">
        <f t="shared" si="472"/>
        <v>336</v>
      </c>
      <c r="P540" s="263">
        <v>336</v>
      </c>
      <c r="Q540" s="263">
        <v>0</v>
      </c>
      <c r="R540" s="263">
        <v>200</v>
      </c>
      <c r="S540" s="263">
        <v>-200</v>
      </c>
      <c r="T540" s="263">
        <f t="shared" si="471"/>
        <v>0</v>
      </c>
      <c r="U540" s="263">
        <v>0</v>
      </c>
    </row>
    <row r="541" spans="1:22" ht="20.25" customHeight="1" x14ac:dyDescent="0.2">
      <c r="A541" s="265" t="s">
        <v>105</v>
      </c>
      <c r="B541" s="277">
        <v>801</v>
      </c>
      <c r="C541" s="258" t="s">
        <v>190</v>
      </c>
      <c r="D541" s="258" t="s">
        <v>207</v>
      </c>
      <c r="E541" s="258" t="s">
        <v>870</v>
      </c>
      <c r="F541" s="258" t="s">
        <v>106</v>
      </c>
      <c r="G541" s="263"/>
      <c r="H541" s="263">
        <v>224</v>
      </c>
      <c r="I541" s="263">
        <v>-200</v>
      </c>
      <c r="J541" s="263">
        <f t="shared" si="470"/>
        <v>24</v>
      </c>
      <c r="K541" s="263">
        <v>0</v>
      </c>
      <c r="L541" s="263">
        <v>150</v>
      </c>
      <c r="M541" s="263">
        <v>150</v>
      </c>
      <c r="N541" s="263">
        <v>0</v>
      </c>
      <c r="O541" s="263">
        <f t="shared" si="472"/>
        <v>150</v>
      </c>
      <c r="P541" s="263">
        <v>150</v>
      </c>
      <c r="Q541" s="263">
        <v>0</v>
      </c>
      <c r="R541" s="263">
        <v>100</v>
      </c>
      <c r="S541" s="263">
        <v>-100</v>
      </c>
      <c r="T541" s="263">
        <f t="shared" si="471"/>
        <v>0</v>
      </c>
      <c r="U541" s="263">
        <v>0</v>
      </c>
    </row>
    <row r="542" spans="1:22" ht="20.25" hidden="1" customHeight="1" x14ac:dyDescent="0.2">
      <c r="A542" s="265" t="s">
        <v>924</v>
      </c>
      <c r="B542" s="277">
        <v>801</v>
      </c>
      <c r="C542" s="258" t="s">
        <v>190</v>
      </c>
      <c r="D542" s="258" t="s">
        <v>207</v>
      </c>
      <c r="E542" s="258" t="s">
        <v>870</v>
      </c>
      <c r="F542" s="258" t="s">
        <v>909</v>
      </c>
      <c r="G542" s="263"/>
      <c r="H542" s="263">
        <v>224</v>
      </c>
      <c r="I542" s="263">
        <v>-200</v>
      </c>
      <c r="J542" s="263">
        <v>0</v>
      </c>
      <c r="K542" s="263">
        <v>150</v>
      </c>
      <c r="L542" s="263">
        <v>0</v>
      </c>
      <c r="M542" s="263">
        <v>0</v>
      </c>
      <c r="N542" s="263">
        <v>0</v>
      </c>
      <c r="O542" s="263">
        <v>0</v>
      </c>
      <c r="P542" s="263">
        <v>0</v>
      </c>
      <c r="Q542" s="263">
        <v>0</v>
      </c>
      <c r="R542" s="263">
        <f t="shared" ref="R542" si="474">P542+Q542</f>
        <v>0</v>
      </c>
      <c r="S542" s="263">
        <v>0</v>
      </c>
      <c r="T542" s="263">
        <f t="shared" si="471"/>
        <v>0</v>
      </c>
      <c r="U542" s="263"/>
    </row>
    <row r="543" spans="1:22" ht="20.25" customHeight="1" x14ac:dyDescent="0.2">
      <c r="A543" s="265" t="s">
        <v>897</v>
      </c>
      <c r="B543" s="277">
        <v>801</v>
      </c>
      <c r="C543" s="258" t="s">
        <v>190</v>
      </c>
      <c r="D543" s="258" t="s">
        <v>207</v>
      </c>
      <c r="E543" s="258" t="s">
        <v>896</v>
      </c>
      <c r="F543" s="258"/>
      <c r="G543" s="263"/>
      <c r="H543" s="281">
        <f>H544+H545+H546+H547+H549</f>
        <v>2447</v>
      </c>
      <c r="I543" s="281">
        <f>I544+I545+I546+I547+I549</f>
        <v>-1.1368683772161603E-13</v>
      </c>
      <c r="J543" s="281">
        <f>H543+I543</f>
        <v>2447</v>
      </c>
      <c r="K543" s="281">
        <f>K544+K545+K546+K547+K549+K548+K550</f>
        <v>500</v>
      </c>
      <c r="L543" s="281">
        <f>L544+L546+L547+L549+L550</f>
        <v>2410</v>
      </c>
      <c r="M543" s="281">
        <f>M544+M545+M546+M547+M549+M548+M550</f>
        <v>2410</v>
      </c>
      <c r="N543" s="281">
        <f t="shared" ref="N543:Q543" si="475">N544+N545+N546+N547+N549+N548+N550</f>
        <v>36</v>
      </c>
      <c r="O543" s="281">
        <f t="shared" si="475"/>
        <v>2446</v>
      </c>
      <c r="P543" s="281">
        <f t="shared" si="475"/>
        <v>2446</v>
      </c>
      <c r="Q543" s="281">
        <f t="shared" si="475"/>
        <v>0</v>
      </c>
      <c r="R543" s="281">
        <f>R544+R545+R546+R547+R549+R548+R550</f>
        <v>2961</v>
      </c>
      <c r="S543" s="281">
        <f t="shared" ref="S543:U543" si="476">S544+S545+S546+S547+S549+S548+S550</f>
        <v>-2961</v>
      </c>
      <c r="T543" s="281">
        <f t="shared" si="476"/>
        <v>0</v>
      </c>
      <c r="U543" s="281">
        <f t="shared" si="476"/>
        <v>0</v>
      </c>
    </row>
    <row r="544" spans="1:22" ht="15.75" customHeight="1" x14ac:dyDescent="0.2">
      <c r="A544" s="387" t="s">
        <v>901</v>
      </c>
      <c r="B544" s="277">
        <v>801</v>
      </c>
      <c r="C544" s="258" t="s">
        <v>190</v>
      </c>
      <c r="D544" s="258" t="s">
        <v>207</v>
      </c>
      <c r="E544" s="258" t="s">
        <v>896</v>
      </c>
      <c r="F544" s="258" t="s">
        <v>834</v>
      </c>
      <c r="G544" s="263"/>
      <c r="H544" s="263">
        <v>0</v>
      </c>
      <c r="I544" s="263">
        <v>1034.5999999999999</v>
      </c>
      <c r="J544" s="263">
        <f>H544+I544</f>
        <v>1034.5999999999999</v>
      </c>
      <c r="K544" s="263">
        <v>-0.04</v>
      </c>
      <c r="L544" s="263">
        <v>875</v>
      </c>
      <c r="M544" s="263">
        <v>875</v>
      </c>
      <c r="N544" s="263">
        <v>28</v>
      </c>
      <c r="O544" s="263">
        <f>M544+N544</f>
        <v>903</v>
      </c>
      <c r="P544" s="263">
        <v>903</v>
      </c>
      <c r="Q544" s="263">
        <v>0</v>
      </c>
      <c r="R544" s="263">
        <v>1199</v>
      </c>
      <c r="S544" s="263">
        <v>-1199</v>
      </c>
      <c r="T544" s="263">
        <f t="shared" ref="T544:T550" si="477">R544+S544</f>
        <v>0</v>
      </c>
      <c r="U544" s="263">
        <v>0</v>
      </c>
    </row>
    <row r="545" spans="1:21" hidden="1" x14ac:dyDescent="0.2">
      <c r="A545" s="387" t="s">
        <v>911</v>
      </c>
      <c r="B545" s="277">
        <v>801</v>
      </c>
      <c r="C545" s="258" t="s">
        <v>190</v>
      </c>
      <c r="D545" s="258" t="s">
        <v>207</v>
      </c>
      <c r="E545" s="258" t="s">
        <v>896</v>
      </c>
      <c r="F545" s="258" t="s">
        <v>96</v>
      </c>
      <c r="G545" s="263"/>
      <c r="H545" s="263">
        <v>1347</v>
      </c>
      <c r="I545" s="263">
        <v>-1347</v>
      </c>
      <c r="J545" s="263">
        <f>H545+I545</f>
        <v>0</v>
      </c>
      <c r="K545" s="263">
        <v>0</v>
      </c>
      <c r="L545" s="263">
        <f>I545+J545</f>
        <v>-1347</v>
      </c>
      <c r="M545" s="263">
        <f>J545+K545</f>
        <v>0</v>
      </c>
      <c r="N545" s="263">
        <v>0</v>
      </c>
      <c r="O545" s="263">
        <f t="shared" ref="O545:O550" si="478">M545+N545</f>
        <v>0</v>
      </c>
      <c r="P545" s="263">
        <f t="shared" ref="P545:Q545" si="479">M545+N545</f>
        <v>0</v>
      </c>
      <c r="Q545" s="263">
        <f t="shared" si="479"/>
        <v>0</v>
      </c>
      <c r="R545" s="263">
        <v>0</v>
      </c>
      <c r="S545" s="263">
        <v>0</v>
      </c>
      <c r="T545" s="263">
        <f t="shared" si="477"/>
        <v>0</v>
      </c>
      <c r="U545" s="263">
        <v>0</v>
      </c>
    </row>
    <row r="546" spans="1:21" ht="30" x14ac:dyDescent="0.2">
      <c r="A546" s="387" t="s">
        <v>904</v>
      </c>
      <c r="B546" s="277">
        <v>801</v>
      </c>
      <c r="C546" s="258" t="s">
        <v>190</v>
      </c>
      <c r="D546" s="258" t="s">
        <v>207</v>
      </c>
      <c r="E546" s="258" t="s">
        <v>896</v>
      </c>
      <c r="F546" s="394" t="s">
        <v>903</v>
      </c>
      <c r="G546" s="263"/>
      <c r="H546" s="263">
        <v>0</v>
      </c>
      <c r="I546" s="263">
        <v>312.39999999999998</v>
      </c>
      <c r="J546" s="263">
        <f>H546+I546</f>
        <v>312.39999999999998</v>
      </c>
      <c r="K546" s="263">
        <v>0.04</v>
      </c>
      <c r="L546" s="263">
        <v>265</v>
      </c>
      <c r="M546" s="263">
        <v>265</v>
      </c>
      <c r="N546" s="263">
        <v>8</v>
      </c>
      <c r="O546" s="263">
        <f t="shared" si="478"/>
        <v>273</v>
      </c>
      <c r="P546" s="263">
        <v>273</v>
      </c>
      <c r="Q546" s="263">
        <v>0</v>
      </c>
      <c r="R546" s="263">
        <v>362</v>
      </c>
      <c r="S546" s="263">
        <v>-362</v>
      </c>
      <c r="T546" s="263">
        <f t="shared" si="477"/>
        <v>0</v>
      </c>
      <c r="U546" s="263">
        <v>0</v>
      </c>
    </row>
    <row r="547" spans="1:21" ht="15.75" customHeight="1" x14ac:dyDescent="0.2">
      <c r="A547" s="265" t="s">
        <v>99</v>
      </c>
      <c r="B547" s="277">
        <v>801</v>
      </c>
      <c r="C547" s="258" t="s">
        <v>190</v>
      </c>
      <c r="D547" s="258" t="s">
        <v>207</v>
      </c>
      <c r="E547" s="258" t="s">
        <v>896</v>
      </c>
      <c r="F547" s="258" t="s">
        <v>100</v>
      </c>
      <c r="G547" s="263"/>
      <c r="H547" s="263">
        <v>196</v>
      </c>
      <c r="I547" s="263">
        <v>0</v>
      </c>
      <c r="J547" s="263">
        <f>H547+I547</f>
        <v>196</v>
      </c>
      <c r="K547" s="263">
        <v>0</v>
      </c>
      <c r="L547" s="263">
        <v>190</v>
      </c>
      <c r="M547" s="263">
        <v>190</v>
      </c>
      <c r="N547" s="263">
        <v>0</v>
      </c>
      <c r="O547" s="263">
        <f t="shared" si="478"/>
        <v>190</v>
      </c>
      <c r="P547" s="263">
        <v>190</v>
      </c>
      <c r="Q547" s="263">
        <v>0</v>
      </c>
      <c r="R547" s="263">
        <v>190</v>
      </c>
      <c r="S547" s="263">
        <v>-190</v>
      </c>
      <c r="T547" s="263">
        <f t="shared" si="477"/>
        <v>0</v>
      </c>
      <c r="U547" s="263">
        <v>0</v>
      </c>
    </row>
    <row r="548" spans="1:21" ht="30" hidden="1" x14ac:dyDescent="0.2">
      <c r="A548" s="265" t="s">
        <v>925</v>
      </c>
      <c r="B548" s="277">
        <v>801</v>
      </c>
      <c r="C548" s="258" t="s">
        <v>190</v>
      </c>
      <c r="D548" s="258" t="s">
        <v>207</v>
      </c>
      <c r="E548" s="258" t="s">
        <v>896</v>
      </c>
      <c r="F548" s="258" t="s">
        <v>102</v>
      </c>
      <c r="G548" s="263"/>
      <c r="H548" s="263"/>
      <c r="I548" s="263"/>
      <c r="J548" s="263"/>
      <c r="K548" s="263">
        <v>21.1</v>
      </c>
      <c r="L548" s="263">
        <v>0</v>
      </c>
      <c r="M548" s="263">
        <v>0</v>
      </c>
      <c r="N548" s="263">
        <v>0</v>
      </c>
      <c r="O548" s="263">
        <f t="shared" si="478"/>
        <v>0</v>
      </c>
      <c r="P548" s="263">
        <v>0</v>
      </c>
      <c r="Q548" s="263">
        <v>0</v>
      </c>
      <c r="R548" s="263">
        <v>0</v>
      </c>
      <c r="S548" s="263">
        <v>0</v>
      </c>
      <c r="T548" s="263">
        <f t="shared" si="477"/>
        <v>0</v>
      </c>
      <c r="U548" s="263">
        <v>0</v>
      </c>
    </row>
    <row r="549" spans="1:21" x14ac:dyDescent="0.2">
      <c r="A549" s="265" t="s">
        <v>93</v>
      </c>
      <c r="B549" s="277">
        <v>801</v>
      </c>
      <c r="C549" s="258" t="s">
        <v>190</v>
      </c>
      <c r="D549" s="258" t="s">
        <v>207</v>
      </c>
      <c r="E549" s="258" t="s">
        <v>896</v>
      </c>
      <c r="F549" s="258" t="s">
        <v>94</v>
      </c>
      <c r="G549" s="263"/>
      <c r="H549" s="263">
        <v>904</v>
      </c>
      <c r="I549" s="263">
        <v>0</v>
      </c>
      <c r="J549" s="263">
        <f>H549+I549</f>
        <v>904</v>
      </c>
      <c r="K549" s="263">
        <v>298.89999999999998</v>
      </c>
      <c r="L549" s="263">
        <v>900</v>
      </c>
      <c r="M549" s="263">
        <v>900</v>
      </c>
      <c r="N549" s="263">
        <v>0</v>
      </c>
      <c r="O549" s="263">
        <f t="shared" si="478"/>
        <v>900</v>
      </c>
      <c r="P549" s="263">
        <v>900</v>
      </c>
      <c r="Q549" s="263">
        <v>0</v>
      </c>
      <c r="R549" s="263">
        <v>1200</v>
      </c>
      <c r="S549" s="263">
        <v>-1200</v>
      </c>
      <c r="T549" s="263">
        <f t="shared" si="477"/>
        <v>0</v>
      </c>
      <c r="U549" s="263">
        <v>0</v>
      </c>
    </row>
    <row r="550" spans="1:21" ht="12.75" customHeight="1" x14ac:dyDescent="0.2">
      <c r="A550" s="265" t="s">
        <v>103</v>
      </c>
      <c r="B550" s="277">
        <v>801</v>
      </c>
      <c r="C550" s="258" t="s">
        <v>190</v>
      </c>
      <c r="D550" s="258" t="s">
        <v>207</v>
      </c>
      <c r="E550" s="258" t="s">
        <v>896</v>
      </c>
      <c r="F550" s="258" t="s">
        <v>104</v>
      </c>
      <c r="G550" s="263"/>
      <c r="H550" s="263">
        <v>904</v>
      </c>
      <c r="I550" s="263">
        <v>0</v>
      </c>
      <c r="J550" s="263">
        <v>0</v>
      </c>
      <c r="K550" s="263">
        <v>180</v>
      </c>
      <c r="L550" s="263">
        <v>180</v>
      </c>
      <c r="M550" s="263">
        <v>180</v>
      </c>
      <c r="N550" s="263">
        <v>0</v>
      </c>
      <c r="O550" s="263">
        <f t="shared" si="478"/>
        <v>180</v>
      </c>
      <c r="P550" s="263">
        <v>180</v>
      </c>
      <c r="Q550" s="263">
        <v>0</v>
      </c>
      <c r="R550" s="263">
        <v>10</v>
      </c>
      <c r="S550" s="263">
        <v>-10</v>
      </c>
      <c r="T550" s="263">
        <f t="shared" si="477"/>
        <v>0</v>
      </c>
      <c r="U550" s="263">
        <v>0</v>
      </c>
    </row>
    <row r="551" spans="1:21" ht="28.5" hidden="1" customHeight="1" x14ac:dyDescent="0.2">
      <c r="A551" s="265" t="s">
        <v>93</v>
      </c>
      <c r="B551" s="277">
        <v>801</v>
      </c>
      <c r="C551" s="258" t="s">
        <v>190</v>
      </c>
      <c r="D551" s="258" t="s">
        <v>207</v>
      </c>
      <c r="E551" s="258" t="s">
        <v>807</v>
      </c>
      <c r="F551" s="258" t="s">
        <v>94</v>
      </c>
      <c r="G551" s="263"/>
      <c r="H551" s="263">
        <v>182.7</v>
      </c>
      <c r="I551" s="263">
        <v>-182.7</v>
      </c>
      <c r="J551" s="263">
        <f t="shared" ref="J551" si="480">H551+I551</f>
        <v>0</v>
      </c>
      <c r="K551" s="263">
        <v>0</v>
      </c>
      <c r="L551" s="263">
        <f>I551+J551</f>
        <v>-182.7</v>
      </c>
      <c r="M551" s="263">
        <f>J551+K551</f>
        <v>0</v>
      </c>
      <c r="N551" s="263">
        <v>0</v>
      </c>
      <c r="O551" s="263">
        <f>M551+N551</f>
        <v>0</v>
      </c>
      <c r="P551" s="263">
        <f t="shared" ref="P551" si="481">M551+N551</f>
        <v>0</v>
      </c>
      <c r="Q551" s="263">
        <v>0</v>
      </c>
      <c r="R551" s="263">
        <f t="shared" ref="R551:U551" si="482">M551+N551</f>
        <v>0</v>
      </c>
      <c r="S551" s="263">
        <v>10</v>
      </c>
      <c r="T551" s="263">
        <f t="shared" si="482"/>
        <v>0</v>
      </c>
      <c r="U551" s="263">
        <f t="shared" si="482"/>
        <v>0</v>
      </c>
    </row>
    <row r="552" spans="1:21" s="19" customFormat="1" ht="18.75" customHeight="1" x14ac:dyDescent="0.2">
      <c r="A552" s="435" t="s">
        <v>236</v>
      </c>
      <c r="B552" s="255">
        <v>801</v>
      </c>
      <c r="C552" s="256" t="s">
        <v>194</v>
      </c>
      <c r="D552" s="256"/>
      <c r="E552" s="256"/>
      <c r="F552" s="256"/>
      <c r="G552" s="281">
        <f t="shared" ref="G552:U552" si="483">G559+G600</f>
        <v>0</v>
      </c>
      <c r="H552" s="281">
        <f t="shared" si="483"/>
        <v>3144</v>
      </c>
      <c r="I552" s="281">
        <f t="shared" si="483"/>
        <v>-22</v>
      </c>
      <c r="J552" s="281">
        <f t="shared" si="483"/>
        <v>3122</v>
      </c>
      <c r="K552" s="281">
        <f t="shared" si="483"/>
        <v>-103</v>
      </c>
      <c r="L552" s="281">
        <f t="shared" si="483"/>
        <v>3413.22</v>
      </c>
      <c r="M552" s="281">
        <f t="shared" si="483"/>
        <v>3413.22</v>
      </c>
      <c r="N552" s="281">
        <f t="shared" si="483"/>
        <v>302</v>
      </c>
      <c r="O552" s="281">
        <f t="shared" si="483"/>
        <v>3715.22</v>
      </c>
      <c r="P552" s="281">
        <f t="shared" si="483"/>
        <v>3715.22</v>
      </c>
      <c r="Q552" s="281">
        <f t="shared" si="483"/>
        <v>-2.2200000000000002</v>
      </c>
      <c r="R552" s="281">
        <f t="shared" si="483"/>
        <v>5406.2</v>
      </c>
      <c r="S552" s="281">
        <f t="shared" si="483"/>
        <v>196.5</v>
      </c>
      <c r="T552" s="281">
        <f t="shared" si="483"/>
        <v>5602.7</v>
      </c>
      <c r="U552" s="281">
        <f t="shared" si="483"/>
        <v>5583.7</v>
      </c>
    </row>
    <row r="553" spans="1:21" ht="12.75" hidden="1" customHeight="1" x14ac:dyDescent="0.2">
      <c r="A553" s="435" t="s">
        <v>211</v>
      </c>
      <c r="B553" s="255">
        <v>801</v>
      </c>
      <c r="C553" s="256" t="s">
        <v>194</v>
      </c>
      <c r="D553" s="256" t="s">
        <v>192</v>
      </c>
      <c r="E553" s="256"/>
      <c r="F553" s="256"/>
      <c r="G553" s="263"/>
      <c r="H553" s="263"/>
      <c r="I553" s="263" t="e">
        <f t="shared" ref="I553:U555" si="484">I554</f>
        <v>#REF!</v>
      </c>
      <c r="J553" s="263" t="e">
        <f t="shared" si="484"/>
        <v>#REF!</v>
      </c>
      <c r="K553" s="263" t="e">
        <f t="shared" si="484"/>
        <v>#REF!</v>
      </c>
      <c r="L553" s="263" t="e">
        <f t="shared" si="484"/>
        <v>#REF!</v>
      </c>
      <c r="M553" s="263" t="e">
        <f t="shared" si="484"/>
        <v>#REF!</v>
      </c>
      <c r="N553" s="263" t="e">
        <f t="shared" si="484"/>
        <v>#REF!</v>
      </c>
      <c r="O553" s="263" t="e">
        <f t="shared" si="484"/>
        <v>#REF!</v>
      </c>
      <c r="P553" s="263" t="e">
        <f t="shared" si="484"/>
        <v>#REF!</v>
      </c>
      <c r="Q553" s="263" t="e">
        <f t="shared" si="484"/>
        <v>#REF!</v>
      </c>
      <c r="R553" s="263" t="e">
        <f t="shared" si="484"/>
        <v>#REF!</v>
      </c>
      <c r="S553" s="263" t="e">
        <f t="shared" si="484"/>
        <v>#REF!</v>
      </c>
      <c r="T553" s="263" t="e">
        <f t="shared" si="484"/>
        <v>#REF!</v>
      </c>
      <c r="U553" s="263" t="e">
        <f t="shared" si="484"/>
        <v>#REF!</v>
      </c>
    </row>
    <row r="554" spans="1:21" ht="12.75" hidden="1" customHeight="1" x14ac:dyDescent="0.2">
      <c r="A554" s="265" t="s">
        <v>61</v>
      </c>
      <c r="B554" s="277">
        <v>801</v>
      </c>
      <c r="C554" s="258" t="s">
        <v>194</v>
      </c>
      <c r="D554" s="258" t="s">
        <v>192</v>
      </c>
      <c r="E554" s="258" t="s">
        <v>62</v>
      </c>
      <c r="F554" s="258"/>
      <c r="G554" s="263"/>
      <c r="H554" s="263"/>
      <c r="I554" s="263" t="e">
        <f>I555+I557</f>
        <v>#REF!</v>
      </c>
      <c r="J554" s="263" t="e">
        <f>J555+J557</f>
        <v>#REF!</v>
      </c>
      <c r="K554" s="263" t="e">
        <f>K555+K557</f>
        <v>#REF!</v>
      </c>
      <c r="L554" s="263" t="e">
        <f>L555+L557</f>
        <v>#REF!</v>
      </c>
      <c r="M554" s="263" t="e">
        <f>M555+M557</f>
        <v>#REF!</v>
      </c>
      <c r="N554" s="263" t="e">
        <f t="shared" ref="N554:P554" si="485">N555+N557</f>
        <v>#REF!</v>
      </c>
      <c r="O554" s="263" t="e">
        <f t="shared" si="485"/>
        <v>#REF!</v>
      </c>
      <c r="P554" s="263" t="e">
        <f t="shared" si="485"/>
        <v>#REF!</v>
      </c>
      <c r="Q554" s="263" t="e">
        <f t="shared" ref="Q554:T554" si="486">Q555+Q557</f>
        <v>#REF!</v>
      </c>
      <c r="R554" s="263" t="e">
        <f t="shared" ref="R554:S554" si="487">R555+R557</f>
        <v>#REF!</v>
      </c>
      <c r="S554" s="263" t="e">
        <f t="shared" si="487"/>
        <v>#REF!</v>
      </c>
      <c r="T554" s="263" t="e">
        <f t="shared" si="486"/>
        <v>#REF!</v>
      </c>
      <c r="U554" s="263" t="e">
        <f t="shared" ref="U554" si="488">U555+U557</f>
        <v>#REF!</v>
      </c>
    </row>
    <row r="555" spans="1:21" ht="25.5" hidden="1" customHeight="1" x14ac:dyDescent="0.2">
      <c r="A555" s="265" t="s">
        <v>183</v>
      </c>
      <c r="B555" s="277">
        <v>801</v>
      </c>
      <c r="C555" s="258" t="s">
        <v>194</v>
      </c>
      <c r="D555" s="258" t="s">
        <v>192</v>
      </c>
      <c r="E555" s="258" t="s">
        <v>182</v>
      </c>
      <c r="F555" s="258"/>
      <c r="G555" s="263"/>
      <c r="H555" s="263"/>
      <c r="I555" s="263" t="e">
        <f t="shared" si="484"/>
        <v>#REF!</v>
      </c>
      <c r="J555" s="263" t="e">
        <f t="shared" si="484"/>
        <v>#REF!</v>
      </c>
      <c r="K555" s="263" t="e">
        <f t="shared" si="484"/>
        <v>#REF!</v>
      </c>
      <c r="L555" s="263" t="e">
        <f t="shared" si="484"/>
        <v>#REF!</v>
      </c>
      <c r="M555" s="263" t="e">
        <f t="shared" si="484"/>
        <v>#REF!</v>
      </c>
      <c r="N555" s="263" t="e">
        <f t="shared" si="484"/>
        <v>#REF!</v>
      </c>
      <c r="O555" s="263" t="e">
        <f t="shared" si="484"/>
        <v>#REF!</v>
      </c>
      <c r="P555" s="263" t="e">
        <f t="shared" si="484"/>
        <v>#REF!</v>
      </c>
      <c r="Q555" s="263" t="e">
        <f t="shared" si="484"/>
        <v>#REF!</v>
      </c>
      <c r="R555" s="263" t="e">
        <f t="shared" si="484"/>
        <v>#REF!</v>
      </c>
      <c r="S555" s="263" t="e">
        <f t="shared" si="484"/>
        <v>#REF!</v>
      </c>
      <c r="T555" s="263" t="e">
        <f t="shared" si="484"/>
        <v>#REF!</v>
      </c>
      <c r="U555" s="263" t="e">
        <f t="shared" si="484"/>
        <v>#REF!</v>
      </c>
    </row>
    <row r="556" spans="1:21" ht="12.75" hidden="1" customHeight="1" x14ac:dyDescent="0.2">
      <c r="A556" s="265" t="s">
        <v>63</v>
      </c>
      <c r="B556" s="277">
        <v>801</v>
      </c>
      <c r="C556" s="258" t="s">
        <v>194</v>
      </c>
      <c r="D556" s="258" t="s">
        <v>192</v>
      </c>
      <c r="E556" s="258" t="s">
        <v>182</v>
      </c>
      <c r="F556" s="258" t="s">
        <v>64</v>
      </c>
      <c r="G556" s="263"/>
      <c r="H556" s="263"/>
      <c r="I556" s="263" t="e">
        <f>#REF!+G556</f>
        <v>#REF!</v>
      </c>
      <c r="J556" s="263" t="e">
        <f>G556+I556</f>
        <v>#REF!</v>
      </c>
      <c r="K556" s="263" t="e">
        <f>H556+I556</f>
        <v>#REF!</v>
      </c>
      <c r="L556" s="263" t="e">
        <f>H556+J556</f>
        <v>#REF!</v>
      </c>
      <c r="M556" s="263" t="e">
        <f>I556+K556</f>
        <v>#REF!</v>
      </c>
      <c r="N556" s="263" t="e">
        <f t="shared" ref="N556:O556" si="489">J556+L556</f>
        <v>#REF!</v>
      </c>
      <c r="O556" s="263" t="e">
        <f t="shared" si="489"/>
        <v>#REF!</v>
      </c>
      <c r="P556" s="263" t="e">
        <f>L556+N556</f>
        <v>#REF!</v>
      </c>
      <c r="Q556" s="263" t="e">
        <f t="shared" ref="Q556" si="490">M556+O556</f>
        <v>#REF!</v>
      </c>
      <c r="R556" s="263" t="e">
        <f>L556+N556</f>
        <v>#REF!</v>
      </c>
      <c r="S556" s="263" t="e">
        <f>M556+O556</f>
        <v>#REF!</v>
      </c>
      <c r="T556" s="263" t="e">
        <f>N556+P556</f>
        <v>#REF!</v>
      </c>
      <c r="U556" s="263" t="e">
        <f>O556+Q556</f>
        <v>#REF!</v>
      </c>
    </row>
    <row r="557" spans="1:21" ht="25.5" hidden="1" customHeight="1" x14ac:dyDescent="0.2">
      <c r="A557" s="265" t="s">
        <v>185</v>
      </c>
      <c r="B557" s="277">
        <v>801</v>
      </c>
      <c r="C557" s="258" t="s">
        <v>194</v>
      </c>
      <c r="D557" s="258" t="s">
        <v>192</v>
      </c>
      <c r="E557" s="258" t="s">
        <v>184</v>
      </c>
      <c r="F557" s="258"/>
      <c r="G557" s="263"/>
      <c r="H557" s="263"/>
      <c r="I557" s="263" t="e">
        <f>I558</f>
        <v>#REF!</v>
      </c>
      <c r="J557" s="263" t="e">
        <f>J558</f>
        <v>#REF!</v>
      </c>
      <c r="K557" s="263" t="e">
        <f>K558</f>
        <v>#REF!</v>
      </c>
      <c r="L557" s="263" t="e">
        <f>L558</f>
        <v>#REF!</v>
      </c>
      <c r="M557" s="263" t="e">
        <f>M558</f>
        <v>#REF!</v>
      </c>
      <c r="N557" s="263" t="e">
        <f t="shared" ref="N557:U557" si="491">N558</f>
        <v>#REF!</v>
      </c>
      <c r="O557" s="263" t="e">
        <f t="shared" si="491"/>
        <v>#REF!</v>
      </c>
      <c r="P557" s="263" t="e">
        <f t="shared" si="491"/>
        <v>#REF!</v>
      </c>
      <c r="Q557" s="263" t="e">
        <f t="shared" si="491"/>
        <v>#REF!</v>
      </c>
      <c r="R557" s="263" t="e">
        <f t="shared" si="491"/>
        <v>#REF!</v>
      </c>
      <c r="S557" s="263" t="e">
        <f t="shared" si="491"/>
        <v>#REF!</v>
      </c>
      <c r="T557" s="263" t="e">
        <f t="shared" si="491"/>
        <v>#REF!</v>
      </c>
      <c r="U557" s="263" t="e">
        <f t="shared" si="491"/>
        <v>#REF!</v>
      </c>
    </row>
    <row r="558" spans="1:21" ht="12.75" hidden="1" customHeight="1" x14ac:dyDescent="0.2">
      <c r="A558" s="265" t="s">
        <v>63</v>
      </c>
      <c r="B558" s="277">
        <v>801</v>
      </c>
      <c r="C558" s="258" t="s">
        <v>194</v>
      </c>
      <c r="D558" s="258" t="s">
        <v>192</v>
      </c>
      <c r="E558" s="258" t="s">
        <v>184</v>
      </c>
      <c r="F558" s="258" t="s">
        <v>64</v>
      </c>
      <c r="G558" s="263"/>
      <c r="H558" s="263"/>
      <c r="I558" s="263" t="e">
        <f>#REF!+G558</f>
        <v>#REF!</v>
      </c>
      <c r="J558" s="263" t="e">
        <f>G558+I558</f>
        <v>#REF!</v>
      </c>
      <c r="K558" s="263" t="e">
        <f>H558+I558</f>
        <v>#REF!</v>
      </c>
      <c r="L558" s="263" t="e">
        <f>H558+J558</f>
        <v>#REF!</v>
      </c>
      <c r="M558" s="263" t="e">
        <f>I558+K558</f>
        <v>#REF!</v>
      </c>
      <c r="N558" s="263" t="e">
        <f t="shared" ref="N558:O558" si="492">J558+L558</f>
        <v>#REF!</v>
      </c>
      <c r="O558" s="263" t="e">
        <f t="shared" si="492"/>
        <v>#REF!</v>
      </c>
      <c r="P558" s="263" t="e">
        <f>L558+N558</f>
        <v>#REF!</v>
      </c>
      <c r="Q558" s="263" t="e">
        <f t="shared" ref="Q558" si="493">M558+O558</f>
        <v>#REF!</v>
      </c>
      <c r="R558" s="263" t="e">
        <f>L558+N558</f>
        <v>#REF!</v>
      </c>
      <c r="S558" s="263" t="e">
        <f>M558+O558</f>
        <v>#REF!</v>
      </c>
      <c r="T558" s="263" t="e">
        <f>N558+P558</f>
        <v>#REF!</v>
      </c>
      <c r="U558" s="263" t="e">
        <f>O558+Q558</f>
        <v>#REF!</v>
      </c>
    </row>
    <row r="559" spans="1:21" s="19" customFormat="1" ht="30" customHeight="1" x14ac:dyDescent="0.2">
      <c r="A559" s="435" t="s">
        <v>255</v>
      </c>
      <c r="B559" s="255">
        <v>801</v>
      </c>
      <c r="C559" s="256" t="s">
        <v>194</v>
      </c>
      <c r="D559" s="256" t="s">
        <v>212</v>
      </c>
      <c r="E559" s="256"/>
      <c r="F559" s="256"/>
      <c r="G559" s="281">
        <f>G560+G576+G578+G583+G588</f>
        <v>0</v>
      </c>
      <c r="H559" s="281">
        <f>H578+H583+H588+H582</f>
        <v>3126</v>
      </c>
      <c r="I559" s="281">
        <f>I578+I583+I588+I582</f>
        <v>-22</v>
      </c>
      <c r="J559" s="281">
        <f>J578+J583+J588+J582</f>
        <v>3104</v>
      </c>
      <c r="K559" s="281">
        <f>K578+K583+K588+K582+K585</f>
        <v>-103</v>
      </c>
      <c r="L559" s="281">
        <f>L578+L583+L588+L582+L585</f>
        <v>3391</v>
      </c>
      <c r="M559" s="281">
        <f>M578+M583+M588+M582+M585</f>
        <v>3391</v>
      </c>
      <c r="N559" s="281">
        <f t="shared" ref="N559:P559" si="494">N578+N583+N588+N582+N585</f>
        <v>322</v>
      </c>
      <c r="O559" s="281">
        <f t="shared" si="494"/>
        <v>3713</v>
      </c>
      <c r="P559" s="281">
        <f t="shared" si="494"/>
        <v>3713</v>
      </c>
      <c r="Q559" s="281">
        <f t="shared" ref="Q559:T559" si="495">Q578+Q583+Q588+Q582+Q585</f>
        <v>0</v>
      </c>
      <c r="R559" s="281">
        <f t="shared" ref="R559" si="496">R578+R583+R588+R582+R585</f>
        <v>5406.2</v>
      </c>
      <c r="S559" s="281">
        <f>S578+S583+S588+S582+S585</f>
        <v>196.5</v>
      </c>
      <c r="T559" s="281">
        <f t="shared" si="495"/>
        <v>5602.7</v>
      </c>
      <c r="U559" s="281">
        <f t="shared" ref="U559" si="497">U578+U583+U588+U582+U585</f>
        <v>5583.7</v>
      </c>
    </row>
    <row r="560" spans="1:21" ht="36.75" hidden="1" customHeight="1" x14ac:dyDescent="0.2">
      <c r="A560" s="265" t="s">
        <v>987</v>
      </c>
      <c r="B560" s="277">
        <v>801</v>
      </c>
      <c r="C560" s="258" t="s">
        <v>194</v>
      </c>
      <c r="D560" s="258" t="s">
        <v>212</v>
      </c>
      <c r="E560" s="258" t="s">
        <v>488</v>
      </c>
      <c r="F560" s="258"/>
      <c r="G560" s="263"/>
      <c r="H560" s="263"/>
      <c r="I560" s="263">
        <f>I561+I562+I563</f>
        <v>-120</v>
      </c>
      <c r="J560" s="263" t="e">
        <f>J561+J562+J563</f>
        <v>#REF!</v>
      </c>
      <c r="K560" s="263">
        <f>K561+K562+K563</f>
        <v>-120</v>
      </c>
      <c r="L560" s="263" t="e">
        <f>L561+L562+L563</f>
        <v>#REF!</v>
      </c>
      <c r="M560" s="263" t="e">
        <f>M561+M562+M563</f>
        <v>#REF!</v>
      </c>
      <c r="N560" s="263" t="e">
        <f t="shared" ref="N560:P560" si="498">N561+N562+N563</f>
        <v>#REF!</v>
      </c>
      <c r="O560" s="263" t="e">
        <f t="shared" si="498"/>
        <v>#REF!</v>
      </c>
      <c r="P560" s="263" t="e">
        <f t="shared" si="498"/>
        <v>#REF!</v>
      </c>
      <c r="Q560" s="263" t="e">
        <f t="shared" ref="Q560:T560" si="499">Q561+Q562+Q563</f>
        <v>#REF!</v>
      </c>
      <c r="R560" s="263" t="e">
        <f t="shared" ref="R560:S560" si="500">R561+R562+R563</f>
        <v>#REF!</v>
      </c>
      <c r="S560" s="263" t="e">
        <f t="shared" si="500"/>
        <v>#REF!</v>
      </c>
      <c r="T560" s="263" t="e">
        <f t="shared" si="499"/>
        <v>#REF!</v>
      </c>
      <c r="U560" s="263" t="e">
        <f t="shared" ref="U560" si="501">U561+U562+U563</f>
        <v>#REF!</v>
      </c>
    </row>
    <row r="561" spans="1:21" ht="27" hidden="1" customHeight="1" x14ac:dyDescent="0.2">
      <c r="A561" s="265" t="s">
        <v>513</v>
      </c>
      <c r="B561" s="277">
        <v>801</v>
      </c>
      <c r="C561" s="258" t="s">
        <v>194</v>
      </c>
      <c r="D561" s="258" t="s">
        <v>212</v>
      </c>
      <c r="E561" s="258" t="s">
        <v>524</v>
      </c>
      <c r="F561" s="258" t="s">
        <v>94</v>
      </c>
      <c r="G561" s="263"/>
      <c r="H561" s="263"/>
      <c r="I561" s="263">
        <v>-10</v>
      </c>
      <c r="J561" s="263" t="e">
        <f>#REF!+I561</f>
        <v>#REF!</v>
      </c>
      <c r="K561" s="263">
        <v>-10</v>
      </c>
      <c r="L561" s="263" t="e">
        <f>#REF!+J561</f>
        <v>#REF!</v>
      </c>
      <c r="M561" s="263" t="e">
        <f>#REF!+K561</f>
        <v>#REF!</v>
      </c>
      <c r="N561" s="263" t="e">
        <f>#REF!+L561</f>
        <v>#REF!</v>
      </c>
      <c r="O561" s="263" t="e">
        <f>#REF!+M561</f>
        <v>#REF!</v>
      </c>
      <c r="P561" s="263" t="e">
        <f>#REF!+N561</f>
        <v>#REF!</v>
      </c>
      <c r="Q561" s="263" t="e">
        <f>#REF!+O561</f>
        <v>#REF!</v>
      </c>
      <c r="R561" s="263" t="e">
        <f>#REF!+N561</f>
        <v>#REF!</v>
      </c>
      <c r="S561" s="263" t="e">
        <f>#REF!+O561</f>
        <v>#REF!</v>
      </c>
      <c r="T561" s="263" t="e">
        <f>#REF!+P561</f>
        <v>#REF!</v>
      </c>
      <c r="U561" s="263" t="e">
        <f>#REF!+Q561</f>
        <v>#REF!</v>
      </c>
    </row>
    <row r="562" spans="1:21" ht="27.75" hidden="1" customHeight="1" x14ac:dyDescent="0.2">
      <c r="A562" s="265" t="s">
        <v>739</v>
      </c>
      <c r="B562" s="277">
        <v>801</v>
      </c>
      <c r="C562" s="258" t="s">
        <v>194</v>
      </c>
      <c r="D562" s="258" t="s">
        <v>212</v>
      </c>
      <c r="E562" s="258" t="s">
        <v>525</v>
      </c>
      <c r="F562" s="258" t="s">
        <v>94</v>
      </c>
      <c r="G562" s="263"/>
      <c r="H562" s="263"/>
      <c r="I562" s="263">
        <v>-10</v>
      </c>
      <c r="J562" s="263" t="e">
        <f>#REF!+I562</f>
        <v>#REF!</v>
      </c>
      <c r="K562" s="263">
        <v>-10</v>
      </c>
      <c r="L562" s="263" t="e">
        <f>#REF!+J562</f>
        <v>#REF!</v>
      </c>
      <c r="M562" s="263" t="e">
        <f>#REF!+K562</f>
        <v>#REF!</v>
      </c>
      <c r="N562" s="263" t="e">
        <f>#REF!+L562</f>
        <v>#REF!</v>
      </c>
      <c r="O562" s="263" t="e">
        <f>#REF!+M562</f>
        <v>#REF!</v>
      </c>
      <c r="P562" s="263" t="e">
        <f>#REF!+N562</f>
        <v>#REF!</v>
      </c>
      <c r="Q562" s="263" t="e">
        <f>#REF!+O562</f>
        <v>#REF!</v>
      </c>
      <c r="R562" s="263" t="e">
        <f>#REF!+N562</f>
        <v>#REF!</v>
      </c>
      <c r="S562" s="263" t="e">
        <f>#REF!+O562</f>
        <v>#REF!</v>
      </c>
      <c r="T562" s="263" t="e">
        <f>#REF!+P562</f>
        <v>#REF!</v>
      </c>
      <c r="U562" s="263" t="e">
        <f>#REF!+Q562</f>
        <v>#REF!</v>
      </c>
    </row>
    <row r="563" spans="1:21" hidden="1" x14ac:dyDescent="0.2">
      <c r="A563" s="265" t="s">
        <v>514</v>
      </c>
      <c r="B563" s="277">
        <v>801</v>
      </c>
      <c r="C563" s="258" t="s">
        <v>194</v>
      </c>
      <c r="D563" s="258" t="s">
        <v>212</v>
      </c>
      <c r="E563" s="258" t="s">
        <v>528</v>
      </c>
      <c r="F563" s="258" t="s">
        <v>94</v>
      </c>
      <c r="G563" s="263"/>
      <c r="H563" s="263"/>
      <c r="I563" s="263">
        <v>-100</v>
      </c>
      <c r="J563" s="263" t="e">
        <f>#REF!+I563</f>
        <v>#REF!</v>
      </c>
      <c r="K563" s="263">
        <v>-100</v>
      </c>
      <c r="L563" s="263" t="e">
        <f>#REF!+J563</f>
        <v>#REF!</v>
      </c>
      <c r="M563" s="263" t="e">
        <f>#REF!+K563</f>
        <v>#REF!</v>
      </c>
      <c r="N563" s="263" t="e">
        <f>#REF!+L563</f>
        <v>#REF!</v>
      </c>
      <c r="O563" s="263" t="e">
        <f>#REF!+M563</f>
        <v>#REF!</v>
      </c>
      <c r="P563" s="263" t="e">
        <f>#REF!+N563</f>
        <v>#REF!</v>
      </c>
      <c r="Q563" s="263" t="e">
        <f>#REF!+O563</f>
        <v>#REF!</v>
      </c>
      <c r="R563" s="263" t="e">
        <f>#REF!+N563</f>
        <v>#REF!</v>
      </c>
      <c r="S563" s="263" t="e">
        <f>#REF!+O563</f>
        <v>#REF!</v>
      </c>
      <c r="T563" s="263" t="e">
        <f>#REF!+P563</f>
        <v>#REF!</v>
      </c>
      <c r="U563" s="263" t="e">
        <f>#REF!+Q563</f>
        <v>#REF!</v>
      </c>
    </row>
    <row r="564" spans="1:21" hidden="1" x14ac:dyDescent="0.2">
      <c r="A564" s="265" t="s">
        <v>404</v>
      </c>
      <c r="B564" s="277">
        <v>801</v>
      </c>
      <c r="C564" s="258" t="s">
        <v>194</v>
      </c>
      <c r="D564" s="258" t="s">
        <v>212</v>
      </c>
      <c r="E564" s="258" t="s">
        <v>62</v>
      </c>
      <c r="F564" s="258"/>
      <c r="G564" s="263"/>
      <c r="H564" s="263"/>
      <c r="I564" s="263">
        <f>I565+I568+I572+I574+I570</f>
        <v>-120</v>
      </c>
      <c r="J564" s="263">
        <f>J565+J568+J572+J574+J570</f>
        <v>-120</v>
      </c>
      <c r="K564" s="263">
        <f>K565+K568+K572+K574+K570</f>
        <v>-120</v>
      </c>
      <c r="L564" s="263">
        <f>L565+L568+L572+L574+L570</f>
        <v>-120</v>
      </c>
      <c r="M564" s="263">
        <f>M565+M568+M572+M574+M570</f>
        <v>-240</v>
      </c>
      <c r="N564" s="263">
        <f t="shared" ref="N564:P564" si="502">N565+N568+N572+N574+N570</f>
        <v>-240</v>
      </c>
      <c r="O564" s="263">
        <f t="shared" si="502"/>
        <v>-360</v>
      </c>
      <c r="P564" s="263">
        <f t="shared" si="502"/>
        <v>-360</v>
      </c>
      <c r="Q564" s="263">
        <f t="shared" ref="Q564:T564" si="503">Q565+Q568+Q572+Q574+Q570</f>
        <v>-600</v>
      </c>
      <c r="R564" s="263">
        <f t="shared" ref="R564:S564" si="504">R565+R568+R572+R574+R570</f>
        <v>-360</v>
      </c>
      <c r="S564" s="263">
        <f t="shared" si="504"/>
        <v>-600</v>
      </c>
      <c r="T564" s="263">
        <f t="shared" si="503"/>
        <v>-600</v>
      </c>
      <c r="U564" s="263">
        <f t="shared" ref="U564" si="505">U565+U568+U572+U574+U570</f>
        <v>-960</v>
      </c>
    </row>
    <row r="565" spans="1:21" ht="45" hidden="1" x14ac:dyDescent="0.2">
      <c r="A565" s="265" t="s">
        <v>376</v>
      </c>
      <c r="B565" s="255">
        <v>801</v>
      </c>
      <c r="C565" s="258" t="s">
        <v>194</v>
      </c>
      <c r="D565" s="258" t="s">
        <v>212</v>
      </c>
      <c r="E565" s="258" t="s">
        <v>177</v>
      </c>
      <c r="F565" s="258"/>
      <c r="G565" s="263"/>
      <c r="H565" s="263"/>
      <c r="I565" s="263"/>
      <c r="J565" s="263">
        <f>J567+J566</f>
        <v>0</v>
      </c>
      <c r="K565" s="263"/>
      <c r="L565" s="263">
        <f>L567+L566</f>
        <v>0</v>
      </c>
      <c r="M565" s="263">
        <f>M567+M566</f>
        <v>0</v>
      </c>
      <c r="N565" s="263">
        <f t="shared" ref="N565:P565" si="506">N567+N566</f>
        <v>0</v>
      </c>
      <c r="O565" s="263">
        <f t="shared" si="506"/>
        <v>0</v>
      </c>
      <c r="P565" s="263">
        <f t="shared" si="506"/>
        <v>0</v>
      </c>
      <c r="Q565" s="263">
        <f t="shared" ref="Q565:T565" si="507">Q567+Q566</f>
        <v>0</v>
      </c>
      <c r="R565" s="263">
        <f t="shared" ref="R565:S565" si="508">R567+R566</f>
        <v>0</v>
      </c>
      <c r="S565" s="263">
        <f t="shared" si="508"/>
        <v>0</v>
      </c>
      <c r="T565" s="263">
        <f t="shared" si="507"/>
        <v>0</v>
      </c>
      <c r="U565" s="263">
        <f t="shared" ref="U565" si="509">U567+U566</f>
        <v>0</v>
      </c>
    </row>
    <row r="566" spans="1:21" hidden="1" x14ac:dyDescent="0.2">
      <c r="A566" s="265" t="s">
        <v>93</v>
      </c>
      <c r="B566" s="277">
        <v>801</v>
      </c>
      <c r="C566" s="258" t="s">
        <v>194</v>
      </c>
      <c r="D566" s="258" t="s">
        <v>212</v>
      </c>
      <c r="E566" s="258" t="s">
        <v>177</v>
      </c>
      <c r="F566" s="258" t="s">
        <v>94</v>
      </c>
      <c r="G566" s="263"/>
      <c r="H566" s="263"/>
      <c r="I566" s="263"/>
      <c r="J566" s="263">
        <f>G566+I566</f>
        <v>0</v>
      </c>
      <c r="K566" s="263"/>
      <c r="L566" s="263">
        <f>H566+J566</f>
        <v>0</v>
      </c>
      <c r="M566" s="263">
        <f>I566+K566</f>
        <v>0</v>
      </c>
      <c r="N566" s="263">
        <f t="shared" ref="N566:O567" si="510">J566+L566</f>
        <v>0</v>
      </c>
      <c r="O566" s="263">
        <f t="shared" si="510"/>
        <v>0</v>
      </c>
      <c r="P566" s="263">
        <f>L566+N566</f>
        <v>0</v>
      </c>
      <c r="Q566" s="263">
        <f t="shared" ref="Q566:Q567" si="511">M566+O566</f>
        <v>0</v>
      </c>
      <c r="R566" s="263">
        <f t="shared" ref="R566:U567" si="512">L566+N566</f>
        <v>0</v>
      </c>
      <c r="S566" s="263">
        <f t="shared" si="512"/>
        <v>0</v>
      </c>
      <c r="T566" s="263">
        <f t="shared" si="512"/>
        <v>0</v>
      </c>
      <c r="U566" s="263">
        <f t="shared" si="512"/>
        <v>0</v>
      </c>
    </row>
    <row r="567" spans="1:21" ht="12.75" hidden="1" customHeight="1" x14ac:dyDescent="0.2">
      <c r="A567" s="265" t="s">
        <v>93</v>
      </c>
      <c r="B567" s="277">
        <v>801</v>
      </c>
      <c r="C567" s="258" t="s">
        <v>194</v>
      </c>
      <c r="D567" s="258" t="s">
        <v>212</v>
      </c>
      <c r="E567" s="258" t="s">
        <v>177</v>
      </c>
      <c r="F567" s="258" t="s">
        <v>64</v>
      </c>
      <c r="G567" s="263"/>
      <c r="H567" s="263"/>
      <c r="I567" s="263"/>
      <c r="J567" s="263">
        <f>G567+I567</f>
        <v>0</v>
      </c>
      <c r="K567" s="263"/>
      <c r="L567" s="263">
        <f>H567+J567</f>
        <v>0</v>
      </c>
      <c r="M567" s="263">
        <f>I567+K567</f>
        <v>0</v>
      </c>
      <c r="N567" s="263">
        <f t="shared" si="510"/>
        <v>0</v>
      </c>
      <c r="O567" s="263">
        <f t="shared" si="510"/>
        <v>0</v>
      </c>
      <c r="P567" s="263">
        <f>L567+N567</f>
        <v>0</v>
      </c>
      <c r="Q567" s="263">
        <f t="shared" si="511"/>
        <v>0</v>
      </c>
      <c r="R567" s="263">
        <f t="shared" si="512"/>
        <v>0</v>
      </c>
      <c r="S567" s="263">
        <f t="shared" si="512"/>
        <v>0</v>
      </c>
      <c r="T567" s="263">
        <f t="shared" si="512"/>
        <v>0</v>
      </c>
      <c r="U567" s="263">
        <f t="shared" si="512"/>
        <v>0</v>
      </c>
    </row>
    <row r="568" spans="1:21" ht="38.25" hidden="1" customHeight="1" x14ac:dyDescent="0.2">
      <c r="A568" s="265" t="s">
        <v>377</v>
      </c>
      <c r="B568" s="277">
        <v>801</v>
      </c>
      <c r="C568" s="258" t="s">
        <v>194</v>
      </c>
      <c r="D568" s="258" t="s">
        <v>212</v>
      </c>
      <c r="E568" s="258" t="s">
        <v>133</v>
      </c>
      <c r="F568" s="258"/>
      <c r="G568" s="263"/>
      <c r="H568" s="263"/>
      <c r="I568" s="263"/>
      <c r="J568" s="263">
        <f>J569</f>
        <v>0</v>
      </c>
      <c r="K568" s="263"/>
      <c r="L568" s="263">
        <f>L569</f>
        <v>0</v>
      </c>
      <c r="M568" s="263">
        <f>M569</f>
        <v>0</v>
      </c>
      <c r="N568" s="263">
        <f t="shared" ref="N568:U568" si="513">N569</f>
        <v>0</v>
      </c>
      <c r="O568" s="263">
        <f t="shared" si="513"/>
        <v>0</v>
      </c>
      <c r="P568" s="263">
        <f t="shared" si="513"/>
        <v>0</v>
      </c>
      <c r="Q568" s="263">
        <f t="shared" si="513"/>
        <v>0</v>
      </c>
      <c r="R568" s="263">
        <f t="shared" si="513"/>
        <v>0</v>
      </c>
      <c r="S568" s="263">
        <f t="shared" si="513"/>
        <v>0</v>
      </c>
      <c r="T568" s="263">
        <f t="shared" si="513"/>
        <v>0</v>
      </c>
      <c r="U568" s="263">
        <f t="shared" si="513"/>
        <v>0</v>
      </c>
    </row>
    <row r="569" spans="1:21" ht="24.75" hidden="1" customHeight="1" x14ac:dyDescent="0.2">
      <c r="A569" s="265" t="s">
        <v>93</v>
      </c>
      <c r="B569" s="277">
        <v>801</v>
      </c>
      <c r="C569" s="258" t="s">
        <v>194</v>
      </c>
      <c r="D569" s="258" t="s">
        <v>212</v>
      </c>
      <c r="E569" s="258" t="s">
        <v>133</v>
      </c>
      <c r="F569" s="258" t="s">
        <v>94</v>
      </c>
      <c r="G569" s="263"/>
      <c r="H569" s="263"/>
      <c r="I569" s="263"/>
      <c r="J569" s="263">
        <f>G569+I569</f>
        <v>0</v>
      </c>
      <c r="K569" s="263"/>
      <c r="L569" s="263">
        <f>H569+J569</f>
        <v>0</v>
      </c>
      <c r="M569" s="263">
        <f>I569+K569</f>
        <v>0</v>
      </c>
      <c r="N569" s="263">
        <f t="shared" ref="N569:O569" si="514">J569+L569</f>
        <v>0</v>
      </c>
      <c r="O569" s="263">
        <f t="shared" si="514"/>
        <v>0</v>
      </c>
      <c r="P569" s="263">
        <f>L569+N569</f>
        <v>0</v>
      </c>
      <c r="Q569" s="263">
        <f t="shared" ref="Q569" si="515">M569+O569</f>
        <v>0</v>
      </c>
      <c r="R569" s="263">
        <f>L569+N569</f>
        <v>0</v>
      </c>
      <c r="S569" s="263">
        <f>M569+O569</f>
        <v>0</v>
      </c>
      <c r="T569" s="263">
        <f>N569+P569</f>
        <v>0</v>
      </c>
      <c r="U569" s="263">
        <f>O569+Q569</f>
        <v>0</v>
      </c>
    </row>
    <row r="570" spans="1:21" ht="16.5" hidden="1" customHeight="1" x14ac:dyDescent="0.2">
      <c r="A570" s="265" t="s">
        <v>1008</v>
      </c>
      <c r="B570" s="277">
        <v>801</v>
      </c>
      <c r="C570" s="258" t="s">
        <v>194</v>
      </c>
      <c r="D570" s="258" t="s">
        <v>212</v>
      </c>
      <c r="E570" s="258" t="s">
        <v>548</v>
      </c>
      <c r="F570" s="258"/>
      <c r="G570" s="263"/>
      <c r="H570" s="263"/>
      <c r="I570" s="263">
        <f>I571</f>
        <v>-100</v>
      </c>
      <c r="J570" s="263">
        <f>J571</f>
        <v>-100</v>
      </c>
      <c r="K570" s="263">
        <f>K571</f>
        <v>-100</v>
      </c>
      <c r="L570" s="263">
        <f>L571</f>
        <v>-100</v>
      </c>
      <c r="M570" s="263">
        <f>M571</f>
        <v>-200</v>
      </c>
      <c r="N570" s="263">
        <f t="shared" ref="N570:U570" si="516">N571</f>
        <v>-200</v>
      </c>
      <c r="O570" s="263">
        <f t="shared" si="516"/>
        <v>-300</v>
      </c>
      <c r="P570" s="263">
        <f t="shared" si="516"/>
        <v>-300</v>
      </c>
      <c r="Q570" s="263">
        <f t="shared" si="516"/>
        <v>-500</v>
      </c>
      <c r="R570" s="263">
        <f t="shared" si="516"/>
        <v>-300</v>
      </c>
      <c r="S570" s="263">
        <f t="shared" si="516"/>
        <v>-500</v>
      </c>
      <c r="T570" s="263">
        <f t="shared" si="516"/>
        <v>-500</v>
      </c>
      <c r="U570" s="263">
        <f t="shared" si="516"/>
        <v>-800</v>
      </c>
    </row>
    <row r="571" spans="1:21" ht="17.25" hidden="1" customHeight="1" x14ac:dyDescent="0.2">
      <c r="A571" s="265" t="s">
        <v>93</v>
      </c>
      <c r="B571" s="277">
        <v>801</v>
      </c>
      <c r="C571" s="258" t="s">
        <v>194</v>
      </c>
      <c r="D571" s="258" t="s">
        <v>212</v>
      </c>
      <c r="E571" s="258" t="s">
        <v>548</v>
      </c>
      <c r="F571" s="258" t="s">
        <v>94</v>
      </c>
      <c r="G571" s="263"/>
      <c r="H571" s="263"/>
      <c r="I571" s="263">
        <v>-100</v>
      </c>
      <c r="J571" s="263">
        <f>G571+I571</f>
        <v>-100</v>
      </c>
      <c r="K571" s="263">
        <v>-100</v>
      </c>
      <c r="L571" s="263">
        <f>H571+J571</f>
        <v>-100</v>
      </c>
      <c r="M571" s="263">
        <f>I571+K571</f>
        <v>-200</v>
      </c>
      <c r="N571" s="263">
        <f t="shared" ref="N571:O571" si="517">J571+L571</f>
        <v>-200</v>
      </c>
      <c r="O571" s="263">
        <f t="shared" si="517"/>
        <v>-300</v>
      </c>
      <c r="P571" s="263">
        <f>L571+N571</f>
        <v>-300</v>
      </c>
      <c r="Q571" s="263">
        <f t="shared" ref="Q571" si="518">M571+O571</f>
        <v>-500</v>
      </c>
      <c r="R571" s="263">
        <f>L571+N571</f>
        <v>-300</v>
      </c>
      <c r="S571" s="263">
        <f>M571+O571</f>
        <v>-500</v>
      </c>
      <c r="T571" s="263">
        <f>N571+P571</f>
        <v>-500</v>
      </c>
      <c r="U571" s="263">
        <f>O571+Q571</f>
        <v>-800</v>
      </c>
    </row>
    <row r="572" spans="1:21" ht="31.5" hidden="1" customHeight="1" x14ac:dyDescent="0.2">
      <c r="A572" s="265" t="s">
        <v>425</v>
      </c>
      <c r="B572" s="277">
        <v>801</v>
      </c>
      <c r="C572" s="258" t="s">
        <v>194</v>
      </c>
      <c r="D572" s="258" t="s">
        <v>212</v>
      </c>
      <c r="E572" s="258" t="s">
        <v>548</v>
      </c>
      <c r="F572" s="258"/>
      <c r="G572" s="263"/>
      <c r="H572" s="263"/>
      <c r="I572" s="263">
        <f>I573</f>
        <v>-10</v>
      </c>
      <c r="J572" s="263">
        <f>J574</f>
        <v>-10</v>
      </c>
      <c r="K572" s="263">
        <f>K573</f>
        <v>-10</v>
      </c>
      <c r="L572" s="263">
        <f>L574</f>
        <v>-10</v>
      </c>
      <c r="M572" s="263">
        <f>M574</f>
        <v>-20</v>
      </c>
      <c r="N572" s="263">
        <f t="shared" ref="N572:P572" si="519">N574</f>
        <v>-20</v>
      </c>
      <c r="O572" s="263">
        <f t="shared" si="519"/>
        <v>-30</v>
      </c>
      <c r="P572" s="263">
        <f t="shared" si="519"/>
        <v>-30</v>
      </c>
      <c r="Q572" s="263">
        <f t="shared" ref="Q572:T572" si="520">Q574</f>
        <v>-50</v>
      </c>
      <c r="R572" s="263">
        <f t="shared" ref="R572:S572" si="521">R574</f>
        <v>-30</v>
      </c>
      <c r="S572" s="263">
        <f t="shared" si="521"/>
        <v>-50</v>
      </c>
      <c r="T572" s="263">
        <f t="shared" si="520"/>
        <v>-50</v>
      </c>
      <c r="U572" s="263">
        <f t="shared" ref="U572" si="522">U574</f>
        <v>-80</v>
      </c>
    </row>
    <row r="573" spans="1:21" ht="18" hidden="1" customHeight="1" x14ac:dyDescent="0.2">
      <c r="A573" s="265" t="s">
        <v>93</v>
      </c>
      <c r="B573" s="277">
        <v>801</v>
      </c>
      <c r="C573" s="258" t="s">
        <v>194</v>
      </c>
      <c r="D573" s="258" t="s">
        <v>212</v>
      </c>
      <c r="E573" s="258" t="s">
        <v>548</v>
      </c>
      <c r="F573" s="258" t="s">
        <v>94</v>
      </c>
      <c r="G573" s="263"/>
      <c r="H573" s="263"/>
      <c r="I573" s="263">
        <v>-10</v>
      </c>
      <c r="J573" s="263">
        <f>G573+I573</f>
        <v>-10</v>
      </c>
      <c r="K573" s="263">
        <v>-10</v>
      </c>
      <c r="L573" s="263">
        <f>H573+J573</f>
        <v>-10</v>
      </c>
      <c r="M573" s="263">
        <f>I573+K573</f>
        <v>-20</v>
      </c>
      <c r="N573" s="263">
        <f t="shared" ref="N573:O573" si="523">J573+L573</f>
        <v>-20</v>
      </c>
      <c r="O573" s="263">
        <f t="shared" si="523"/>
        <v>-30</v>
      </c>
      <c r="P573" s="263">
        <f>L573+N573</f>
        <v>-30</v>
      </c>
      <c r="Q573" s="263">
        <f t="shared" ref="Q573" si="524">M573+O573</f>
        <v>-50</v>
      </c>
      <c r="R573" s="263">
        <f>L573+N573</f>
        <v>-30</v>
      </c>
      <c r="S573" s="263">
        <f>M573+O573</f>
        <v>-50</v>
      </c>
      <c r="T573" s="263">
        <f>N573+P573</f>
        <v>-50</v>
      </c>
      <c r="U573" s="263">
        <f>O573+Q573</f>
        <v>-80</v>
      </c>
    </row>
    <row r="574" spans="1:21" ht="27.75" hidden="1" customHeight="1" x14ac:dyDescent="0.2">
      <c r="A574" s="265" t="s">
        <v>741</v>
      </c>
      <c r="B574" s="277">
        <v>801</v>
      </c>
      <c r="C574" s="258" t="s">
        <v>194</v>
      </c>
      <c r="D574" s="258" t="s">
        <v>212</v>
      </c>
      <c r="E574" s="258" t="s">
        <v>433</v>
      </c>
      <c r="F574" s="258"/>
      <c r="G574" s="263"/>
      <c r="H574" s="263"/>
      <c r="I574" s="263">
        <f>I575</f>
        <v>-10</v>
      </c>
      <c r="J574" s="263">
        <f>J575</f>
        <v>-10</v>
      </c>
      <c r="K574" s="263">
        <f>K575</f>
        <v>-10</v>
      </c>
      <c r="L574" s="263">
        <f>L575</f>
        <v>-10</v>
      </c>
      <c r="M574" s="263">
        <f>M575</f>
        <v>-20</v>
      </c>
      <c r="N574" s="263">
        <f t="shared" ref="N574:U574" si="525">N575</f>
        <v>-20</v>
      </c>
      <c r="O574" s="263">
        <f t="shared" si="525"/>
        <v>-30</v>
      </c>
      <c r="P574" s="263">
        <f t="shared" si="525"/>
        <v>-30</v>
      </c>
      <c r="Q574" s="263">
        <f t="shared" si="525"/>
        <v>-50</v>
      </c>
      <c r="R574" s="263">
        <f t="shared" si="525"/>
        <v>-30</v>
      </c>
      <c r="S574" s="263">
        <f t="shared" si="525"/>
        <v>-50</v>
      </c>
      <c r="T574" s="263">
        <f t="shared" si="525"/>
        <v>-50</v>
      </c>
      <c r="U574" s="263">
        <f t="shared" si="525"/>
        <v>-80</v>
      </c>
    </row>
    <row r="575" spans="1:21" ht="18.75" hidden="1" customHeight="1" x14ac:dyDescent="0.2">
      <c r="A575" s="265" t="s">
        <v>93</v>
      </c>
      <c r="B575" s="277">
        <v>801</v>
      </c>
      <c r="C575" s="258" t="s">
        <v>194</v>
      </c>
      <c r="D575" s="258" t="s">
        <v>212</v>
      </c>
      <c r="E575" s="258" t="s">
        <v>433</v>
      </c>
      <c r="F575" s="258" t="s">
        <v>94</v>
      </c>
      <c r="G575" s="263"/>
      <c r="H575" s="263"/>
      <c r="I575" s="263">
        <v>-10</v>
      </c>
      <c r="J575" s="263">
        <f>G575+I575</f>
        <v>-10</v>
      </c>
      <c r="K575" s="263">
        <v>-10</v>
      </c>
      <c r="L575" s="263">
        <f>H575+J575</f>
        <v>-10</v>
      </c>
      <c r="M575" s="263">
        <f>I575+K575</f>
        <v>-20</v>
      </c>
      <c r="N575" s="263">
        <f t="shared" ref="N575:O575" si="526">J575+L575</f>
        <v>-20</v>
      </c>
      <c r="O575" s="263">
        <f t="shared" si="526"/>
        <v>-30</v>
      </c>
      <c r="P575" s="263">
        <f>L575+N575</f>
        <v>-30</v>
      </c>
      <c r="Q575" s="263">
        <f t="shared" ref="Q575" si="527">M575+O575</f>
        <v>-50</v>
      </c>
      <c r="R575" s="263">
        <f>L575+N575</f>
        <v>-30</v>
      </c>
      <c r="S575" s="263">
        <f>M575+O575</f>
        <v>-50</v>
      </c>
      <c r="T575" s="263">
        <f>N575+P575</f>
        <v>-50</v>
      </c>
      <c r="U575" s="263">
        <f>O575+Q575</f>
        <v>-80</v>
      </c>
    </row>
    <row r="576" spans="1:21" ht="18.75" hidden="1" customHeight="1" x14ac:dyDescent="0.2">
      <c r="A576" s="265" t="s">
        <v>466</v>
      </c>
      <c r="B576" s="277">
        <v>801</v>
      </c>
      <c r="C576" s="258" t="s">
        <v>194</v>
      </c>
      <c r="D576" s="258" t="s">
        <v>212</v>
      </c>
      <c r="E576" s="258" t="s">
        <v>806</v>
      </c>
      <c r="F576" s="258"/>
      <c r="G576" s="263"/>
      <c r="H576" s="263"/>
      <c r="I576" s="263">
        <f>I577</f>
        <v>0</v>
      </c>
      <c r="J576" s="263" t="e">
        <f>J577</f>
        <v>#REF!</v>
      </c>
      <c r="K576" s="263">
        <f>K577</f>
        <v>0</v>
      </c>
      <c r="L576" s="263" t="e">
        <f>L577</f>
        <v>#REF!</v>
      </c>
      <c r="M576" s="263" t="e">
        <f>M577</f>
        <v>#REF!</v>
      </c>
      <c r="N576" s="263" t="e">
        <f t="shared" ref="N576:U576" si="528">N577</f>
        <v>#REF!</v>
      </c>
      <c r="O576" s="263" t="e">
        <f t="shared" si="528"/>
        <v>#REF!</v>
      </c>
      <c r="P576" s="263" t="e">
        <f t="shared" si="528"/>
        <v>#REF!</v>
      </c>
      <c r="Q576" s="263" t="e">
        <f t="shared" si="528"/>
        <v>#REF!</v>
      </c>
      <c r="R576" s="263" t="e">
        <f t="shared" si="528"/>
        <v>#REF!</v>
      </c>
      <c r="S576" s="263" t="e">
        <f t="shared" si="528"/>
        <v>#REF!</v>
      </c>
      <c r="T576" s="263" t="e">
        <f t="shared" si="528"/>
        <v>#REF!</v>
      </c>
      <c r="U576" s="263" t="e">
        <f t="shared" si="528"/>
        <v>#REF!</v>
      </c>
    </row>
    <row r="577" spans="1:21" ht="18.75" hidden="1" customHeight="1" x14ac:dyDescent="0.2">
      <c r="A577" s="265" t="s">
        <v>318</v>
      </c>
      <c r="B577" s="277" t="s">
        <v>146</v>
      </c>
      <c r="C577" s="258" t="s">
        <v>194</v>
      </c>
      <c r="D577" s="258" t="s">
        <v>212</v>
      </c>
      <c r="E577" s="258" t="s">
        <v>806</v>
      </c>
      <c r="F577" s="258" t="s">
        <v>319</v>
      </c>
      <c r="G577" s="263"/>
      <c r="H577" s="263"/>
      <c r="I577" s="263">
        <v>0</v>
      </c>
      <c r="J577" s="263" t="e">
        <f>#REF!+I577</f>
        <v>#REF!</v>
      </c>
      <c r="K577" s="263">
        <v>0</v>
      </c>
      <c r="L577" s="263" t="e">
        <f>#REF!+J577</f>
        <v>#REF!</v>
      </c>
      <c r="M577" s="263" t="e">
        <f>#REF!+K577</f>
        <v>#REF!</v>
      </c>
      <c r="N577" s="263" t="e">
        <f>#REF!+L577</f>
        <v>#REF!</v>
      </c>
      <c r="O577" s="263" t="e">
        <f>#REF!+M577</f>
        <v>#REF!</v>
      </c>
      <c r="P577" s="263" t="e">
        <f>#REF!+N577</f>
        <v>#REF!</v>
      </c>
      <c r="Q577" s="263" t="e">
        <f>#REF!+O577</f>
        <v>#REF!</v>
      </c>
      <c r="R577" s="263" t="e">
        <f>#REF!+N577</f>
        <v>#REF!</v>
      </c>
      <c r="S577" s="263" t="e">
        <f>#REF!+O577</f>
        <v>#REF!</v>
      </c>
      <c r="T577" s="263" t="e">
        <f>#REF!+P577</f>
        <v>#REF!</v>
      </c>
      <c r="U577" s="263" t="e">
        <f>#REF!+Q577</f>
        <v>#REF!</v>
      </c>
    </row>
    <row r="578" spans="1:21" ht="43.5" customHeight="1" x14ac:dyDescent="0.2">
      <c r="A578" s="265" t="s">
        <v>987</v>
      </c>
      <c r="B578" s="277">
        <v>801</v>
      </c>
      <c r="C578" s="258" t="s">
        <v>194</v>
      </c>
      <c r="D578" s="258" t="s">
        <v>212</v>
      </c>
      <c r="E578" s="258" t="s">
        <v>805</v>
      </c>
      <c r="F578" s="258"/>
      <c r="G578" s="263">
        <f>G579+G580+G581</f>
        <v>0</v>
      </c>
      <c r="H578" s="263">
        <f>H579+H580+H581</f>
        <v>120</v>
      </c>
      <c r="I578" s="263">
        <f>I579+I580+I581</f>
        <v>0</v>
      </c>
      <c r="J578" s="263">
        <f t="shared" ref="J578:J584" si="529">H578+I578</f>
        <v>120</v>
      </c>
      <c r="K578" s="263">
        <f>K579+K580+K581</f>
        <v>0</v>
      </c>
      <c r="L578" s="263">
        <f>L579+L580+L581</f>
        <v>70</v>
      </c>
      <c r="M578" s="263">
        <f>M579+M580+M581</f>
        <v>70</v>
      </c>
      <c r="N578" s="263">
        <f t="shared" ref="N578:P578" si="530">N579+N580+N581</f>
        <v>0</v>
      </c>
      <c r="O578" s="263">
        <f t="shared" si="530"/>
        <v>70</v>
      </c>
      <c r="P578" s="263">
        <f t="shared" si="530"/>
        <v>70</v>
      </c>
      <c r="Q578" s="263">
        <f t="shared" ref="Q578:T578" si="531">Q579+Q580+Q581</f>
        <v>0</v>
      </c>
      <c r="R578" s="263">
        <f t="shared" ref="R578:S578" si="532">R579+R580+R581</f>
        <v>20</v>
      </c>
      <c r="S578" s="263">
        <f t="shared" si="532"/>
        <v>0</v>
      </c>
      <c r="T578" s="263">
        <f t="shared" si="531"/>
        <v>20</v>
      </c>
      <c r="U578" s="263">
        <f t="shared" ref="U578" si="533">U579+U580+U581</f>
        <v>20</v>
      </c>
    </row>
    <row r="579" spans="1:21" ht="39.75" customHeight="1" x14ac:dyDescent="0.2">
      <c r="A579" s="265" t="s">
        <v>513</v>
      </c>
      <c r="B579" s="277">
        <v>801</v>
      </c>
      <c r="C579" s="258" t="s">
        <v>194</v>
      </c>
      <c r="D579" s="258" t="s">
        <v>212</v>
      </c>
      <c r="E579" s="258" t="s">
        <v>804</v>
      </c>
      <c r="F579" s="258" t="s">
        <v>94</v>
      </c>
      <c r="G579" s="263"/>
      <c r="H579" s="263">
        <v>10</v>
      </c>
      <c r="I579" s="263">
        <v>0</v>
      </c>
      <c r="J579" s="263">
        <f t="shared" si="529"/>
        <v>10</v>
      </c>
      <c r="K579" s="263">
        <v>0</v>
      </c>
      <c r="L579" s="263">
        <v>10</v>
      </c>
      <c r="M579" s="263">
        <v>10</v>
      </c>
      <c r="N579" s="263">
        <v>0</v>
      </c>
      <c r="O579" s="263">
        <f>M579+N579</f>
        <v>10</v>
      </c>
      <c r="P579" s="263">
        <v>10</v>
      </c>
      <c r="Q579" s="263">
        <v>0</v>
      </c>
      <c r="R579" s="263">
        <v>10</v>
      </c>
      <c r="S579" s="263">
        <v>0</v>
      </c>
      <c r="T579" s="263">
        <f>R579+S579</f>
        <v>10</v>
      </c>
      <c r="U579" s="263">
        <v>10</v>
      </c>
    </row>
    <row r="580" spans="1:21" ht="32.25" customHeight="1" x14ac:dyDescent="0.2">
      <c r="A580" s="265" t="s">
        <v>739</v>
      </c>
      <c r="B580" s="277">
        <v>801</v>
      </c>
      <c r="C580" s="258" t="s">
        <v>194</v>
      </c>
      <c r="D580" s="258" t="s">
        <v>212</v>
      </c>
      <c r="E580" s="258" t="s">
        <v>803</v>
      </c>
      <c r="F580" s="258" t="s">
        <v>94</v>
      </c>
      <c r="G580" s="263"/>
      <c r="H580" s="263">
        <v>10</v>
      </c>
      <c r="I580" s="263">
        <v>0</v>
      </c>
      <c r="J580" s="263">
        <f t="shared" si="529"/>
        <v>10</v>
      </c>
      <c r="K580" s="263">
        <v>0</v>
      </c>
      <c r="L580" s="263">
        <v>10</v>
      </c>
      <c r="M580" s="263">
        <v>10</v>
      </c>
      <c r="N580" s="263">
        <v>0</v>
      </c>
      <c r="O580" s="263">
        <f t="shared" ref="O580:O582" si="534">M580+N580</f>
        <v>10</v>
      </c>
      <c r="P580" s="263">
        <v>10</v>
      </c>
      <c r="Q580" s="263">
        <v>0</v>
      </c>
      <c r="R580" s="263">
        <v>10</v>
      </c>
      <c r="S580" s="263">
        <v>0</v>
      </c>
      <c r="T580" s="263">
        <f t="shared" ref="T580:T581" si="535">R580+S580</f>
        <v>10</v>
      </c>
      <c r="U580" s="263">
        <v>10</v>
      </c>
    </row>
    <row r="581" spans="1:21" ht="18.75" customHeight="1" x14ac:dyDescent="0.2">
      <c r="A581" s="265" t="s">
        <v>514</v>
      </c>
      <c r="B581" s="277">
        <v>801</v>
      </c>
      <c r="C581" s="258" t="s">
        <v>194</v>
      </c>
      <c r="D581" s="258" t="s">
        <v>212</v>
      </c>
      <c r="E581" s="258" t="s">
        <v>802</v>
      </c>
      <c r="F581" s="258" t="s">
        <v>94</v>
      </c>
      <c r="G581" s="263"/>
      <c r="H581" s="263">
        <v>100</v>
      </c>
      <c r="I581" s="263">
        <v>0</v>
      </c>
      <c r="J581" s="263">
        <f t="shared" si="529"/>
        <v>100</v>
      </c>
      <c r="K581" s="263">
        <v>0</v>
      </c>
      <c r="L581" s="263">
        <v>50</v>
      </c>
      <c r="M581" s="263">
        <v>50</v>
      </c>
      <c r="N581" s="263">
        <v>0</v>
      </c>
      <c r="O581" s="263">
        <f t="shared" si="534"/>
        <v>50</v>
      </c>
      <c r="P581" s="263">
        <v>50</v>
      </c>
      <c r="Q581" s="263">
        <v>0</v>
      </c>
      <c r="R581" s="263">
        <v>0</v>
      </c>
      <c r="S581" s="263">
        <v>0</v>
      </c>
      <c r="T581" s="263">
        <f t="shared" si="535"/>
        <v>0</v>
      </c>
      <c r="U581" s="263">
        <v>0</v>
      </c>
    </row>
    <row r="582" spans="1:21" ht="27" hidden="1" customHeight="1" x14ac:dyDescent="0.2">
      <c r="A582" s="265" t="s">
        <v>466</v>
      </c>
      <c r="B582" s="277">
        <v>801</v>
      </c>
      <c r="C582" s="258" t="s">
        <v>194</v>
      </c>
      <c r="D582" s="258" t="s">
        <v>212</v>
      </c>
      <c r="E582" s="258" t="s">
        <v>876</v>
      </c>
      <c r="F582" s="258" t="s">
        <v>94</v>
      </c>
      <c r="G582" s="263"/>
      <c r="H582" s="263">
        <v>0</v>
      </c>
      <c r="I582" s="263">
        <v>9</v>
      </c>
      <c r="J582" s="263">
        <f t="shared" si="529"/>
        <v>9</v>
      </c>
      <c r="K582" s="263">
        <v>10</v>
      </c>
      <c r="L582" s="263">
        <v>0</v>
      </c>
      <c r="M582" s="263">
        <v>0</v>
      </c>
      <c r="N582" s="263">
        <v>0</v>
      </c>
      <c r="O582" s="263">
        <f t="shared" si="534"/>
        <v>0</v>
      </c>
      <c r="P582" s="263">
        <v>0</v>
      </c>
      <c r="Q582" s="263">
        <v>0</v>
      </c>
      <c r="R582" s="263">
        <v>0</v>
      </c>
      <c r="S582" s="263">
        <v>0</v>
      </c>
      <c r="T582" s="263">
        <v>0</v>
      </c>
      <c r="U582" s="263">
        <v>0</v>
      </c>
    </row>
    <row r="583" spans="1:21" ht="30" hidden="1" customHeight="1" x14ac:dyDescent="0.2">
      <c r="A583" s="265" t="s">
        <v>466</v>
      </c>
      <c r="B583" s="277">
        <v>801</v>
      </c>
      <c r="C583" s="258" t="s">
        <v>194</v>
      </c>
      <c r="D583" s="258" t="s">
        <v>212</v>
      </c>
      <c r="E583" s="258" t="s">
        <v>876</v>
      </c>
      <c r="F583" s="258"/>
      <c r="G583" s="263"/>
      <c r="H583" s="263">
        <f>H584</f>
        <v>800</v>
      </c>
      <c r="I583" s="263">
        <f>I584</f>
        <v>-184</v>
      </c>
      <c r="J583" s="263">
        <f t="shared" si="529"/>
        <v>616</v>
      </c>
      <c r="K583" s="263">
        <f>K584</f>
        <v>-216</v>
      </c>
      <c r="L583" s="263">
        <f>L584</f>
        <v>650</v>
      </c>
      <c r="M583" s="263">
        <f>M584</f>
        <v>650</v>
      </c>
      <c r="N583" s="263">
        <f t="shared" ref="N583:U583" si="536">N584</f>
        <v>-650</v>
      </c>
      <c r="O583" s="263">
        <f t="shared" si="536"/>
        <v>0</v>
      </c>
      <c r="P583" s="263">
        <f t="shared" si="536"/>
        <v>0</v>
      </c>
      <c r="Q583" s="263">
        <f t="shared" si="536"/>
        <v>0</v>
      </c>
      <c r="R583" s="263">
        <f t="shared" si="536"/>
        <v>0</v>
      </c>
      <c r="S583" s="263">
        <f t="shared" si="536"/>
        <v>0</v>
      </c>
      <c r="T583" s="263">
        <f t="shared" si="536"/>
        <v>0</v>
      </c>
      <c r="U583" s="263">
        <f t="shared" si="536"/>
        <v>0</v>
      </c>
    </row>
    <row r="584" spans="1:21" ht="18.75" hidden="1" customHeight="1" x14ac:dyDescent="0.2">
      <c r="A584" s="265" t="s">
        <v>318</v>
      </c>
      <c r="B584" s="277" t="s">
        <v>146</v>
      </c>
      <c r="C584" s="258" t="s">
        <v>194</v>
      </c>
      <c r="D584" s="258" t="s">
        <v>212</v>
      </c>
      <c r="E584" s="258" t="s">
        <v>876</v>
      </c>
      <c r="F584" s="258" t="s">
        <v>319</v>
      </c>
      <c r="G584" s="263"/>
      <c r="H584" s="263">
        <v>800</v>
      </c>
      <c r="I584" s="263">
        <f>-175-9</f>
        <v>-184</v>
      </c>
      <c r="J584" s="263">
        <f t="shared" si="529"/>
        <v>616</v>
      </c>
      <c r="K584" s="263">
        <v>-216</v>
      </c>
      <c r="L584" s="263">
        <v>650</v>
      </c>
      <c r="M584" s="263">
        <v>650</v>
      </c>
      <c r="N584" s="263">
        <v>-650</v>
      </c>
      <c r="O584" s="263">
        <f>M584+N584</f>
        <v>0</v>
      </c>
      <c r="P584" s="263">
        <v>0</v>
      </c>
      <c r="Q584" s="263">
        <v>0</v>
      </c>
      <c r="R584" s="263">
        <v>0</v>
      </c>
      <c r="S584" s="263">
        <v>0</v>
      </c>
      <c r="T584" s="263">
        <v>0</v>
      </c>
      <c r="U584" s="263">
        <v>0</v>
      </c>
    </row>
    <row r="585" spans="1:21" ht="18.75" hidden="1" customHeight="1" x14ac:dyDescent="0.2">
      <c r="A585" s="265" t="s">
        <v>352</v>
      </c>
      <c r="B585" s="277">
        <v>801</v>
      </c>
      <c r="C585" s="258" t="s">
        <v>194</v>
      </c>
      <c r="D585" s="258" t="s">
        <v>212</v>
      </c>
      <c r="E585" s="258" t="s">
        <v>877</v>
      </c>
      <c r="F585" s="258"/>
      <c r="G585" s="263"/>
      <c r="H585" s="263"/>
      <c r="I585" s="263"/>
      <c r="J585" s="263"/>
      <c r="K585" s="263">
        <f>K586+K587</f>
        <v>206</v>
      </c>
      <c r="L585" s="263">
        <f>L586+L587</f>
        <v>0</v>
      </c>
      <c r="M585" s="263">
        <f>M586+M587</f>
        <v>0</v>
      </c>
      <c r="N585" s="263">
        <f t="shared" ref="N585:P585" si="537">N586+N587</f>
        <v>0</v>
      </c>
      <c r="O585" s="263">
        <f t="shared" si="537"/>
        <v>0</v>
      </c>
      <c r="P585" s="263">
        <f t="shared" si="537"/>
        <v>0</v>
      </c>
      <c r="Q585" s="263">
        <f t="shared" ref="Q585:T585" si="538">Q586+Q587</f>
        <v>0</v>
      </c>
      <c r="R585" s="263">
        <f t="shared" ref="R585:S585" si="539">R586+R587</f>
        <v>0</v>
      </c>
      <c r="S585" s="263">
        <f t="shared" si="539"/>
        <v>0</v>
      </c>
      <c r="T585" s="263">
        <f t="shared" si="538"/>
        <v>0</v>
      </c>
      <c r="U585" s="263">
        <f t="shared" ref="U585" si="540">U586+U587</f>
        <v>0</v>
      </c>
    </row>
    <row r="586" spans="1:21" ht="18.75" hidden="1" customHeight="1" x14ac:dyDescent="0.2">
      <c r="A586" s="265" t="s">
        <v>925</v>
      </c>
      <c r="B586" s="277">
        <v>801</v>
      </c>
      <c r="C586" s="258" t="s">
        <v>194</v>
      </c>
      <c r="D586" s="258" t="s">
        <v>212</v>
      </c>
      <c r="E586" s="258" t="s">
        <v>877</v>
      </c>
      <c r="F586" s="258" t="s">
        <v>102</v>
      </c>
      <c r="G586" s="263"/>
      <c r="H586" s="263"/>
      <c r="I586" s="263"/>
      <c r="J586" s="263"/>
      <c r="K586" s="263">
        <v>106</v>
      </c>
      <c r="L586" s="263">
        <v>0</v>
      </c>
      <c r="M586" s="263">
        <v>0</v>
      </c>
      <c r="N586" s="263">
        <v>0</v>
      </c>
      <c r="O586" s="263">
        <v>0</v>
      </c>
      <c r="P586" s="263">
        <v>0</v>
      </c>
      <c r="Q586" s="263">
        <v>0</v>
      </c>
      <c r="R586" s="263">
        <v>0</v>
      </c>
      <c r="S586" s="263">
        <v>0</v>
      </c>
      <c r="T586" s="263">
        <v>0</v>
      </c>
      <c r="U586" s="263">
        <v>0</v>
      </c>
    </row>
    <row r="587" spans="1:21" ht="18.75" hidden="1" customHeight="1" x14ac:dyDescent="0.2">
      <c r="A587" s="265" t="s">
        <v>93</v>
      </c>
      <c r="B587" s="277" t="s">
        <v>146</v>
      </c>
      <c r="C587" s="258" t="s">
        <v>194</v>
      </c>
      <c r="D587" s="258" t="s">
        <v>212</v>
      </c>
      <c r="E587" s="258" t="s">
        <v>877</v>
      </c>
      <c r="F587" s="258" t="s">
        <v>94</v>
      </c>
      <c r="G587" s="263"/>
      <c r="H587" s="263"/>
      <c r="I587" s="263"/>
      <c r="J587" s="263"/>
      <c r="K587" s="263">
        <v>100</v>
      </c>
      <c r="L587" s="263">
        <v>0</v>
      </c>
      <c r="M587" s="263">
        <v>0</v>
      </c>
      <c r="N587" s="263">
        <v>0</v>
      </c>
      <c r="O587" s="263">
        <v>0</v>
      </c>
      <c r="P587" s="263">
        <v>0</v>
      </c>
      <c r="Q587" s="263">
        <v>0</v>
      </c>
      <c r="R587" s="263">
        <v>0</v>
      </c>
      <c r="S587" s="263">
        <v>0</v>
      </c>
      <c r="T587" s="263">
        <v>0</v>
      </c>
      <c r="U587" s="263">
        <v>0</v>
      </c>
    </row>
    <row r="588" spans="1:21" ht="25.5" customHeight="1" x14ac:dyDescent="0.2">
      <c r="A588" s="435" t="s">
        <v>1120</v>
      </c>
      <c r="B588" s="277" t="s">
        <v>146</v>
      </c>
      <c r="C588" s="258" t="s">
        <v>194</v>
      </c>
      <c r="D588" s="258" t="s">
        <v>212</v>
      </c>
      <c r="E588" s="258" t="s">
        <v>1122</v>
      </c>
      <c r="F588" s="258"/>
      <c r="G588" s="263">
        <f>G589+G594+G595+G593</f>
        <v>0</v>
      </c>
      <c r="H588" s="263">
        <f t="shared" ref="H588:Q588" si="541">H589+H593+H594+H595+H590</f>
        <v>2206</v>
      </c>
      <c r="I588" s="263">
        <f t="shared" si="541"/>
        <v>153</v>
      </c>
      <c r="J588" s="263">
        <f t="shared" si="541"/>
        <v>2359</v>
      </c>
      <c r="K588" s="263">
        <f t="shared" si="541"/>
        <v>-103</v>
      </c>
      <c r="L588" s="263">
        <f t="shared" si="541"/>
        <v>2671</v>
      </c>
      <c r="M588" s="263">
        <f t="shared" si="541"/>
        <v>2671</v>
      </c>
      <c r="N588" s="263">
        <f t="shared" si="541"/>
        <v>972</v>
      </c>
      <c r="O588" s="263">
        <f t="shared" si="541"/>
        <v>3643</v>
      </c>
      <c r="P588" s="263">
        <f t="shared" si="541"/>
        <v>3643</v>
      </c>
      <c r="Q588" s="263">
        <f t="shared" si="541"/>
        <v>0</v>
      </c>
      <c r="R588" s="263">
        <f>R589+R590+R591+R592+R593+R594+R595+R596+R597</f>
        <v>5386.2</v>
      </c>
      <c r="S588" s="263">
        <f t="shared" ref="S588:U588" si="542">S589+S590+S591+S592+S593+S594+S595+S596+S597</f>
        <v>196.5</v>
      </c>
      <c r="T588" s="263">
        <f t="shared" si="542"/>
        <v>5582.7</v>
      </c>
      <c r="U588" s="263">
        <f t="shared" si="542"/>
        <v>5563.7</v>
      </c>
    </row>
    <row r="589" spans="1:21" ht="18" customHeight="1" x14ac:dyDescent="0.2">
      <c r="A589" s="265" t="s">
        <v>901</v>
      </c>
      <c r="B589" s="277" t="s">
        <v>146</v>
      </c>
      <c r="C589" s="258" t="s">
        <v>194</v>
      </c>
      <c r="D589" s="258" t="s">
        <v>212</v>
      </c>
      <c r="E589" s="258" t="s">
        <v>1122</v>
      </c>
      <c r="F589" s="258" t="s">
        <v>834</v>
      </c>
      <c r="G589" s="263"/>
      <c r="H589" s="263">
        <v>2123</v>
      </c>
      <c r="I589" s="263">
        <f>-373+118</f>
        <v>-255</v>
      </c>
      <c r="J589" s="263">
        <f>H589+I589</f>
        <v>1868</v>
      </c>
      <c r="K589" s="263">
        <v>-118</v>
      </c>
      <c r="L589" s="263">
        <v>1960</v>
      </c>
      <c r="M589" s="263">
        <v>1960</v>
      </c>
      <c r="N589" s="263">
        <v>745</v>
      </c>
      <c r="O589" s="263">
        <f>M589+N589</f>
        <v>2705</v>
      </c>
      <c r="P589" s="263">
        <v>2705</v>
      </c>
      <c r="Q589" s="263">
        <v>0</v>
      </c>
      <c r="R589" s="263">
        <v>3895.2</v>
      </c>
      <c r="S589" s="263">
        <v>0</v>
      </c>
      <c r="T589" s="263">
        <f t="shared" ref="T589:T596" si="543">R589+S589</f>
        <v>3895.2</v>
      </c>
      <c r="U589" s="263">
        <v>3895.2</v>
      </c>
    </row>
    <row r="590" spans="1:21" ht="27.75" customHeight="1" x14ac:dyDescent="0.2">
      <c r="A590" s="387" t="s">
        <v>904</v>
      </c>
      <c r="B590" s="277" t="s">
        <v>146</v>
      </c>
      <c r="C590" s="258" t="s">
        <v>194</v>
      </c>
      <c r="D590" s="258" t="s">
        <v>212</v>
      </c>
      <c r="E590" s="258" t="s">
        <v>1122</v>
      </c>
      <c r="F590" s="258" t="s">
        <v>903</v>
      </c>
      <c r="G590" s="263"/>
      <c r="H590" s="263">
        <v>0</v>
      </c>
      <c r="I590" s="263">
        <f>373+35</f>
        <v>408</v>
      </c>
      <c r="J590" s="263">
        <f>H590+I590</f>
        <v>408</v>
      </c>
      <c r="K590" s="263">
        <v>15</v>
      </c>
      <c r="L590" s="263">
        <v>590</v>
      </c>
      <c r="M590" s="263">
        <v>590</v>
      </c>
      <c r="N590" s="263">
        <v>227</v>
      </c>
      <c r="O590" s="263">
        <f t="shared" ref="O590:O595" si="544">M590+N590</f>
        <v>817</v>
      </c>
      <c r="P590" s="263">
        <v>817</v>
      </c>
      <c r="Q590" s="263">
        <v>0</v>
      </c>
      <c r="R590" s="263">
        <v>1177</v>
      </c>
      <c r="S590" s="263">
        <v>0</v>
      </c>
      <c r="T590" s="263">
        <f t="shared" si="543"/>
        <v>1177</v>
      </c>
      <c r="U590" s="263">
        <v>1177</v>
      </c>
    </row>
    <row r="591" spans="1:21" ht="19.5" customHeight="1" x14ac:dyDescent="0.2">
      <c r="A591" s="265" t="s">
        <v>901</v>
      </c>
      <c r="B591" s="277" t="s">
        <v>146</v>
      </c>
      <c r="C591" s="258" t="s">
        <v>194</v>
      </c>
      <c r="D591" s="258" t="s">
        <v>212</v>
      </c>
      <c r="E591" s="258" t="s">
        <v>1169</v>
      </c>
      <c r="F591" s="258" t="s">
        <v>834</v>
      </c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>
        <v>0</v>
      </c>
      <c r="S591" s="263">
        <v>0</v>
      </c>
      <c r="T591" s="263">
        <f t="shared" si="543"/>
        <v>0</v>
      </c>
      <c r="U591" s="263">
        <v>0</v>
      </c>
    </row>
    <row r="592" spans="1:21" ht="25.5" customHeight="1" x14ac:dyDescent="0.2">
      <c r="A592" s="387" t="s">
        <v>904</v>
      </c>
      <c r="B592" s="277" t="s">
        <v>146</v>
      </c>
      <c r="C592" s="258" t="s">
        <v>194</v>
      </c>
      <c r="D592" s="258" t="s">
        <v>212</v>
      </c>
      <c r="E592" s="258" t="s">
        <v>1169</v>
      </c>
      <c r="F592" s="258" t="s">
        <v>903</v>
      </c>
      <c r="G592" s="263"/>
      <c r="H592" s="263"/>
      <c r="I592" s="263"/>
      <c r="J592" s="263"/>
      <c r="K592" s="263"/>
      <c r="L592" s="263"/>
      <c r="M592" s="263"/>
      <c r="N592" s="263"/>
      <c r="O592" s="263"/>
      <c r="P592" s="263"/>
      <c r="Q592" s="263"/>
      <c r="R592" s="263">
        <v>0</v>
      </c>
      <c r="S592" s="263">
        <v>0</v>
      </c>
      <c r="T592" s="263">
        <f t="shared" si="543"/>
        <v>0</v>
      </c>
      <c r="U592" s="263">
        <v>0</v>
      </c>
    </row>
    <row r="593" spans="1:21" ht="25.5" customHeight="1" x14ac:dyDescent="0.2">
      <c r="A593" s="265" t="s">
        <v>956</v>
      </c>
      <c r="B593" s="277" t="s">
        <v>146</v>
      </c>
      <c r="C593" s="258" t="s">
        <v>194</v>
      </c>
      <c r="D593" s="258" t="s">
        <v>212</v>
      </c>
      <c r="E593" s="258" t="s">
        <v>1122</v>
      </c>
      <c r="F593" s="258" t="s">
        <v>923</v>
      </c>
      <c r="G593" s="263"/>
      <c r="H593" s="263">
        <v>28</v>
      </c>
      <c r="I593" s="263">
        <v>0</v>
      </c>
      <c r="J593" s="263">
        <f>H593+I593</f>
        <v>28</v>
      </c>
      <c r="K593" s="263">
        <v>0</v>
      </c>
      <c r="L593" s="263">
        <v>53</v>
      </c>
      <c r="M593" s="263">
        <v>53</v>
      </c>
      <c r="N593" s="263">
        <v>0</v>
      </c>
      <c r="O593" s="263">
        <f t="shared" si="544"/>
        <v>53</v>
      </c>
      <c r="P593" s="263">
        <v>53</v>
      </c>
      <c r="Q593" s="263">
        <v>0</v>
      </c>
      <c r="R593" s="263">
        <v>18</v>
      </c>
      <c r="S593" s="263">
        <v>0</v>
      </c>
      <c r="T593" s="263">
        <f t="shared" si="543"/>
        <v>18</v>
      </c>
      <c r="U593" s="263">
        <v>18</v>
      </c>
    </row>
    <row r="594" spans="1:21" ht="18.75" customHeight="1" x14ac:dyDescent="0.2">
      <c r="A594" s="265" t="s">
        <v>99</v>
      </c>
      <c r="B594" s="277" t="s">
        <v>146</v>
      </c>
      <c r="C594" s="258" t="s">
        <v>194</v>
      </c>
      <c r="D594" s="258" t="s">
        <v>212</v>
      </c>
      <c r="E594" s="258" t="s">
        <v>1122</v>
      </c>
      <c r="F594" s="258" t="s">
        <v>100</v>
      </c>
      <c r="G594" s="263"/>
      <c r="H594" s="263">
        <v>50</v>
      </c>
      <c r="I594" s="263">
        <v>0</v>
      </c>
      <c r="J594" s="263">
        <f>H594+I594</f>
        <v>50</v>
      </c>
      <c r="K594" s="263">
        <v>0</v>
      </c>
      <c r="L594" s="263">
        <v>0</v>
      </c>
      <c r="M594" s="263">
        <v>0</v>
      </c>
      <c r="N594" s="263">
        <v>0</v>
      </c>
      <c r="O594" s="263">
        <f t="shared" si="544"/>
        <v>0</v>
      </c>
      <c r="P594" s="263">
        <v>0</v>
      </c>
      <c r="Q594" s="263">
        <v>0</v>
      </c>
      <c r="R594" s="263">
        <v>105</v>
      </c>
      <c r="S594" s="263">
        <v>0</v>
      </c>
      <c r="T594" s="263">
        <f t="shared" si="543"/>
        <v>105</v>
      </c>
      <c r="U594" s="263">
        <v>105</v>
      </c>
    </row>
    <row r="595" spans="1:21" ht="17.25" customHeight="1" x14ac:dyDescent="0.2">
      <c r="A595" s="265" t="s">
        <v>93</v>
      </c>
      <c r="B595" s="277" t="s">
        <v>146</v>
      </c>
      <c r="C595" s="258" t="s">
        <v>194</v>
      </c>
      <c r="D595" s="258" t="s">
        <v>212</v>
      </c>
      <c r="E595" s="258" t="s">
        <v>1122</v>
      </c>
      <c r="F595" s="258" t="s">
        <v>94</v>
      </c>
      <c r="G595" s="263"/>
      <c r="H595" s="263">
        <v>5</v>
      </c>
      <c r="I595" s="263">
        <v>0</v>
      </c>
      <c r="J595" s="263">
        <f>H595+I595</f>
        <v>5</v>
      </c>
      <c r="K595" s="263">
        <v>0</v>
      </c>
      <c r="L595" s="263">
        <v>68</v>
      </c>
      <c r="M595" s="263">
        <v>68</v>
      </c>
      <c r="N595" s="263">
        <v>0</v>
      </c>
      <c r="O595" s="263">
        <f t="shared" si="544"/>
        <v>68</v>
      </c>
      <c r="P595" s="263">
        <v>68</v>
      </c>
      <c r="Q595" s="263">
        <v>0</v>
      </c>
      <c r="R595" s="263">
        <v>191</v>
      </c>
      <c r="S595" s="263">
        <v>0</v>
      </c>
      <c r="T595" s="263">
        <f t="shared" si="543"/>
        <v>191</v>
      </c>
      <c r="U595" s="263">
        <v>191</v>
      </c>
    </row>
    <row r="596" spans="1:21" ht="18" hidden="1" customHeight="1" x14ac:dyDescent="0.2">
      <c r="A596" s="265" t="s">
        <v>103</v>
      </c>
      <c r="B596" s="277" t="s">
        <v>146</v>
      </c>
      <c r="C596" s="258" t="s">
        <v>194</v>
      </c>
      <c r="D596" s="258" t="s">
        <v>212</v>
      </c>
      <c r="E596" s="258" t="s">
        <v>1122</v>
      </c>
      <c r="F596" s="258" t="s">
        <v>104</v>
      </c>
      <c r="G596" s="263"/>
      <c r="H596" s="263"/>
      <c r="I596" s="263"/>
      <c r="J596" s="263"/>
      <c r="K596" s="263"/>
      <c r="L596" s="263"/>
      <c r="M596" s="263"/>
      <c r="N596" s="263"/>
      <c r="O596" s="263"/>
      <c r="P596" s="263"/>
      <c r="Q596" s="263"/>
      <c r="R596" s="263">
        <v>0</v>
      </c>
      <c r="S596" s="263">
        <v>0</v>
      </c>
      <c r="T596" s="263">
        <f t="shared" si="543"/>
        <v>0</v>
      </c>
      <c r="U596" s="263"/>
    </row>
    <row r="597" spans="1:21" ht="30" customHeight="1" x14ac:dyDescent="0.2">
      <c r="A597" s="265" t="s">
        <v>1121</v>
      </c>
      <c r="B597" s="277" t="s">
        <v>146</v>
      </c>
      <c r="C597" s="258" t="s">
        <v>194</v>
      </c>
      <c r="D597" s="258" t="s">
        <v>212</v>
      </c>
      <c r="E597" s="258" t="s">
        <v>1168</v>
      </c>
      <c r="F597" s="258"/>
      <c r="G597" s="263"/>
      <c r="H597" s="263"/>
      <c r="I597" s="263"/>
      <c r="J597" s="263"/>
      <c r="K597" s="263"/>
      <c r="L597" s="263"/>
      <c r="M597" s="263"/>
      <c r="N597" s="263"/>
      <c r="O597" s="263"/>
      <c r="P597" s="263"/>
      <c r="Q597" s="263"/>
      <c r="R597" s="263">
        <f>R598+R599</f>
        <v>0</v>
      </c>
      <c r="S597" s="263">
        <f t="shared" ref="S597" si="545">S598+S599</f>
        <v>196.5</v>
      </c>
      <c r="T597" s="263">
        <f>T598+T599</f>
        <v>196.5</v>
      </c>
      <c r="U597" s="263">
        <f>U598+U599</f>
        <v>177.5</v>
      </c>
    </row>
    <row r="598" spans="1:21" ht="15.75" hidden="1" customHeight="1" x14ac:dyDescent="0.2">
      <c r="A598" s="265" t="s">
        <v>99</v>
      </c>
      <c r="B598" s="277" t="s">
        <v>146</v>
      </c>
      <c r="C598" s="258" t="s">
        <v>194</v>
      </c>
      <c r="D598" s="258" t="s">
        <v>212</v>
      </c>
      <c r="E598" s="258" t="s">
        <v>1168</v>
      </c>
      <c r="F598" s="258" t="s">
        <v>100</v>
      </c>
      <c r="G598" s="263"/>
      <c r="H598" s="263"/>
      <c r="I598" s="263"/>
      <c r="J598" s="263"/>
      <c r="K598" s="263"/>
      <c r="L598" s="263"/>
      <c r="M598" s="263"/>
      <c r="N598" s="263"/>
      <c r="O598" s="263"/>
      <c r="P598" s="263"/>
      <c r="Q598" s="263"/>
      <c r="R598" s="263">
        <v>0</v>
      </c>
      <c r="S598" s="263">
        <v>0</v>
      </c>
      <c r="T598" s="263">
        <f>R598+S598</f>
        <v>0</v>
      </c>
      <c r="U598" s="263">
        <v>0</v>
      </c>
    </row>
    <row r="599" spans="1:21" ht="18.75" customHeight="1" x14ac:dyDescent="0.2">
      <c r="A599" s="265" t="s">
        <v>93</v>
      </c>
      <c r="B599" s="277" t="s">
        <v>146</v>
      </c>
      <c r="C599" s="258" t="s">
        <v>194</v>
      </c>
      <c r="D599" s="258" t="s">
        <v>212</v>
      </c>
      <c r="E599" s="258" t="s">
        <v>1168</v>
      </c>
      <c r="F599" s="258" t="s">
        <v>94</v>
      </c>
      <c r="G599" s="263"/>
      <c r="H599" s="263"/>
      <c r="I599" s="263"/>
      <c r="J599" s="263"/>
      <c r="K599" s="263"/>
      <c r="L599" s="263"/>
      <c r="M599" s="263"/>
      <c r="N599" s="263"/>
      <c r="O599" s="263"/>
      <c r="P599" s="263"/>
      <c r="Q599" s="263"/>
      <c r="R599" s="263">
        <v>0</v>
      </c>
      <c r="S599" s="263">
        <v>196.5</v>
      </c>
      <c r="T599" s="263">
        <f>R599+S599</f>
        <v>196.5</v>
      </c>
      <c r="U599" s="263">
        <v>177.5</v>
      </c>
    </row>
    <row r="600" spans="1:21" ht="24.75" hidden="1" customHeight="1" x14ac:dyDescent="0.2">
      <c r="A600" s="435" t="s">
        <v>48</v>
      </c>
      <c r="B600" s="255">
        <v>801</v>
      </c>
      <c r="C600" s="256" t="s">
        <v>194</v>
      </c>
      <c r="D600" s="256" t="s">
        <v>208</v>
      </c>
      <c r="E600" s="256"/>
      <c r="F600" s="256"/>
      <c r="G600" s="281"/>
      <c r="H600" s="281">
        <f t="shared" ref="H600:T600" si="546">H601</f>
        <v>18</v>
      </c>
      <c r="I600" s="281">
        <f t="shared" si="546"/>
        <v>0</v>
      </c>
      <c r="J600" s="281">
        <f t="shared" si="546"/>
        <v>18</v>
      </c>
      <c r="K600" s="281">
        <f t="shared" si="546"/>
        <v>0</v>
      </c>
      <c r="L600" s="281">
        <f t="shared" si="546"/>
        <v>22.22</v>
      </c>
      <c r="M600" s="281">
        <f t="shared" si="546"/>
        <v>22.22</v>
      </c>
      <c r="N600" s="281">
        <f t="shared" si="546"/>
        <v>-20</v>
      </c>
      <c r="O600" s="281">
        <f t="shared" si="546"/>
        <v>2.2200000000000002</v>
      </c>
      <c r="P600" s="281">
        <f t="shared" si="546"/>
        <v>2.2200000000000002</v>
      </c>
      <c r="Q600" s="281">
        <f t="shared" si="546"/>
        <v>-2.2200000000000002</v>
      </c>
      <c r="R600" s="281">
        <f t="shared" si="546"/>
        <v>0</v>
      </c>
      <c r="S600" s="281">
        <f t="shared" si="546"/>
        <v>0</v>
      </c>
      <c r="T600" s="281">
        <f t="shared" si="546"/>
        <v>0</v>
      </c>
      <c r="U600" s="281">
        <f t="shared" ref="U600" si="547">U601</f>
        <v>0</v>
      </c>
    </row>
    <row r="601" spans="1:21" ht="33.75" hidden="1" customHeight="1" x14ac:dyDescent="0.2">
      <c r="A601" s="265" t="s">
        <v>1123</v>
      </c>
      <c r="B601" s="277">
        <v>801</v>
      </c>
      <c r="C601" s="258" t="s">
        <v>194</v>
      </c>
      <c r="D601" s="258" t="s">
        <v>208</v>
      </c>
      <c r="E601" s="258" t="s">
        <v>1124</v>
      </c>
      <c r="F601" s="258"/>
      <c r="G601" s="263">
        <f>G602+G603</f>
        <v>0</v>
      </c>
      <c r="H601" s="263">
        <f>H602+H603</f>
        <v>18</v>
      </c>
      <c r="I601" s="263">
        <f>I602+I603</f>
        <v>0</v>
      </c>
      <c r="J601" s="263">
        <f>H601+I601</f>
        <v>18</v>
      </c>
      <c r="K601" s="263">
        <f>K602+K603</f>
        <v>0</v>
      </c>
      <c r="L601" s="263">
        <f>L602+L603</f>
        <v>22.22</v>
      </c>
      <c r="M601" s="263">
        <f>M602+M603</f>
        <v>22.22</v>
      </c>
      <c r="N601" s="263">
        <f t="shared" ref="N601:T601" si="548">N602+N603</f>
        <v>-20</v>
      </c>
      <c r="O601" s="263">
        <f t="shared" si="548"/>
        <v>2.2200000000000002</v>
      </c>
      <c r="P601" s="263">
        <f t="shared" si="548"/>
        <v>2.2200000000000002</v>
      </c>
      <c r="Q601" s="263">
        <f t="shared" si="548"/>
        <v>-2.2200000000000002</v>
      </c>
      <c r="R601" s="263">
        <f t="shared" si="548"/>
        <v>0</v>
      </c>
      <c r="S601" s="263">
        <f t="shared" si="548"/>
        <v>0</v>
      </c>
      <c r="T601" s="263">
        <f t="shared" si="548"/>
        <v>0</v>
      </c>
      <c r="U601" s="263">
        <f t="shared" ref="U601" si="549">U602+U603</f>
        <v>0</v>
      </c>
    </row>
    <row r="602" spans="1:21" ht="18.75" hidden="1" customHeight="1" x14ac:dyDescent="0.2">
      <c r="A602" s="265" t="s">
        <v>93</v>
      </c>
      <c r="B602" s="277">
        <v>801</v>
      </c>
      <c r="C602" s="258" t="s">
        <v>194</v>
      </c>
      <c r="D602" s="258" t="s">
        <v>208</v>
      </c>
      <c r="E602" s="258" t="s">
        <v>1124</v>
      </c>
      <c r="F602" s="258" t="s">
        <v>94</v>
      </c>
      <c r="G602" s="263"/>
      <c r="H602" s="263">
        <v>16.2</v>
      </c>
      <c r="I602" s="263">
        <v>0</v>
      </c>
      <c r="J602" s="263">
        <f>H602+I602</f>
        <v>16.2</v>
      </c>
      <c r="K602" s="263">
        <v>0</v>
      </c>
      <c r="L602" s="263">
        <v>20</v>
      </c>
      <c r="M602" s="263">
        <v>20</v>
      </c>
      <c r="N602" s="263">
        <v>-20</v>
      </c>
      <c r="O602" s="263">
        <f>M602+N602</f>
        <v>0</v>
      </c>
      <c r="P602" s="263">
        <v>0</v>
      </c>
      <c r="Q602" s="263">
        <v>0</v>
      </c>
      <c r="R602" s="263">
        <f t="shared" ref="R602:R603" si="550">P602+Q602</f>
        <v>0</v>
      </c>
      <c r="S602" s="263">
        <v>0</v>
      </c>
      <c r="T602" s="263">
        <f t="shared" ref="T602:T603" si="551">R602+S602</f>
        <v>0</v>
      </c>
      <c r="U602" s="263">
        <v>0</v>
      </c>
    </row>
    <row r="603" spans="1:21" ht="27" hidden="1" customHeight="1" x14ac:dyDescent="0.2">
      <c r="A603" s="265" t="s">
        <v>1125</v>
      </c>
      <c r="B603" s="277">
        <v>801</v>
      </c>
      <c r="C603" s="258" t="s">
        <v>194</v>
      </c>
      <c r="D603" s="258" t="s">
        <v>208</v>
      </c>
      <c r="E603" s="258" t="s">
        <v>1124</v>
      </c>
      <c r="F603" s="258" t="s">
        <v>94</v>
      </c>
      <c r="G603" s="263"/>
      <c r="H603" s="263">
        <v>1.8</v>
      </c>
      <c r="I603" s="263">
        <v>0</v>
      </c>
      <c r="J603" s="263">
        <f>H603+I603</f>
        <v>1.8</v>
      </c>
      <c r="K603" s="263">
        <v>0</v>
      </c>
      <c r="L603" s="263">
        <v>2.2200000000000002</v>
      </c>
      <c r="M603" s="263">
        <v>2.2200000000000002</v>
      </c>
      <c r="N603" s="263">
        <v>0</v>
      </c>
      <c r="O603" s="263">
        <f>M603+N603</f>
        <v>2.2200000000000002</v>
      </c>
      <c r="P603" s="263">
        <v>2.2200000000000002</v>
      </c>
      <c r="Q603" s="263">
        <v>-2.2200000000000002</v>
      </c>
      <c r="R603" s="263">
        <f t="shared" si="550"/>
        <v>0</v>
      </c>
      <c r="S603" s="263">
        <v>0</v>
      </c>
      <c r="T603" s="263">
        <f t="shared" si="551"/>
        <v>0</v>
      </c>
      <c r="U603" s="263">
        <v>0</v>
      </c>
    </row>
    <row r="604" spans="1:21" s="19" customFormat="1" ht="14.25" x14ac:dyDescent="0.2">
      <c r="A604" s="435" t="s">
        <v>306</v>
      </c>
      <c r="B604" s="255">
        <v>801</v>
      </c>
      <c r="C604" s="256" t="s">
        <v>196</v>
      </c>
      <c r="D604" s="256"/>
      <c r="E604" s="256"/>
      <c r="F604" s="256"/>
      <c r="G604" s="281" t="e">
        <f>G605+G637+G646+G650</f>
        <v>#REF!</v>
      </c>
      <c r="H604" s="281" t="e">
        <f>H605+H637+H646+H650</f>
        <v>#REF!</v>
      </c>
      <c r="I604" s="281" t="e">
        <f>I605+I637+I646+I650</f>
        <v>#REF!</v>
      </c>
      <c r="J604" s="281" t="e">
        <f>J605+J637+J646+J650</f>
        <v>#REF!</v>
      </c>
      <c r="K604" s="281" t="e">
        <f>K605+K637+K646+K650</f>
        <v>#REF!</v>
      </c>
      <c r="L604" s="281" t="e">
        <f>L605+L646+L650</f>
        <v>#REF!</v>
      </c>
      <c r="M604" s="281" t="e">
        <f>M605+M646+M650</f>
        <v>#REF!</v>
      </c>
      <c r="N604" s="281" t="e">
        <f t="shared" ref="N604:P604" si="552">N605+N646+N650</f>
        <v>#REF!</v>
      </c>
      <c r="O604" s="281" t="e">
        <f t="shared" si="552"/>
        <v>#REF!</v>
      </c>
      <c r="P604" s="281" t="e">
        <f t="shared" si="552"/>
        <v>#REF!</v>
      </c>
      <c r="Q604" s="281" t="e">
        <f t="shared" ref="Q604" si="553">Q605+Q646+Q650</f>
        <v>#REF!</v>
      </c>
      <c r="R604" s="281">
        <f>R605+R646+R650+R637</f>
        <v>11942.2</v>
      </c>
      <c r="S604" s="281">
        <f t="shared" ref="S604:U604" si="554">S605+S646+S650+S637</f>
        <v>34389.409999999996</v>
      </c>
      <c r="T604" s="281">
        <f t="shared" si="554"/>
        <v>46331.61</v>
      </c>
      <c r="U604" s="281">
        <f t="shared" si="554"/>
        <v>87697.515471999999</v>
      </c>
    </row>
    <row r="605" spans="1:21" x14ac:dyDescent="0.2">
      <c r="A605" s="435" t="s">
        <v>217</v>
      </c>
      <c r="B605" s="255">
        <v>801</v>
      </c>
      <c r="C605" s="256" t="s">
        <v>196</v>
      </c>
      <c r="D605" s="256" t="s">
        <v>198</v>
      </c>
      <c r="E605" s="256"/>
      <c r="F605" s="256"/>
      <c r="G605" s="263">
        <f>G609+G614+G628+G631+G633+G635</f>
        <v>0</v>
      </c>
      <c r="H605" s="281">
        <f t="shared" ref="H605:P605" si="555">H628+H631+H633+H635</f>
        <v>2737.8</v>
      </c>
      <c r="I605" s="281">
        <f t="shared" si="555"/>
        <v>0</v>
      </c>
      <c r="J605" s="281">
        <f t="shared" si="555"/>
        <v>2737.8</v>
      </c>
      <c r="K605" s="281">
        <f t="shared" si="555"/>
        <v>-563.1</v>
      </c>
      <c r="L605" s="281">
        <f t="shared" si="555"/>
        <v>2511.4</v>
      </c>
      <c r="M605" s="281">
        <f t="shared" si="555"/>
        <v>2511.4</v>
      </c>
      <c r="N605" s="281">
        <f t="shared" si="555"/>
        <v>-117.70000000000002</v>
      </c>
      <c r="O605" s="281">
        <f t="shared" si="555"/>
        <v>2393.7000000000003</v>
      </c>
      <c r="P605" s="281">
        <f t="shared" si="555"/>
        <v>2432.1</v>
      </c>
      <c r="Q605" s="281">
        <f t="shared" ref="Q605:T605" si="556">Q628+Q631+Q633+Q635</f>
        <v>-9.2000000000000028</v>
      </c>
      <c r="R605" s="281">
        <f t="shared" ref="R605:S605" si="557">R628+R631+R633+R635</f>
        <v>2836.1</v>
      </c>
      <c r="S605" s="281">
        <f t="shared" si="557"/>
        <v>12.6</v>
      </c>
      <c r="T605" s="281">
        <f t="shared" si="556"/>
        <v>2848.7</v>
      </c>
      <c r="U605" s="281">
        <f t="shared" ref="U605" si="558">U628+U631+U633+U635</f>
        <v>2848.7</v>
      </c>
    </row>
    <row r="606" spans="1:21" ht="28.5" hidden="1" customHeight="1" x14ac:dyDescent="0.2">
      <c r="A606" s="265" t="s">
        <v>123</v>
      </c>
      <c r="B606" s="277">
        <v>801</v>
      </c>
      <c r="C606" s="258" t="s">
        <v>196</v>
      </c>
      <c r="D606" s="258" t="s">
        <v>198</v>
      </c>
      <c r="E606" s="258" t="s">
        <v>332</v>
      </c>
      <c r="F606" s="256"/>
      <c r="G606" s="263"/>
      <c r="H606" s="263"/>
      <c r="I606" s="263">
        <f t="shared" ref="I606:U607" si="559">I607</f>
        <v>-1302</v>
      </c>
      <c r="J606" s="263">
        <f t="shared" si="559"/>
        <v>-1302</v>
      </c>
      <c r="K606" s="263">
        <f t="shared" si="559"/>
        <v>-1302</v>
      </c>
      <c r="L606" s="263">
        <f t="shared" si="559"/>
        <v>-1302</v>
      </c>
      <c r="M606" s="263">
        <f t="shared" si="559"/>
        <v>-2604</v>
      </c>
      <c r="N606" s="263">
        <f t="shared" si="559"/>
        <v>-2604</v>
      </c>
      <c r="O606" s="263">
        <f t="shared" si="559"/>
        <v>-3906</v>
      </c>
      <c r="P606" s="263">
        <f t="shared" si="559"/>
        <v>-3906</v>
      </c>
      <c r="Q606" s="263">
        <f t="shared" si="559"/>
        <v>-6510</v>
      </c>
      <c r="R606" s="263">
        <f t="shared" si="559"/>
        <v>-3906</v>
      </c>
      <c r="S606" s="263">
        <f t="shared" si="559"/>
        <v>-6510</v>
      </c>
      <c r="T606" s="263">
        <f t="shared" si="559"/>
        <v>-6510</v>
      </c>
      <c r="U606" s="263">
        <f t="shared" si="559"/>
        <v>-10416</v>
      </c>
    </row>
    <row r="607" spans="1:21" hidden="1" x14ac:dyDescent="0.2">
      <c r="A607" s="265" t="s">
        <v>333</v>
      </c>
      <c r="B607" s="277">
        <v>801</v>
      </c>
      <c r="C607" s="258" t="s">
        <v>196</v>
      </c>
      <c r="D607" s="258" t="s">
        <v>198</v>
      </c>
      <c r="E607" s="258" t="s">
        <v>334</v>
      </c>
      <c r="F607" s="258"/>
      <c r="G607" s="263"/>
      <c r="H607" s="263"/>
      <c r="I607" s="263">
        <f t="shared" si="559"/>
        <v>-1302</v>
      </c>
      <c r="J607" s="263">
        <f t="shared" si="559"/>
        <v>-1302</v>
      </c>
      <c r="K607" s="263">
        <f t="shared" si="559"/>
        <v>-1302</v>
      </c>
      <c r="L607" s="263">
        <f t="shared" si="559"/>
        <v>-1302</v>
      </c>
      <c r="M607" s="263">
        <f t="shared" si="559"/>
        <v>-2604</v>
      </c>
      <c r="N607" s="263">
        <f t="shared" si="559"/>
        <v>-2604</v>
      </c>
      <c r="O607" s="263">
        <f t="shared" si="559"/>
        <v>-3906</v>
      </c>
      <c r="P607" s="263">
        <f t="shared" si="559"/>
        <v>-3906</v>
      </c>
      <c r="Q607" s="263">
        <f t="shared" si="559"/>
        <v>-6510</v>
      </c>
      <c r="R607" s="263">
        <f t="shared" si="559"/>
        <v>-3906</v>
      </c>
      <c r="S607" s="263">
        <f t="shared" si="559"/>
        <v>-6510</v>
      </c>
      <c r="T607" s="263">
        <f t="shared" si="559"/>
        <v>-6510</v>
      </c>
      <c r="U607" s="263">
        <f t="shared" si="559"/>
        <v>-10416</v>
      </c>
    </row>
    <row r="608" spans="1:21" hidden="1" x14ac:dyDescent="0.2">
      <c r="A608" s="265" t="s">
        <v>95</v>
      </c>
      <c r="B608" s="277">
        <v>801</v>
      </c>
      <c r="C608" s="258" t="s">
        <v>196</v>
      </c>
      <c r="D608" s="258" t="s">
        <v>198</v>
      </c>
      <c r="E608" s="258" t="s">
        <v>334</v>
      </c>
      <c r="F608" s="258" t="s">
        <v>96</v>
      </c>
      <c r="G608" s="263"/>
      <c r="H608" s="263"/>
      <c r="I608" s="263">
        <v>-1302</v>
      </c>
      <c r="J608" s="263">
        <f>G608+I608</f>
        <v>-1302</v>
      </c>
      <c r="K608" s="263">
        <v>-1302</v>
      </c>
      <c r="L608" s="263">
        <f>H608+J608</f>
        <v>-1302</v>
      </c>
      <c r="M608" s="263">
        <f>I608+K608</f>
        <v>-2604</v>
      </c>
      <c r="N608" s="263">
        <f t="shared" ref="N608:O608" si="560">J608+L608</f>
        <v>-2604</v>
      </c>
      <c r="O608" s="263">
        <f t="shared" si="560"/>
        <v>-3906</v>
      </c>
      <c r="P608" s="263">
        <f>L608+N608</f>
        <v>-3906</v>
      </c>
      <c r="Q608" s="263">
        <f t="shared" ref="Q608" si="561">M608+O608</f>
        <v>-6510</v>
      </c>
      <c r="R608" s="263">
        <f>L608+N608</f>
        <v>-3906</v>
      </c>
      <c r="S608" s="263">
        <f>M608+O608</f>
        <v>-6510</v>
      </c>
      <c r="T608" s="263">
        <f>N608+P608</f>
        <v>-6510</v>
      </c>
      <c r="U608" s="263">
        <f>O608+Q608</f>
        <v>-10416</v>
      </c>
    </row>
    <row r="609" spans="1:21" ht="18" hidden="1" customHeight="1" x14ac:dyDescent="0.2">
      <c r="A609" s="265" t="s">
        <v>979</v>
      </c>
      <c r="B609" s="277">
        <v>801</v>
      </c>
      <c r="C609" s="258" t="s">
        <v>196</v>
      </c>
      <c r="D609" s="258" t="s">
        <v>198</v>
      </c>
      <c r="E609" s="258" t="s">
        <v>462</v>
      </c>
      <c r="F609" s="258"/>
      <c r="G609" s="263">
        <f t="shared" ref="G609:P609" si="562">G610+G612</f>
        <v>0</v>
      </c>
      <c r="H609" s="263"/>
      <c r="I609" s="263">
        <f t="shared" si="562"/>
        <v>-1750.2</v>
      </c>
      <c r="J609" s="263" t="e">
        <f t="shared" si="562"/>
        <v>#REF!</v>
      </c>
      <c r="K609" s="263">
        <f t="shared" si="562"/>
        <v>-1750.2</v>
      </c>
      <c r="L609" s="263" t="e">
        <f>L610+L612</f>
        <v>#REF!</v>
      </c>
      <c r="M609" s="263" t="e">
        <f t="shared" si="562"/>
        <v>#REF!</v>
      </c>
      <c r="N609" s="263" t="e">
        <f t="shared" si="562"/>
        <v>#REF!</v>
      </c>
      <c r="O609" s="263" t="e">
        <f t="shared" si="562"/>
        <v>#REF!</v>
      </c>
      <c r="P609" s="263" t="e">
        <f t="shared" si="562"/>
        <v>#REF!</v>
      </c>
      <c r="Q609" s="263" t="e">
        <f t="shared" ref="Q609:T609" si="563">Q610+Q612</f>
        <v>#REF!</v>
      </c>
      <c r="R609" s="263" t="e">
        <f t="shared" ref="R609:S609" si="564">R610+R612</f>
        <v>#REF!</v>
      </c>
      <c r="S609" s="263" t="e">
        <f t="shared" si="564"/>
        <v>#REF!</v>
      </c>
      <c r="T609" s="263" t="e">
        <f t="shared" si="563"/>
        <v>#REF!</v>
      </c>
      <c r="U609" s="263" t="e">
        <f t="shared" ref="U609" si="565">U610+U612</f>
        <v>#REF!</v>
      </c>
    </row>
    <row r="610" spans="1:21" ht="42.75" hidden="1" customHeight="1" x14ac:dyDescent="0.2">
      <c r="A610" s="265" t="s">
        <v>988</v>
      </c>
      <c r="B610" s="277">
        <v>801</v>
      </c>
      <c r="C610" s="258" t="s">
        <v>196</v>
      </c>
      <c r="D610" s="258" t="s">
        <v>198</v>
      </c>
      <c r="E610" s="258" t="s">
        <v>515</v>
      </c>
      <c r="F610" s="258"/>
      <c r="G610" s="263"/>
      <c r="H610" s="263"/>
      <c r="I610" s="263">
        <f>I611</f>
        <v>-1450.2</v>
      </c>
      <c r="J610" s="263" t="e">
        <f>J611</f>
        <v>#REF!</v>
      </c>
      <c r="K610" s="263">
        <f>K611</f>
        <v>-1450.2</v>
      </c>
      <c r="L610" s="263" t="e">
        <f>L611</f>
        <v>#REF!</v>
      </c>
      <c r="M610" s="263" t="e">
        <f>M611</f>
        <v>#REF!</v>
      </c>
      <c r="N610" s="263" t="e">
        <f t="shared" ref="N610:U610" si="566">N611</f>
        <v>#REF!</v>
      </c>
      <c r="O610" s="263" t="e">
        <f t="shared" si="566"/>
        <v>#REF!</v>
      </c>
      <c r="P610" s="263" t="e">
        <f t="shared" si="566"/>
        <v>#REF!</v>
      </c>
      <c r="Q610" s="263" t="e">
        <f t="shared" si="566"/>
        <v>#REF!</v>
      </c>
      <c r="R610" s="263" t="e">
        <f t="shared" si="566"/>
        <v>#REF!</v>
      </c>
      <c r="S610" s="263" t="e">
        <f t="shared" si="566"/>
        <v>#REF!</v>
      </c>
      <c r="T610" s="263" t="e">
        <f t="shared" si="566"/>
        <v>#REF!</v>
      </c>
      <c r="U610" s="263" t="e">
        <f t="shared" si="566"/>
        <v>#REF!</v>
      </c>
    </row>
    <row r="611" spans="1:21" ht="18.75" hidden="1" customHeight="1" x14ac:dyDescent="0.2">
      <c r="A611" s="265" t="s">
        <v>95</v>
      </c>
      <c r="B611" s="277">
        <v>801</v>
      </c>
      <c r="C611" s="258" t="s">
        <v>196</v>
      </c>
      <c r="D611" s="258" t="s">
        <v>198</v>
      </c>
      <c r="E611" s="258" t="s">
        <v>515</v>
      </c>
      <c r="F611" s="258" t="s">
        <v>96</v>
      </c>
      <c r="G611" s="263"/>
      <c r="H611" s="263"/>
      <c r="I611" s="263">
        <v>-1450.2</v>
      </c>
      <c r="J611" s="263" t="e">
        <f>#REF!+I611</f>
        <v>#REF!</v>
      </c>
      <c r="K611" s="263">
        <v>-1450.2</v>
      </c>
      <c r="L611" s="263" t="e">
        <f>#REF!+J611</f>
        <v>#REF!</v>
      </c>
      <c r="M611" s="263" t="e">
        <f>#REF!+K611</f>
        <v>#REF!</v>
      </c>
      <c r="N611" s="263" t="e">
        <f>#REF!+L611</f>
        <v>#REF!</v>
      </c>
      <c r="O611" s="263" t="e">
        <f>#REF!+M611</f>
        <v>#REF!</v>
      </c>
      <c r="P611" s="263" t="e">
        <f>#REF!+N611</f>
        <v>#REF!</v>
      </c>
      <c r="Q611" s="263" t="e">
        <f>#REF!+O611</f>
        <v>#REF!</v>
      </c>
      <c r="R611" s="263" t="e">
        <f>#REF!+N611</f>
        <v>#REF!</v>
      </c>
      <c r="S611" s="263" t="e">
        <f>#REF!+O611</f>
        <v>#REF!</v>
      </c>
      <c r="T611" s="263" t="e">
        <f>#REF!+P611</f>
        <v>#REF!</v>
      </c>
      <c r="U611" s="263" t="e">
        <f>#REF!+Q611</f>
        <v>#REF!</v>
      </c>
    </row>
    <row r="612" spans="1:21" ht="39.75" hidden="1" customHeight="1" x14ac:dyDescent="0.2">
      <c r="A612" s="265" t="s">
        <v>989</v>
      </c>
      <c r="B612" s="277">
        <v>801</v>
      </c>
      <c r="C612" s="258" t="s">
        <v>196</v>
      </c>
      <c r="D612" s="258" t="s">
        <v>198</v>
      </c>
      <c r="E612" s="258" t="s">
        <v>516</v>
      </c>
      <c r="F612" s="257"/>
      <c r="G612" s="263"/>
      <c r="H612" s="263"/>
      <c r="I612" s="263">
        <f>I613</f>
        <v>-300</v>
      </c>
      <c r="J612" s="263" t="e">
        <f>J613</f>
        <v>#REF!</v>
      </c>
      <c r="K612" s="263">
        <f>K613</f>
        <v>-300</v>
      </c>
      <c r="L612" s="263" t="e">
        <f>L613</f>
        <v>#REF!</v>
      </c>
      <c r="M612" s="263" t="e">
        <f>M613</f>
        <v>#REF!</v>
      </c>
      <c r="N612" s="263" t="e">
        <f t="shared" ref="N612:U612" si="567">N613</f>
        <v>#REF!</v>
      </c>
      <c r="O612" s="263" t="e">
        <f t="shared" si="567"/>
        <v>#REF!</v>
      </c>
      <c r="P612" s="263" t="e">
        <f t="shared" si="567"/>
        <v>#REF!</v>
      </c>
      <c r="Q612" s="263" t="e">
        <f t="shared" si="567"/>
        <v>#REF!</v>
      </c>
      <c r="R612" s="263" t="e">
        <f t="shared" si="567"/>
        <v>#REF!</v>
      </c>
      <c r="S612" s="263" t="e">
        <f t="shared" si="567"/>
        <v>#REF!</v>
      </c>
      <c r="T612" s="263" t="e">
        <f t="shared" si="567"/>
        <v>#REF!</v>
      </c>
      <c r="U612" s="263" t="e">
        <f t="shared" si="567"/>
        <v>#REF!</v>
      </c>
    </row>
    <row r="613" spans="1:21" ht="21.75" hidden="1" customHeight="1" x14ac:dyDescent="0.2">
      <c r="A613" s="265" t="s">
        <v>723</v>
      </c>
      <c r="B613" s="277">
        <v>801</v>
      </c>
      <c r="C613" s="258" t="s">
        <v>196</v>
      </c>
      <c r="D613" s="258" t="s">
        <v>198</v>
      </c>
      <c r="E613" s="258" t="s">
        <v>517</v>
      </c>
      <c r="F613" s="258" t="s">
        <v>94</v>
      </c>
      <c r="G613" s="263"/>
      <c r="H613" s="263"/>
      <c r="I613" s="263">
        <v>-300</v>
      </c>
      <c r="J613" s="263" t="e">
        <f>#REF!+I613</f>
        <v>#REF!</v>
      </c>
      <c r="K613" s="263">
        <v>-300</v>
      </c>
      <c r="L613" s="263" t="e">
        <f>#REF!+J613</f>
        <v>#REF!</v>
      </c>
      <c r="M613" s="263" t="e">
        <f>#REF!+K613</f>
        <v>#REF!</v>
      </c>
      <c r="N613" s="263" t="e">
        <f>#REF!+L613</f>
        <v>#REF!</v>
      </c>
      <c r="O613" s="263" t="e">
        <f>#REF!+M613</f>
        <v>#REF!</v>
      </c>
      <c r="P613" s="263" t="e">
        <f>#REF!+N613</f>
        <v>#REF!</v>
      </c>
      <c r="Q613" s="263" t="e">
        <f>#REF!+O613</f>
        <v>#REF!</v>
      </c>
      <c r="R613" s="263" t="e">
        <f>#REF!+N613</f>
        <v>#REF!</v>
      </c>
      <c r="S613" s="263" t="e">
        <f>#REF!+O613</f>
        <v>#REF!</v>
      </c>
      <c r="T613" s="263" t="e">
        <f>#REF!+P613</f>
        <v>#REF!</v>
      </c>
      <c r="U613" s="263" t="e">
        <f>#REF!+Q613</f>
        <v>#REF!</v>
      </c>
    </row>
    <row r="614" spans="1:21" ht="39.75" hidden="1" customHeight="1" x14ac:dyDescent="0.2">
      <c r="A614" s="388" t="s">
        <v>734</v>
      </c>
      <c r="B614" s="277">
        <v>801</v>
      </c>
      <c r="C614" s="278" t="s">
        <v>196</v>
      </c>
      <c r="D614" s="278" t="s">
        <v>198</v>
      </c>
      <c r="E614" s="278" t="s">
        <v>518</v>
      </c>
      <c r="F614" s="278"/>
      <c r="G614" s="263"/>
      <c r="H614" s="263"/>
      <c r="I614" s="263">
        <f>I615+I617</f>
        <v>-876.2</v>
      </c>
      <c r="J614" s="263" t="e">
        <f>J615+J617</f>
        <v>#REF!</v>
      </c>
      <c r="K614" s="263">
        <f>K615+K617</f>
        <v>-876.2</v>
      </c>
      <c r="L614" s="263" t="e">
        <f>L615+L617</f>
        <v>#REF!</v>
      </c>
      <c r="M614" s="263" t="e">
        <f>M615+M617</f>
        <v>#REF!</v>
      </c>
      <c r="N614" s="263" t="e">
        <f t="shared" ref="N614:P614" si="568">N615+N617</f>
        <v>#REF!</v>
      </c>
      <c r="O614" s="263" t="e">
        <f t="shared" si="568"/>
        <v>#REF!</v>
      </c>
      <c r="P614" s="263" t="e">
        <f t="shared" si="568"/>
        <v>#REF!</v>
      </c>
      <c r="Q614" s="263" t="e">
        <f t="shared" ref="Q614:T614" si="569">Q615+Q617</f>
        <v>#REF!</v>
      </c>
      <c r="R614" s="263" t="e">
        <f t="shared" ref="R614:S614" si="570">R615+R617</f>
        <v>#REF!</v>
      </c>
      <c r="S614" s="263" t="e">
        <f t="shared" si="570"/>
        <v>#REF!</v>
      </c>
      <c r="T614" s="263" t="e">
        <f t="shared" si="569"/>
        <v>#REF!</v>
      </c>
      <c r="U614" s="263" t="e">
        <f t="shared" ref="U614" si="571">U615+U617</f>
        <v>#REF!</v>
      </c>
    </row>
    <row r="615" spans="1:21" ht="71.25" hidden="1" customHeight="1" x14ac:dyDescent="0.2">
      <c r="A615" s="388" t="s">
        <v>730</v>
      </c>
      <c r="B615" s="277">
        <v>801</v>
      </c>
      <c r="C615" s="278" t="s">
        <v>196</v>
      </c>
      <c r="D615" s="278" t="s">
        <v>198</v>
      </c>
      <c r="E615" s="278" t="s">
        <v>731</v>
      </c>
      <c r="F615" s="278"/>
      <c r="G615" s="263"/>
      <c r="H615" s="263"/>
      <c r="I615" s="263">
        <f>I616</f>
        <v>-431.2</v>
      </c>
      <c r="J615" s="263" t="e">
        <f>J616</f>
        <v>#REF!</v>
      </c>
      <c r="K615" s="263">
        <f>K616</f>
        <v>-431.2</v>
      </c>
      <c r="L615" s="263" t="e">
        <f>L616</f>
        <v>#REF!</v>
      </c>
      <c r="M615" s="263" t="e">
        <f>M616</f>
        <v>#REF!</v>
      </c>
      <c r="N615" s="263" t="e">
        <f t="shared" ref="N615:U615" si="572">N616</f>
        <v>#REF!</v>
      </c>
      <c r="O615" s="263" t="e">
        <f t="shared" si="572"/>
        <v>#REF!</v>
      </c>
      <c r="P615" s="263" t="e">
        <f t="shared" si="572"/>
        <v>#REF!</v>
      </c>
      <c r="Q615" s="263" t="e">
        <f t="shared" si="572"/>
        <v>#REF!</v>
      </c>
      <c r="R615" s="263" t="e">
        <f t="shared" si="572"/>
        <v>#REF!</v>
      </c>
      <c r="S615" s="263" t="e">
        <f t="shared" si="572"/>
        <v>#REF!</v>
      </c>
      <c r="T615" s="263" t="e">
        <f t="shared" si="572"/>
        <v>#REF!</v>
      </c>
      <c r="U615" s="263" t="e">
        <f t="shared" si="572"/>
        <v>#REF!</v>
      </c>
    </row>
    <row r="616" spans="1:21" ht="21" hidden="1" customHeight="1" x14ac:dyDescent="0.2">
      <c r="A616" s="265" t="s">
        <v>93</v>
      </c>
      <c r="B616" s="277">
        <v>801</v>
      </c>
      <c r="C616" s="278" t="s">
        <v>196</v>
      </c>
      <c r="D616" s="278" t="s">
        <v>198</v>
      </c>
      <c r="E616" s="278" t="s">
        <v>731</v>
      </c>
      <c r="F616" s="278" t="s">
        <v>94</v>
      </c>
      <c r="G616" s="263"/>
      <c r="H616" s="263"/>
      <c r="I616" s="263">
        <v>-431.2</v>
      </c>
      <c r="J616" s="263" t="e">
        <f>#REF!+I616</f>
        <v>#REF!</v>
      </c>
      <c r="K616" s="263">
        <v>-431.2</v>
      </c>
      <c r="L616" s="263" t="e">
        <f>#REF!+J616</f>
        <v>#REF!</v>
      </c>
      <c r="M616" s="263" t="e">
        <f>#REF!+K616</f>
        <v>#REF!</v>
      </c>
      <c r="N616" s="263" t="e">
        <f>#REF!+L616</f>
        <v>#REF!</v>
      </c>
      <c r="O616" s="263" t="e">
        <f>#REF!+M616</f>
        <v>#REF!</v>
      </c>
      <c r="P616" s="263" t="e">
        <f>#REF!+N616</f>
        <v>#REF!</v>
      </c>
      <c r="Q616" s="263" t="e">
        <f>#REF!+O616</f>
        <v>#REF!</v>
      </c>
      <c r="R616" s="263" t="e">
        <f>#REF!+N616</f>
        <v>#REF!</v>
      </c>
      <c r="S616" s="263" t="e">
        <f>#REF!+O616</f>
        <v>#REF!</v>
      </c>
      <c r="T616" s="263" t="e">
        <f>#REF!+P616</f>
        <v>#REF!</v>
      </c>
      <c r="U616" s="263" t="e">
        <f>#REF!+Q616</f>
        <v>#REF!</v>
      </c>
    </row>
    <row r="617" spans="1:21" ht="93.75" hidden="1" customHeight="1" x14ac:dyDescent="0.2">
      <c r="A617" s="276" t="s">
        <v>732</v>
      </c>
      <c r="B617" s="277">
        <v>801</v>
      </c>
      <c r="C617" s="278" t="s">
        <v>196</v>
      </c>
      <c r="D617" s="278" t="s">
        <v>198</v>
      </c>
      <c r="E617" s="278" t="s">
        <v>733</v>
      </c>
      <c r="F617" s="278"/>
      <c r="G617" s="263"/>
      <c r="H617" s="263"/>
      <c r="I617" s="263">
        <f>I618</f>
        <v>-445</v>
      </c>
      <c r="J617" s="263" t="e">
        <f>J618</f>
        <v>#REF!</v>
      </c>
      <c r="K617" s="263">
        <f>K618</f>
        <v>-445</v>
      </c>
      <c r="L617" s="263" t="e">
        <f>L618</f>
        <v>#REF!</v>
      </c>
      <c r="M617" s="263" t="e">
        <f>M618</f>
        <v>#REF!</v>
      </c>
      <c r="N617" s="263" t="e">
        <f t="shared" ref="N617:U617" si="573">N618</f>
        <v>#REF!</v>
      </c>
      <c r="O617" s="263" t="e">
        <f t="shared" si="573"/>
        <v>#REF!</v>
      </c>
      <c r="P617" s="263" t="e">
        <f t="shared" si="573"/>
        <v>#REF!</v>
      </c>
      <c r="Q617" s="263" t="e">
        <f t="shared" si="573"/>
        <v>#REF!</v>
      </c>
      <c r="R617" s="263" t="e">
        <f t="shared" si="573"/>
        <v>#REF!</v>
      </c>
      <c r="S617" s="263" t="e">
        <f t="shared" si="573"/>
        <v>#REF!</v>
      </c>
      <c r="T617" s="263" t="e">
        <f t="shared" si="573"/>
        <v>#REF!</v>
      </c>
      <c r="U617" s="263" t="e">
        <f t="shared" si="573"/>
        <v>#REF!</v>
      </c>
    </row>
    <row r="618" spans="1:21" ht="18" hidden="1" customHeight="1" x14ac:dyDescent="0.2">
      <c r="A618" s="265" t="s">
        <v>93</v>
      </c>
      <c r="B618" s="277">
        <v>801</v>
      </c>
      <c r="C618" s="278" t="s">
        <v>196</v>
      </c>
      <c r="D618" s="278" t="s">
        <v>198</v>
      </c>
      <c r="E618" s="278" t="s">
        <v>733</v>
      </c>
      <c r="F618" s="278" t="s">
        <v>94</v>
      </c>
      <c r="G618" s="263"/>
      <c r="H618" s="263"/>
      <c r="I618" s="263">
        <v>-445</v>
      </c>
      <c r="J618" s="263" t="e">
        <f>#REF!+I618</f>
        <v>#REF!</v>
      </c>
      <c r="K618" s="263">
        <v>-445</v>
      </c>
      <c r="L618" s="263" t="e">
        <f>#REF!+J618</f>
        <v>#REF!</v>
      </c>
      <c r="M618" s="263" t="e">
        <f>#REF!+K618</f>
        <v>#REF!</v>
      </c>
      <c r="N618" s="263" t="e">
        <f>#REF!+L618</f>
        <v>#REF!</v>
      </c>
      <c r="O618" s="263" t="e">
        <f>#REF!+M618</f>
        <v>#REF!</v>
      </c>
      <c r="P618" s="263" t="e">
        <f>#REF!+N618</f>
        <v>#REF!</v>
      </c>
      <c r="Q618" s="263" t="e">
        <f>#REF!+O618</f>
        <v>#REF!</v>
      </c>
      <c r="R618" s="263" t="e">
        <f>#REF!+N618</f>
        <v>#REF!</v>
      </c>
      <c r="S618" s="263" t="e">
        <f>#REF!+O618</f>
        <v>#REF!</v>
      </c>
      <c r="T618" s="263" t="e">
        <f>#REF!+P618</f>
        <v>#REF!</v>
      </c>
      <c r="U618" s="263" t="e">
        <f>#REF!+Q618</f>
        <v>#REF!</v>
      </c>
    </row>
    <row r="619" spans="1:21" ht="21.75" hidden="1" customHeight="1" x14ac:dyDescent="0.2">
      <c r="A619" s="265"/>
      <c r="B619" s="277"/>
      <c r="C619" s="258"/>
      <c r="D619" s="258"/>
      <c r="E619" s="258"/>
      <c r="F619" s="258"/>
      <c r="G619" s="263"/>
      <c r="H619" s="263"/>
      <c r="I619" s="263"/>
      <c r="J619" s="263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</row>
    <row r="620" spans="1:21" ht="21.75" hidden="1" customHeight="1" x14ac:dyDescent="0.2">
      <c r="A620" s="265"/>
      <c r="B620" s="277"/>
      <c r="C620" s="258"/>
      <c r="D620" s="258"/>
      <c r="E620" s="258"/>
      <c r="F620" s="258"/>
      <c r="G620" s="263"/>
      <c r="H620" s="263"/>
      <c r="I620" s="263"/>
      <c r="J620" s="263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</row>
    <row r="621" spans="1:21" hidden="1" x14ac:dyDescent="0.2">
      <c r="A621" s="265" t="s">
        <v>404</v>
      </c>
      <c r="B621" s="277">
        <v>801</v>
      </c>
      <c r="C621" s="258" t="s">
        <v>196</v>
      </c>
      <c r="D621" s="258" t="s">
        <v>198</v>
      </c>
      <c r="E621" s="258" t="s">
        <v>62</v>
      </c>
      <c r="F621" s="258"/>
      <c r="G621" s="263"/>
      <c r="H621" s="263"/>
      <c r="I621" s="263">
        <f>I626</f>
        <v>-701</v>
      </c>
      <c r="J621" s="263">
        <f>J626</f>
        <v>-701</v>
      </c>
      <c r="K621" s="263">
        <f>K626</f>
        <v>-701</v>
      </c>
      <c r="L621" s="263">
        <f>L626</f>
        <v>-701</v>
      </c>
      <c r="M621" s="263">
        <f>M626</f>
        <v>-1402</v>
      </c>
      <c r="N621" s="263">
        <f t="shared" ref="N621:P621" si="574">N626</f>
        <v>-1402</v>
      </c>
      <c r="O621" s="263">
        <f t="shared" si="574"/>
        <v>-2103</v>
      </c>
      <c r="P621" s="263">
        <f t="shared" si="574"/>
        <v>-2103</v>
      </c>
      <c r="Q621" s="263">
        <f t="shared" ref="Q621:T621" si="575">Q626</f>
        <v>-3505</v>
      </c>
      <c r="R621" s="263">
        <f t="shared" ref="R621:S621" si="576">R626</f>
        <v>-2103</v>
      </c>
      <c r="S621" s="263">
        <f t="shared" si="576"/>
        <v>-3505</v>
      </c>
      <c r="T621" s="263">
        <f t="shared" si="575"/>
        <v>-3505</v>
      </c>
      <c r="U621" s="263">
        <f t="shared" ref="U621" si="577">U626</f>
        <v>-5608</v>
      </c>
    </row>
    <row r="622" spans="1:21" ht="30" hidden="1" x14ac:dyDescent="0.2">
      <c r="A622" s="265" t="s">
        <v>542</v>
      </c>
      <c r="B622" s="277">
        <v>801</v>
      </c>
      <c r="C622" s="258" t="s">
        <v>196</v>
      </c>
      <c r="D622" s="258" t="s">
        <v>198</v>
      </c>
      <c r="E622" s="258" t="s">
        <v>175</v>
      </c>
      <c r="F622" s="258"/>
      <c r="G622" s="263"/>
      <c r="H622" s="263"/>
      <c r="I622" s="263" t="e">
        <f>I624+I623+I625</f>
        <v>#REF!</v>
      </c>
      <c r="J622" s="263" t="e">
        <f>J624+J623+J625</f>
        <v>#REF!</v>
      </c>
      <c r="K622" s="263" t="e">
        <f>K624+K623+K625</f>
        <v>#REF!</v>
      </c>
      <c r="L622" s="263" t="e">
        <f>L624+L623+L625</f>
        <v>#REF!</v>
      </c>
      <c r="M622" s="263" t="e">
        <f>M624+M623+M625</f>
        <v>#REF!</v>
      </c>
      <c r="N622" s="263" t="e">
        <f t="shared" ref="N622:P622" si="578">N624+N623+N625</f>
        <v>#REF!</v>
      </c>
      <c r="O622" s="263" t="e">
        <f t="shared" si="578"/>
        <v>#REF!</v>
      </c>
      <c r="P622" s="263" t="e">
        <f t="shared" si="578"/>
        <v>#REF!</v>
      </c>
      <c r="Q622" s="263" t="e">
        <f t="shared" ref="Q622:T622" si="579">Q624+Q623+Q625</f>
        <v>#REF!</v>
      </c>
      <c r="R622" s="263" t="e">
        <f t="shared" ref="R622:S622" si="580">R624+R623+R625</f>
        <v>#REF!</v>
      </c>
      <c r="S622" s="263" t="e">
        <f t="shared" si="580"/>
        <v>#REF!</v>
      </c>
      <c r="T622" s="263" t="e">
        <f t="shared" si="579"/>
        <v>#REF!</v>
      </c>
      <c r="U622" s="263" t="e">
        <f t="shared" ref="U622" si="581">U624+U623+U625</f>
        <v>#REF!</v>
      </c>
    </row>
    <row r="623" spans="1:21" hidden="1" x14ac:dyDescent="0.2">
      <c r="A623" s="265" t="s">
        <v>93</v>
      </c>
      <c r="B623" s="277">
        <v>801</v>
      </c>
      <c r="C623" s="258" t="s">
        <v>196</v>
      </c>
      <c r="D623" s="258" t="s">
        <v>198</v>
      </c>
      <c r="E623" s="258" t="s">
        <v>175</v>
      </c>
      <c r="F623" s="258" t="s">
        <v>94</v>
      </c>
      <c r="G623" s="263"/>
      <c r="H623" s="263"/>
      <c r="I623" s="263" t="e">
        <f>#REF!+G623</f>
        <v>#REF!</v>
      </c>
      <c r="J623" s="263" t="e">
        <f>G623+I623</f>
        <v>#REF!</v>
      </c>
      <c r="K623" s="263" t="e">
        <f>H623+I623</f>
        <v>#REF!</v>
      </c>
      <c r="L623" s="263" t="e">
        <f>H623+J623</f>
        <v>#REF!</v>
      </c>
      <c r="M623" s="263" t="e">
        <f>I623+K623</f>
        <v>#REF!</v>
      </c>
      <c r="N623" s="263" t="e">
        <f t="shared" ref="N623:O624" si="582">J623+L623</f>
        <v>#REF!</v>
      </c>
      <c r="O623" s="263" t="e">
        <f t="shared" si="582"/>
        <v>#REF!</v>
      </c>
      <c r="P623" s="263" t="e">
        <f>L623+N623</f>
        <v>#REF!</v>
      </c>
      <c r="Q623" s="263" t="e">
        <f t="shared" ref="Q623:Q624" si="583">M623+O623</f>
        <v>#REF!</v>
      </c>
      <c r="R623" s="263" t="e">
        <f t="shared" ref="R623:U624" si="584">L623+N623</f>
        <v>#REF!</v>
      </c>
      <c r="S623" s="263" t="e">
        <f t="shared" si="584"/>
        <v>#REF!</v>
      </c>
      <c r="T623" s="263" t="e">
        <f t="shared" si="584"/>
        <v>#REF!</v>
      </c>
      <c r="U623" s="263" t="e">
        <f t="shared" si="584"/>
        <v>#REF!</v>
      </c>
    </row>
    <row r="624" spans="1:21" ht="12.75" hidden="1" customHeight="1" x14ac:dyDescent="0.2">
      <c r="A624" s="265" t="s">
        <v>63</v>
      </c>
      <c r="B624" s="277">
        <v>801</v>
      </c>
      <c r="C624" s="258" t="s">
        <v>196</v>
      </c>
      <c r="D624" s="258" t="s">
        <v>198</v>
      </c>
      <c r="E624" s="258" t="s">
        <v>175</v>
      </c>
      <c r="F624" s="258" t="s">
        <v>64</v>
      </c>
      <c r="G624" s="263"/>
      <c r="H624" s="263"/>
      <c r="I624" s="263" t="e">
        <f>#REF!+G624</f>
        <v>#REF!</v>
      </c>
      <c r="J624" s="263" t="e">
        <f>G624+I624</f>
        <v>#REF!</v>
      </c>
      <c r="K624" s="263" t="e">
        <f>H624+I624</f>
        <v>#REF!</v>
      </c>
      <c r="L624" s="263" t="e">
        <f>H624+J624</f>
        <v>#REF!</v>
      </c>
      <c r="M624" s="263" t="e">
        <f>I624+K624</f>
        <v>#REF!</v>
      </c>
      <c r="N624" s="263" t="e">
        <f t="shared" si="582"/>
        <v>#REF!</v>
      </c>
      <c r="O624" s="263" t="e">
        <f t="shared" si="582"/>
        <v>#REF!</v>
      </c>
      <c r="P624" s="263" t="e">
        <f>L624+N624</f>
        <v>#REF!</v>
      </c>
      <c r="Q624" s="263" t="e">
        <f t="shared" si="583"/>
        <v>#REF!</v>
      </c>
      <c r="R624" s="263" t="e">
        <f t="shared" si="584"/>
        <v>#REF!</v>
      </c>
      <c r="S624" s="263" t="e">
        <f t="shared" si="584"/>
        <v>#REF!</v>
      </c>
      <c r="T624" s="263" t="e">
        <f t="shared" si="584"/>
        <v>#REF!</v>
      </c>
      <c r="U624" s="263" t="e">
        <f t="shared" si="584"/>
        <v>#REF!</v>
      </c>
    </row>
    <row r="625" spans="1:21" ht="41.25" hidden="1" customHeight="1" x14ac:dyDescent="0.2">
      <c r="A625" s="265" t="s">
        <v>132</v>
      </c>
      <c r="B625" s="277">
        <v>801</v>
      </c>
      <c r="C625" s="258" t="s">
        <v>196</v>
      </c>
      <c r="D625" s="258" t="s">
        <v>198</v>
      </c>
      <c r="E625" s="258" t="s">
        <v>175</v>
      </c>
      <c r="F625" s="258" t="s">
        <v>131</v>
      </c>
      <c r="G625" s="263"/>
      <c r="H625" s="263"/>
      <c r="I625" s="263">
        <f>G625</f>
        <v>0</v>
      </c>
      <c r="J625" s="263">
        <f>I625</f>
        <v>0</v>
      </c>
      <c r="K625" s="263">
        <f>I625</f>
        <v>0</v>
      </c>
      <c r="L625" s="263">
        <f>J625</f>
        <v>0</v>
      </c>
      <c r="M625" s="263">
        <f>K625</f>
        <v>0</v>
      </c>
      <c r="N625" s="263">
        <f t="shared" ref="N625:O625" si="585">L625</f>
        <v>0</v>
      </c>
      <c r="O625" s="263">
        <f t="shared" si="585"/>
        <v>0</v>
      </c>
      <c r="P625" s="263">
        <f>N625</f>
        <v>0</v>
      </c>
      <c r="Q625" s="263">
        <f t="shared" ref="Q625" si="586">O625</f>
        <v>0</v>
      </c>
      <c r="R625" s="263">
        <f>N625</f>
        <v>0</v>
      </c>
      <c r="S625" s="263">
        <f>O625</f>
        <v>0</v>
      </c>
      <c r="T625" s="263">
        <f>P625</f>
        <v>0</v>
      </c>
      <c r="U625" s="263">
        <f>Q625</f>
        <v>0</v>
      </c>
    </row>
    <row r="626" spans="1:21" ht="18.75" hidden="1" customHeight="1" x14ac:dyDescent="0.2">
      <c r="A626" s="265" t="s">
        <v>426</v>
      </c>
      <c r="B626" s="277">
        <v>801</v>
      </c>
      <c r="C626" s="258" t="s">
        <v>196</v>
      </c>
      <c r="D626" s="258" t="s">
        <v>198</v>
      </c>
      <c r="E626" s="258" t="s">
        <v>434</v>
      </c>
      <c r="F626" s="258"/>
      <c r="G626" s="263"/>
      <c r="H626" s="263"/>
      <c r="I626" s="263">
        <f>I627</f>
        <v>-701</v>
      </c>
      <c r="J626" s="263">
        <f>J627</f>
        <v>-701</v>
      </c>
      <c r="K626" s="263">
        <f>K627</f>
        <v>-701</v>
      </c>
      <c r="L626" s="263">
        <f>L627</f>
        <v>-701</v>
      </c>
      <c r="M626" s="263">
        <f>M627</f>
        <v>-1402</v>
      </c>
      <c r="N626" s="263">
        <f t="shared" ref="N626:U626" si="587">N627</f>
        <v>-1402</v>
      </c>
      <c r="O626" s="263">
        <f t="shared" si="587"/>
        <v>-2103</v>
      </c>
      <c r="P626" s="263">
        <f t="shared" si="587"/>
        <v>-2103</v>
      </c>
      <c r="Q626" s="263">
        <f t="shared" si="587"/>
        <v>-3505</v>
      </c>
      <c r="R626" s="263">
        <f t="shared" si="587"/>
        <v>-2103</v>
      </c>
      <c r="S626" s="263">
        <f t="shared" si="587"/>
        <v>-3505</v>
      </c>
      <c r="T626" s="263">
        <f t="shared" si="587"/>
        <v>-3505</v>
      </c>
      <c r="U626" s="263">
        <f t="shared" si="587"/>
        <v>-5608</v>
      </c>
    </row>
    <row r="627" spans="1:21" ht="20.25" hidden="1" customHeight="1" x14ac:dyDescent="0.2">
      <c r="A627" s="265" t="s">
        <v>93</v>
      </c>
      <c r="B627" s="277">
        <v>801</v>
      </c>
      <c r="C627" s="258" t="s">
        <v>196</v>
      </c>
      <c r="D627" s="258" t="s">
        <v>198</v>
      </c>
      <c r="E627" s="258" t="s">
        <v>434</v>
      </c>
      <c r="F627" s="258" t="s">
        <v>94</v>
      </c>
      <c r="G627" s="263"/>
      <c r="H627" s="263"/>
      <c r="I627" s="263">
        <v>-701</v>
      </c>
      <c r="J627" s="263">
        <f>G627+I627</f>
        <v>-701</v>
      </c>
      <c r="K627" s="263">
        <v>-701</v>
      </c>
      <c r="L627" s="263">
        <f>H627+J627</f>
        <v>-701</v>
      </c>
      <c r="M627" s="263">
        <f>I627+K627</f>
        <v>-1402</v>
      </c>
      <c r="N627" s="263">
        <f t="shared" ref="N627:O627" si="588">J627+L627</f>
        <v>-1402</v>
      </c>
      <c r="O627" s="263">
        <f t="shared" si="588"/>
        <v>-2103</v>
      </c>
      <c r="P627" s="263">
        <f>L627+N627</f>
        <v>-2103</v>
      </c>
      <c r="Q627" s="263">
        <f t="shared" ref="Q627" si="589">M627+O627</f>
        <v>-3505</v>
      </c>
      <c r="R627" s="263">
        <f>L627+N627</f>
        <v>-2103</v>
      </c>
      <c r="S627" s="263">
        <f>M627+O627</f>
        <v>-3505</v>
      </c>
      <c r="T627" s="263">
        <f>N627+P627</f>
        <v>-3505</v>
      </c>
      <c r="U627" s="263">
        <f>O627+Q627</f>
        <v>-5608</v>
      </c>
    </row>
    <row r="628" spans="1:21" ht="43.5" customHeight="1" x14ac:dyDescent="0.2">
      <c r="A628" s="265" t="s">
        <v>988</v>
      </c>
      <c r="B628" s="277">
        <v>801</v>
      </c>
      <c r="C628" s="258" t="s">
        <v>196</v>
      </c>
      <c r="D628" s="258" t="s">
        <v>198</v>
      </c>
      <c r="E628" s="258" t="s">
        <v>875</v>
      </c>
      <c r="F628" s="258"/>
      <c r="G628" s="263"/>
      <c r="H628" s="263">
        <f>H629+H630</f>
        <v>1395</v>
      </c>
      <c r="I628" s="263">
        <f>I629+I630</f>
        <v>0</v>
      </c>
      <c r="J628" s="263">
        <f t="shared" ref="J628:J636" si="590">H628+I628</f>
        <v>1395</v>
      </c>
      <c r="K628" s="263">
        <f>K629+K630</f>
        <v>0</v>
      </c>
      <c r="L628" s="263">
        <f>L629+L630</f>
        <v>1705</v>
      </c>
      <c r="M628" s="263">
        <f>M629+M630</f>
        <v>1705</v>
      </c>
      <c r="N628" s="263">
        <f t="shared" ref="N628:P628" si="591">N629+N630</f>
        <v>26</v>
      </c>
      <c r="O628" s="263">
        <f t="shared" si="591"/>
        <v>1731</v>
      </c>
      <c r="P628" s="263">
        <f t="shared" si="591"/>
        <v>1731</v>
      </c>
      <c r="Q628" s="263">
        <f t="shared" ref="Q628:T628" si="592">Q629+Q630</f>
        <v>0</v>
      </c>
      <c r="R628" s="263">
        <f t="shared" ref="R628:S628" si="593">R629+R630</f>
        <v>2225</v>
      </c>
      <c r="S628" s="263">
        <f t="shared" si="593"/>
        <v>0</v>
      </c>
      <c r="T628" s="263">
        <f t="shared" si="592"/>
        <v>2225</v>
      </c>
      <c r="U628" s="263">
        <f t="shared" ref="U628" si="594">U629+U630</f>
        <v>2225</v>
      </c>
    </row>
    <row r="629" spans="1:21" ht="20.25" customHeight="1" x14ac:dyDescent="0.2">
      <c r="A629" s="265" t="s">
        <v>95</v>
      </c>
      <c r="B629" s="277">
        <v>801</v>
      </c>
      <c r="C629" s="258" t="s">
        <v>196</v>
      </c>
      <c r="D629" s="258" t="s">
        <v>198</v>
      </c>
      <c r="E629" s="258" t="s">
        <v>875</v>
      </c>
      <c r="F629" s="258" t="s">
        <v>96</v>
      </c>
      <c r="G629" s="263"/>
      <c r="H629" s="263">
        <v>1395</v>
      </c>
      <c r="I629" s="263">
        <v>-122.1</v>
      </c>
      <c r="J629" s="263">
        <f t="shared" si="590"/>
        <v>1272.9000000000001</v>
      </c>
      <c r="K629" s="263">
        <v>0</v>
      </c>
      <c r="L629" s="263">
        <v>1309</v>
      </c>
      <c r="M629" s="263">
        <v>1309</v>
      </c>
      <c r="N629" s="263">
        <v>20</v>
      </c>
      <c r="O629" s="263">
        <f>M629+N629</f>
        <v>1329</v>
      </c>
      <c r="P629" s="263">
        <v>1329</v>
      </c>
      <c r="Q629" s="263">
        <v>0</v>
      </c>
      <c r="R629" s="263">
        <v>1709</v>
      </c>
      <c r="S629" s="263">
        <v>0</v>
      </c>
      <c r="T629" s="263">
        <f>R629+S629</f>
        <v>1709</v>
      </c>
      <c r="U629" s="263">
        <v>1709</v>
      </c>
    </row>
    <row r="630" spans="1:21" ht="35.25" customHeight="1" x14ac:dyDescent="0.2">
      <c r="A630" s="387" t="s">
        <v>902</v>
      </c>
      <c r="B630" s="277">
        <v>801</v>
      </c>
      <c r="C630" s="258" t="s">
        <v>196</v>
      </c>
      <c r="D630" s="258" t="s">
        <v>198</v>
      </c>
      <c r="E630" s="258" t="s">
        <v>875</v>
      </c>
      <c r="F630" s="258" t="s">
        <v>900</v>
      </c>
      <c r="G630" s="263"/>
      <c r="H630" s="263">
        <v>0</v>
      </c>
      <c r="I630" s="263">
        <v>122.1</v>
      </c>
      <c r="J630" s="263">
        <f t="shared" si="590"/>
        <v>122.1</v>
      </c>
      <c r="K630" s="263">
        <v>0</v>
      </c>
      <c r="L630" s="263">
        <v>396</v>
      </c>
      <c r="M630" s="263">
        <v>396</v>
      </c>
      <c r="N630" s="263">
        <v>6</v>
      </c>
      <c r="O630" s="263">
        <f>M630+N630</f>
        <v>402</v>
      </c>
      <c r="P630" s="263">
        <v>402</v>
      </c>
      <c r="Q630" s="263">
        <v>0</v>
      </c>
      <c r="R630" s="263">
        <v>516</v>
      </c>
      <c r="S630" s="263">
        <v>0</v>
      </c>
      <c r="T630" s="263">
        <f>R630+S630</f>
        <v>516</v>
      </c>
      <c r="U630" s="263">
        <v>516</v>
      </c>
    </row>
    <row r="631" spans="1:21" ht="32.25" customHeight="1" x14ac:dyDescent="0.2">
      <c r="A631" s="265" t="s">
        <v>989</v>
      </c>
      <c r="B631" s="277">
        <v>801</v>
      </c>
      <c r="C631" s="258" t="s">
        <v>196</v>
      </c>
      <c r="D631" s="258" t="s">
        <v>198</v>
      </c>
      <c r="E631" s="258" t="s">
        <v>801</v>
      </c>
      <c r="F631" s="258"/>
      <c r="G631" s="263"/>
      <c r="H631" s="263">
        <f>H632</f>
        <v>300</v>
      </c>
      <c r="I631" s="263">
        <f>I632</f>
        <v>0</v>
      </c>
      <c r="J631" s="263">
        <f t="shared" si="590"/>
        <v>300</v>
      </c>
      <c r="K631" s="263">
        <f>K632</f>
        <v>0</v>
      </c>
      <c r="L631" s="263">
        <f>L632</f>
        <v>240</v>
      </c>
      <c r="M631" s="263">
        <f>M632</f>
        <v>240</v>
      </c>
      <c r="N631" s="263">
        <f t="shared" ref="N631:U631" si="595">N632</f>
        <v>0</v>
      </c>
      <c r="O631" s="263">
        <f t="shared" si="595"/>
        <v>240</v>
      </c>
      <c r="P631" s="263">
        <f t="shared" si="595"/>
        <v>240</v>
      </c>
      <c r="Q631" s="263">
        <f t="shared" si="595"/>
        <v>0</v>
      </c>
      <c r="R631" s="263">
        <f t="shared" si="595"/>
        <v>140</v>
      </c>
      <c r="S631" s="263">
        <f t="shared" si="595"/>
        <v>0</v>
      </c>
      <c r="T631" s="263">
        <f t="shared" si="595"/>
        <v>140</v>
      </c>
      <c r="U631" s="263">
        <f t="shared" si="595"/>
        <v>140</v>
      </c>
    </row>
    <row r="632" spans="1:21" ht="20.25" customHeight="1" x14ac:dyDescent="0.2">
      <c r="A632" s="265" t="s">
        <v>723</v>
      </c>
      <c r="B632" s="277">
        <v>801</v>
      </c>
      <c r="C632" s="258" t="s">
        <v>196</v>
      </c>
      <c r="D632" s="258" t="s">
        <v>198</v>
      </c>
      <c r="E632" s="258" t="s">
        <v>801</v>
      </c>
      <c r="F632" s="258" t="s">
        <v>94</v>
      </c>
      <c r="G632" s="263"/>
      <c r="H632" s="263">
        <v>300</v>
      </c>
      <c r="I632" s="263">
        <v>0</v>
      </c>
      <c r="J632" s="263">
        <f t="shared" si="590"/>
        <v>300</v>
      </c>
      <c r="K632" s="263">
        <v>0</v>
      </c>
      <c r="L632" s="263">
        <v>240</v>
      </c>
      <c r="M632" s="263">
        <v>240</v>
      </c>
      <c r="N632" s="263">
        <v>0</v>
      </c>
      <c r="O632" s="263">
        <f>M632+N632</f>
        <v>240</v>
      </c>
      <c r="P632" s="263">
        <v>240</v>
      </c>
      <c r="Q632" s="263">
        <v>0</v>
      </c>
      <c r="R632" s="263">
        <v>140</v>
      </c>
      <c r="S632" s="263">
        <v>0</v>
      </c>
      <c r="T632" s="263">
        <f>R632+S632</f>
        <v>140</v>
      </c>
      <c r="U632" s="263">
        <v>140</v>
      </c>
    </row>
    <row r="633" spans="1:21" ht="58.5" customHeight="1" x14ac:dyDescent="0.2">
      <c r="A633" s="464" t="s">
        <v>797</v>
      </c>
      <c r="B633" s="277">
        <v>801</v>
      </c>
      <c r="C633" s="258" t="s">
        <v>196</v>
      </c>
      <c r="D633" s="258" t="s">
        <v>198</v>
      </c>
      <c r="E633" s="258" t="s">
        <v>800</v>
      </c>
      <c r="F633" s="258"/>
      <c r="G633" s="263"/>
      <c r="H633" s="263">
        <f>H634</f>
        <v>909</v>
      </c>
      <c r="I633" s="263">
        <f>I634</f>
        <v>0</v>
      </c>
      <c r="J633" s="263">
        <f t="shared" si="590"/>
        <v>909</v>
      </c>
      <c r="K633" s="263">
        <f>K634</f>
        <v>-563.1</v>
      </c>
      <c r="L633" s="263">
        <f>L634</f>
        <v>363.5</v>
      </c>
      <c r="M633" s="263">
        <f>M634</f>
        <v>363.5</v>
      </c>
      <c r="N633" s="263">
        <f t="shared" ref="N633:U633" si="596">N634</f>
        <v>-133.20000000000002</v>
      </c>
      <c r="O633" s="263">
        <f t="shared" si="596"/>
        <v>230.29999999999998</v>
      </c>
      <c r="P633" s="263">
        <f t="shared" si="596"/>
        <v>268.7</v>
      </c>
      <c r="Q633" s="263">
        <f t="shared" si="596"/>
        <v>-38.6</v>
      </c>
      <c r="R633" s="263">
        <f t="shared" si="596"/>
        <v>230.1</v>
      </c>
      <c r="S633" s="263">
        <f t="shared" si="596"/>
        <v>0</v>
      </c>
      <c r="T633" s="444">
        <f t="shared" si="596"/>
        <v>230.1</v>
      </c>
      <c r="U633" s="444">
        <f t="shared" si="596"/>
        <v>230.1</v>
      </c>
    </row>
    <row r="634" spans="1:21" ht="20.25" customHeight="1" x14ac:dyDescent="0.2">
      <c r="A634" s="464" t="s">
        <v>1035</v>
      </c>
      <c r="B634" s="277">
        <v>801</v>
      </c>
      <c r="C634" s="258" t="s">
        <v>196</v>
      </c>
      <c r="D634" s="258" t="s">
        <v>198</v>
      </c>
      <c r="E634" s="258" t="s">
        <v>800</v>
      </c>
      <c r="F634" s="258" t="s">
        <v>1126</v>
      </c>
      <c r="G634" s="263"/>
      <c r="H634" s="263">
        <v>909</v>
      </c>
      <c r="I634" s="263">
        <v>0</v>
      </c>
      <c r="J634" s="263">
        <f t="shared" si="590"/>
        <v>909</v>
      </c>
      <c r="K634" s="263">
        <v>-563.1</v>
      </c>
      <c r="L634" s="263">
        <v>363.5</v>
      </c>
      <c r="M634" s="263">
        <v>363.5</v>
      </c>
      <c r="N634" s="263">
        <f>-133.4+0.2</f>
        <v>-133.20000000000002</v>
      </c>
      <c r="O634" s="263">
        <f>M634+N634</f>
        <v>230.29999999999998</v>
      </c>
      <c r="P634" s="263">
        <v>268.7</v>
      </c>
      <c r="Q634" s="263">
        <v>-38.6</v>
      </c>
      <c r="R634" s="263">
        <v>230.1</v>
      </c>
      <c r="S634" s="263">
        <v>0</v>
      </c>
      <c r="T634" s="263">
        <f>R634+S634</f>
        <v>230.1</v>
      </c>
      <c r="U634" s="263">
        <v>230.1</v>
      </c>
    </row>
    <row r="635" spans="1:21" ht="32.25" customHeight="1" x14ac:dyDescent="0.2">
      <c r="A635" s="464" t="s">
        <v>1202</v>
      </c>
      <c r="B635" s="277">
        <v>801</v>
      </c>
      <c r="C635" s="258" t="s">
        <v>196</v>
      </c>
      <c r="D635" s="258" t="s">
        <v>198</v>
      </c>
      <c r="E635" s="258" t="s">
        <v>799</v>
      </c>
      <c r="F635" s="258"/>
      <c r="G635" s="263"/>
      <c r="H635" s="263">
        <f>H636</f>
        <v>133.80000000000001</v>
      </c>
      <c r="I635" s="263">
        <f>I636</f>
        <v>0</v>
      </c>
      <c r="J635" s="263">
        <f t="shared" si="590"/>
        <v>133.80000000000001</v>
      </c>
      <c r="K635" s="263">
        <f>K636</f>
        <v>0</v>
      </c>
      <c r="L635" s="263">
        <f>L636</f>
        <v>202.9</v>
      </c>
      <c r="M635" s="263">
        <f>M636</f>
        <v>202.9</v>
      </c>
      <c r="N635" s="263">
        <f t="shared" ref="N635:U635" si="597">N636</f>
        <v>-10.5</v>
      </c>
      <c r="O635" s="263">
        <f t="shared" si="597"/>
        <v>192.4</v>
      </c>
      <c r="P635" s="263">
        <f t="shared" si="597"/>
        <v>192.4</v>
      </c>
      <c r="Q635" s="263">
        <f t="shared" si="597"/>
        <v>29.4</v>
      </c>
      <c r="R635" s="263">
        <f t="shared" si="597"/>
        <v>241</v>
      </c>
      <c r="S635" s="263">
        <f t="shared" si="597"/>
        <v>12.6</v>
      </c>
      <c r="T635" s="444">
        <f t="shared" si="597"/>
        <v>253.6</v>
      </c>
      <c r="U635" s="444">
        <f t="shared" si="597"/>
        <v>253.6</v>
      </c>
    </row>
    <row r="636" spans="1:21" ht="20.25" customHeight="1" x14ac:dyDescent="0.2">
      <c r="A636" s="471" t="s">
        <v>1035</v>
      </c>
      <c r="B636" s="277">
        <v>801</v>
      </c>
      <c r="C636" s="258" t="s">
        <v>196</v>
      </c>
      <c r="D636" s="258" t="s">
        <v>198</v>
      </c>
      <c r="E636" s="258" t="s">
        <v>799</v>
      </c>
      <c r="F636" s="258" t="s">
        <v>1126</v>
      </c>
      <c r="G636" s="263"/>
      <c r="H636" s="263">
        <v>133.80000000000001</v>
      </c>
      <c r="I636" s="263">
        <v>0</v>
      </c>
      <c r="J636" s="263">
        <f t="shared" si="590"/>
        <v>133.80000000000001</v>
      </c>
      <c r="K636" s="263">
        <v>0</v>
      </c>
      <c r="L636" s="263">
        <v>202.9</v>
      </c>
      <c r="M636" s="263">
        <v>202.9</v>
      </c>
      <c r="N636" s="263">
        <v>-10.5</v>
      </c>
      <c r="O636" s="263">
        <f>M636+N636</f>
        <v>192.4</v>
      </c>
      <c r="P636" s="263">
        <v>192.4</v>
      </c>
      <c r="Q636" s="263">
        <v>29.4</v>
      </c>
      <c r="R636" s="263">
        <v>241</v>
      </c>
      <c r="S636" s="263">
        <v>12.6</v>
      </c>
      <c r="T636" s="263">
        <f>R636+S636</f>
        <v>253.6</v>
      </c>
      <c r="U636" s="263">
        <v>253.6</v>
      </c>
    </row>
    <row r="637" spans="1:21" ht="15.75" customHeight="1" x14ac:dyDescent="0.2">
      <c r="A637" s="472" t="s">
        <v>218</v>
      </c>
      <c r="B637" s="255">
        <v>801</v>
      </c>
      <c r="C637" s="256" t="s">
        <v>196</v>
      </c>
      <c r="D637" s="256" t="s">
        <v>200</v>
      </c>
      <c r="E637" s="256"/>
      <c r="F637" s="256"/>
      <c r="G637" s="281">
        <f>G641+G643+G644</f>
        <v>0</v>
      </c>
      <c r="H637" s="281">
        <f>H641+H643+H644+H638</f>
        <v>2750.5699999999997</v>
      </c>
      <c r="I637" s="281">
        <f>I641+I643+I644+I638</f>
        <v>-1901.66</v>
      </c>
      <c r="J637" s="281">
        <f>H637+I637</f>
        <v>848.90999999999963</v>
      </c>
      <c r="K637" s="281">
        <f>K641+K643+K644+K638+K639</f>
        <v>8779.4</v>
      </c>
      <c r="L637" s="281">
        <f>L641+L643+L644+L638+L639</f>
        <v>-2044.5</v>
      </c>
      <c r="M637" s="281">
        <f>M641+M643+M644+M638+M639</f>
        <v>0</v>
      </c>
      <c r="N637" s="281">
        <f t="shared" ref="N637:P637" si="598">N641+N643+N644+N638+N639</f>
        <v>-2042.5</v>
      </c>
      <c r="O637" s="281">
        <f t="shared" si="598"/>
        <v>-2040.5</v>
      </c>
      <c r="P637" s="281">
        <f t="shared" si="598"/>
        <v>-2038.5</v>
      </c>
      <c r="Q637" s="281">
        <f t="shared" ref="Q637" si="599">Q641+Q643+Q644+Q638+Q639</f>
        <v>-4081</v>
      </c>
      <c r="R637" s="281">
        <f>R638</f>
        <v>0</v>
      </c>
      <c r="S637" s="281">
        <f t="shared" ref="S637:U637" si="600">S638</f>
        <v>30010.1</v>
      </c>
      <c r="T637" s="281">
        <f>R637+S637</f>
        <v>30010.1</v>
      </c>
      <c r="U637" s="281">
        <f t="shared" si="600"/>
        <v>70636.399999999994</v>
      </c>
    </row>
    <row r="638" spans="1:21" ht="39.75" customHeight="1" x14ac:dyDescent="0.2">
      <c r="A638" s="464" t="s">
        <v>1205</v>
      </c>
      <c r="B638" s="277">
        <v>801</v>
      </c>
      <c r="C638" s="258" t="s">
        <v>196</v>
      </c>
      <c r="D638" s="258" t="s">
        <v>200</v>
      </c>
      <c r="E638" s="258" t="s">
        <v>1206</v>
      </c>
      <c r="F638" s="258" t="s">
        <v>1089</v>
      </c>
      <c r="G638" s="281"/>
      <c r="H638" s="281"/>
      <c r="I638" s="263">
        <v>142.84</v>
      </c>
      <c r="J638" s="263">
        <f>H638+I638</f>
        <v>142.84</v>
      </c>
      <c r="K638" s="263">
        <v>0</v>
      </c>
      <c r="L638" s="263">
        <v>0</v>
      </c>
      <c r="M638" s="263">
        <v>0</v>
      </c>
      <c r="N638" s="263">
        <v>1</v>
      </c>
      <c r="O638" s="263">
        <v>2</v>
      </c>
      <c r="P638" s="263">
        <v>3</v>
      </c>
      <c r="Q638" s="263">
        <v>4</v>
      </c>
      <c r="R638" s="263">
        <v>0</v>
      </c>
      <c r="S638" s="263">
        <v>30010.1</v>
      </c>
      <c r="T638" s="444">
        <f>R638+S638</f>
        <v>30010.1</v>
      </c>
      <c r="U638" s="444">
        <v>70636.399999999994</v>
      </c>
    </row>
    <row r="639" spans="1:21" ht="19.5" hidden="1" customHeight="1" x14ac:dyDescent="0.2">
      <c r="A639" s="265" t="s">
        <v>927</v>
      </c>
      <c r="B639" s="277">
        <v>801</v>
      </c>
      <c r="C639" s="258" t="s">
        <v>196</v>
      </c>
      <c r="D639" s="258" t="s">
        <v>200</v>
      </c>
      <c r="E639" s="258" t="s">
        <v>926</v>
      </c>
      <c r="F639" s="258"/>
      <c r="G639" s="281"/>
      <c r="H639" s="281"/>
      <c r="I639" s="263"/>
      <c r="J639" s="263"/>
      <c r="K639" s="263">
        <f>K640</f>
        <v>9011.1</v>
      </c>
      <c r="L639" s="263">
        <f>L640</f>
        <v>0</v>
      </c>
      <c r="M639" s="263">
        <f>M640</f>
        <v>0</v>
      </c>
      <c r="N639" s="263">
        <f t="shared" ref="N639:U639" si="601">N640</f>
        <v>1</v>
      </c>
      <c r="O639" s="263">
        <f t="shared" si="601"/>
        <v>2</v>
      </c>
      <c r="P639" s="263">
        <f t="shared" si="601"/>
        <v>3</v>
      </c>
      <c r="Q639" s="263">
        <f t="shared" si="601"/>
        <v>4</v>
      </c>
      <c r="R639" s="263">
        <f t="shared" si="601"/>
        <v>5</v>
      </c>
      <c r="S639" s="263">
        <f t="shared" si="601"/>
        <v>6</v>
      </c>
      <c r="T639" s="263">
        <f t="shared" si="601"/>
        <v>5</v>
      </c>
      <c r="U639" s="263">
        <f t="shared" si="601"/>
        <v>5</v>
      </c>
    </row>
    <row r="640" spans="1:21" ht="19.5" hidden="1" customHeight="1" x14ac:dyDescent="0.2">
      <c r="A640" s="265" t="s">
        <v>925</v>
      </c>
      <c r="B640" s="277">
        <v>801</v>
      </c>
      <c r="C640" s="258" t="s">
        <v>196</v>
      </c>
      <c r="D640" s="258" t="s">
        <v>200</v>
      </c>
      <c r="E640" s="258" t="s">
        <v>926</v>
      </c>
      <c r="F640" s="258" t="s">
        <v>102</v>
      </c>
      <c r="G640" s="281"/>
      <c r="H640" s="281"/>
      <c r="I640" s="263"/>
      <c r="J640" s="263"/>
      <c r="K640" s="263">
        <v>9011.1</v>
      </c>
      <c r="L640" s="263">
        <v>0</v>
      </c>
      <c r="M640" s="263">
        <v>0</v>
      </c>
      <c r="N640" s="263">
        <v>1</v>
      </c>
      <c r="O640" s="263">
        <v>2</v>
      </c>
      <c r="P640" s="263">
        <v>3</v>
      </c>
      <c r="Q640" s="263">
        <v>4</v>
      </c>
      <c r="R640" s="263">
        <v>5</v>
      </c>
      <c r="S640" s="263">
        <v>6</v>
      </c>
      <c r="T640" s="263">
        <v>5</v>
      </c>
      <c r="U640" s="263">
        <v>5</v>
      </c>
    </row>
    <row r="641" spans="1:21" ht="63.75" hidden="1" customHeight="1" x14ac:dyDescent="0.2">
      <c r="A641" s="265" t="s">
        <v>839</v>
      </c>
      <c r="B641" s="277">
        <v>801</v>
      </c>
      <c r="C641" s="258" t="s">
        <v>196</v>
      </c>
      <c r="D641" s="258" t="s">
        <v>200</v>
      </c>
      <c r="E641" s="258" t="s">
        <v>840</v>
      </c>
      <c r="F641" s="258"/>
      <c r="G641" s="263"/>
      <c r="H641" s="263">
        <f>H642</f>
        <v>671.8</v>
      </c>
      <c r="I641" s="263">
        <f>I642</f>
        <v>0</v>
      </c>
      <c r="J641" s="263">
        <f>H641+I641</f>
        <v>671.8</v>
      </c>
      <c r="K641" s="263">
        <f>K642</f>
        <v>-231.7</v>
      </c>
      <c r="L641" s="263">
        <f>L642</f>
        <v>0</v>
      </c>
      <c r="M641" s="263">
        <f>M642</f>
        <v>0</v>
      </c>
      <c r="N641" s="263">
        <f t="shared" ref="N641:U641" si="602">N642</f>
        <v>0</v>
      </c>
      <c r="O641" s="263">
        <f t="shared" si="602"/>
        <v>0</v>
      </c>
      <c r="P641" s="263">
        <f t="shared" si="602"/>
        <v>0</v>
      </c>
      <c r="Q641" s="263">
        <f t="shared" si="602"/>
        <v>0</v>
      </c>
      <c r="R641" s="263">
        <f t="shared" si="602"/>
        <v>0</v>
      </c>
      <c r="S641" s="263">
        <f t="shared" si="602"/>
        <v>0</v>
      </c>
      <c r="T641" s="263">
        <f t="shared" si="602"/>
        <v>0</v>
      </c>
      <c r="U641" s="263">
        <f t="shared" si="602"/>
        <v>0</v>
      </c>
    </row>
    <row r="642" spans="1:21" ht="20.25" hidden="1" customHeight="1" x14ac:dyDescent="0.2">
      <c r="A642" s="265" t="s">
        <v>925</v>
      </c>
      <c r="B642" s="277">
        <v>801</v>
      </c>
      <c r="C642" s="258" t="s">
        <v>196</v>
      </c>
      <c r="D642" s="258" t="s">
        <v>200</v>
      </c>
      <c r="E642" s="258" t="s">
        <v>840</v>
      </c>
      <c r="F642" s="258" t="s">
        <v>102</v>
      </c>
      <c r="G642" s="263"/>
      <c r="H642" s="263">
        <v>671.8</v>
      </c>
      <c r="I642" s="263">
        <v>0</v>
      </c>
      <c r="J642" s="263">
        <f>H642+I642</f>
        <v>671.8</v>
      </c>
      <c r="K642" s="263">
        <v>-231.7</v>
      </c>
      <c r="L642" s="263">
        <v>0</v>
      </c>
      <c r="M642" s="263">
        <v>0</v>
      </c>
      <c r="N642" s="263">
        <v>0</v>
      </c>
      <c r="O642" s="263">
        <v>0</v>
      </c>
      <c r="P642" s="263">
        <v>0</v>
      </c>
      <c r="Q642" s="263">
        <v>0</v>
      </c>
      <c r="R642" s="263">
        <v>0</v>
      </c>
      <c r="S642" s="263">
        <v>0</v>
      </c>
      <c r="T642" s="263">
        <v>0</v>
      </c>
      <c r="U642" s="263">
        <v>0</v>
      </c>
    </row>
    <row r="643" spans="1:21" ht="26.25" hidden="1" customHeight="1" x14ac:dyDescent="0.2">
      <c r="A643" s="265" t="s">
        <v>925</v>
      </c>
      <c r="B643" s="277">
        <v>801</v>
      </c>
      <c r="C643" s="258" t="s">
        <v>196</v>
      </c>
      <c r="D643" s="258" t="s">
        <v>200</v>
      </c>
      <c r="E643" s="258" t="s">
        <v>863</v>
      </c>
      <c r="F643" s="258" t="s">
        <v>79</v>
      </c>
      <c r="G643" s="263"/>
      <c r="H643" s="263">
        <v>34.270000000000003</v>
      </c>
      <c r="I643" s="263">
        <v>0</v>
      </c>
      <c r="J643" s="263">
        <f>H643+I643</f>
        <v>34.270000000000003</v>
      </c>
      <c r="K643" s="263">
        <v>0</v>
      </c>
      <c r="L643" s="263">
        <v>0</v>
      </c>
      <c r="M643" s="263">
        <v>0</v>
      </c>
      <c r="N643" s="263">
        <v>0</v>
      </c>
      <c r="O643" s="263">
        <v>0</v>
      </c>
      <c r="P643" s="263">
        <v>0</v>
      </c>
      <c r="Q643" s="263">
        <v>0</v>
      </c>
      <c r="R643" s="263">
        <v>0</v>
      </c>
      <c r="S643" s="263">
        <v>0</v>
      </c>
      <c r="T643" s="263">
        <v>0</v>
      </c>
      <c r="U643" s="263">
        <v>0</v>
      </c>
    </row>
    <row r="644" spans="1:21" ht="56.25" hidden="1" customHeight="1" x14ac:dyDescent="0.2">
      <c r="A644" s="265" t="s">
        <v>925</v>
      </c>
      <c r="B644" s="277">
        <v>801</v>
      </c>
      <c r="C644" s="258" t="s">
        <v>196</v>
      </c>
      <c r="D644" s="258" t="s">
        <v>200</v>
      </c>
      <c r="E644" s="258" t="s">
        <v>885</v>
      </c>
      <c r="F644" s="258" t="s">
        <v>79</v>
      </c>
      <c r="G644" s="263"/>
      <c r="H644" s="263">
        <v>2044.5</v>
      </c>
      <c r="I644" s="263">
        <v>-2044.5</v>
      </c>
      <c r="J644" s="281">
        <f>H644+I644</f>
        <v>0</v>
      </c>
      <c r="K644" s="263">
        <v>0</v>
      </c>
      <c r="L644" s="281">
        <f>I644+J644</f>
        <v>-2044.5</v>
      </c>
      <c r="M644" s="281">
        <f>J644+K644</f>
        <v>0</v>
      </c>
      <c r="N644" s="281">
        <f t="shared" ref="N644:O645" si="603">K644+L644</f>
        <v>-2044.5</v>
      </c>
      <c r="O644" s="281">
        <f t="shared" si="603"/>
        <v>-2044.5</v>
      </c>
      <c r="P644" s="281">
        <f>M644+N644</f>
        <v>-2044.5</v>
      </c>
      <c r="Q644" s="281">
        <f t="shared" ref="Q644:Q645" si="604">N644+O644</f>
        <v>-4089</v>
      </c>
      <c r="R644" s="281">
        <f t="shared" ref="R644:U645" si="605">M644+N644</f>
        <v>-2044.5</v>
      </c>
      <c r="S644" s="281">
        <f t="shared" si="605"/>
        <v>-4089</v>
      </c>
      <c r="T644" s="281">
        <f t="shared" si="605"/>
        <v>-4089</v>
      </c>
      <c r="U644" s="281">
        <f t="shared" si="605"/>
        <v>-6133.5</v>
      </c>
    </row>
    <row r="645" spans="1:21" ht="5.25" hidden="1" customHeight="1" x14ac:dyDescent="0.2">
      <c r="A645" s="265" t="s">
        <v>925</v>
      </c>
      <c r="B645" s="277">
        <v>801</v>
      </c>
      <c r="C645" s="258" t="s">
        <v>196</v>
      </c>
      <c r="D645" s="258" t="s">
        <v>200</v>
      </c>
      <c r="E645" s="258" t="s">
        <v>840</v>
      </c>
      <c r="F645" s="258" t="s">
        <v>102</v>
      </c>
      <c r="G645" s="263"/>
      <c r="H645" s="263">
        <v>671.8</v>
      </c>
      <c r="I645" s="263">
        <v>0</v>
      </c>
      <c r="J645" s="281">
        <v>0</v>
      </c>
      <c r="K645" s="263">
        <v>0</v>
      </c>
      <c r="L645" s="281">
        <f>I645+J645</f>
        <v>0</v>
      </c>
      <c r="M645" s="281">
        <f>J645+K645</f>
        <v>0</v>
      </c>
      <c r="N645" s="281">
        <f t="shared" si="603"/>
        <v>0</v>
      </c>
      <c r="O645" s="281">
        <f t="shared" si="603"/>
        <v>0</v>
      </c>
      <c r="P645" s="281">
        <f>M645+N645</f>
        <v>0</v>
      </c>
      <c r="Q645" s="281">
        <f t="shared" si="604"/>
        <v>0</v>
      </c>
      <c r="R645" s="281">
        <f t="shared" si="605"/>
        <v>0</v>
      </c>
      <c r="S645" s="281">
        <f t="shared" si="605"/>
        <v>0</v>
      </c>
      <c r="T645" s="281">
        <f t="shared" si="605"/>
        <v>0</v>
      </c>
      <c r="U645" s="281">
        <f t="shared" si="605"/>
        <v>0</v>
      </c>
    </row>
    <row r="646" spans="1:21" ht="17.25" customHeight="1" x14ac:dyDescent="0.2">
      <c r="A646" s="462" t="s">
        <v>374</v>
      </c>
      <c r="B646" s="256" t="s">
        <v>146</v>
      </c>
      <c r="C646" s="256" t="s">
        <v>196</v>
      </c>
      <c r="D646" s="256" t="s">
        <v>212</v>
      </c>
      <c r="E646" s="256"/>
      <c r="F646" s="256"/>
      <c r="G646" s="263" t="e">
        <f>#REF!+G647</f>
        <v>#REF!</v>
      </c>
      <c r="H646" s="263">
        <f t="shared" ref="H646:U646" si="606">H647</f>
        <v>3319.6</v>
      </c>
      <c r="I646" s="263">
        <f t="shared" si="606"/>
        <v>-495.14</v>
      </c>
      <c r="J646" s="263">
        <f t="shared" si="606"/>
        <v>2824.46</v>
      </c>
      <c r="K646" s="263">
        <f t="shared" si="606"/>
        <v>-955.1640000000001</v>
      </c>
      <c r="L646" s="281">
        <f t="shared" si="606"/>
        <v>5024.79</v>
      </c>
      <c r="M646" s="281">
        <f t="shared" si="606"/>
        <v>5165.82</v>
      </c>
      <c r="N646" s="281">
        <f t="shared" si="606"/>
        <v>-894.32</v>
      </c>
      <c r="O646" s="281">
        <f t="shared" si="606"/>
        <v>4271.5</v>
      </c>
      <c r="P646" s="281">
        <f t="shared" si="606"/>
        <v>4397.8999999999996</v>
      </c>
      <c r="Q646" s="281">
        <f t="shared" si="606"/>
        <v>21.8</v>
      </c>
      <c r="R646" s="281">
        <f t="shared" si="606"/>
        <v>4639.1000000000004</v>
      </c>
      <c r="S646" s="281">
        <f t="shared" si="606"/>
        <v>4366.71</v>
      </c>
      <c r="T646" s="281">
        <f t="shared" si="606"/>
        <v>9005.8100000000013</v>
      </c>
      <c r="U646" s="281">
        <f t="shared" si="606"/>
        <v>9745.4154720000006</v>
      </c>
    </row>
    <row r="647" spans="1:21" ht="24" customHeight="1" x14ac:dyDescent="0.2">
      <c r="A647" s="463" t="s">
        <v>724</v>
      </c>
      <c r="B647" s="277">
        <v>801</v>
      </c>
      <c r="C647" s="258" t="s">
        <v>196</v>
      </c>
      <c r="D647" s="258" t="s">
        <v>212</v>
      </c>
      <c r="E647" s="258" t="s">
        <v>851</v>
      </c>
      <c r="F647" s="258"/>
      <c r="G647" s="263"/>
      <c r="H647" s="263">
        <f>H649</f>
        <v>3319.6</v>
      </c>
      <c r="I647" s="263">
        <f>I649</f>
        <v>-495.14</v>
      </c>
      <c r="J647" s="263">
        <f>H647+I647</f>
        <v>2824.46</v>
      </c>
      <c r="K647" s="263">
        <f>K649+K648</f>
        <v>-955.1640000000001</v>
      </c>
      <c r="L647" s="263">
        <f>L649+L648</f>
        <v>5024.79</v>
      </c>
      <c r="M647" s="263">
        <f>M649+M648</f>
        <v>5165.82</v>
      </c>
      <c r="N647" s="263">
        <f t="shared" ref="N647:P647" si="607">N649+N648</f>
        <v>-894.32</v>
      </c>
      <c r="O647" s="263">
        <f t="shared" si="607"/>
        <v>4271.5</v>
      </c>
      <c r="P647" s="263">
        <f t="shared" si="607"/>
        <v>4397.8999999999996</v>
      </c>
      <c r="Q647" s="263">
        <f t="shared" ref="Q647:T647" si="608">Q649+Q648</f>
        <v>21.8</v>
      </c>
      <c r="R647" s="263">
        <f t="shared" ref="R647:S647" si="609">R649+R648</f>
        <v>4639.1000000000004</v>
      </c>
      <c r="S647" s="263">
        <f t="shared" si="609"/>
        <v>4366.71</v>
      </c>
      <c r="T647" s="263">
        <f t="shared" si="608"/>
        <v>9005.8100000000013</v>
      </c>
      <c r="U647" s="263">
        <f t="shared" ref="U647" si="610">U649+U648</f>
        <v>9745.4154720000006</v>
      </c>
    </row>
    <row r="648" spans="1:21" ht="24" customHeight="1" x14ac:dyDescent="0.2">
      <c r="A648" s="463" t="s">
        <v>93</v>
      </c>
      <c r="B648" s="277">
        <v>801</v>
      </c>
      <c r="C648" s="258" t="s">
        <v>196</v>
      </c>
      <c r="D648" s="258" t="s">
        <v>212</v>
      </c>
      <c r="E648" s="258" t="s">
        <v>851</v>
      </c>
      <c r="F648" s="258" t="s">
        <v>94</v>
      </c>
      <c r="G648" s="263"/>
      <c r="H648" s="263"/>
      <c r="I648" s="263"/>
      <c r="J648" s="263"/>
      <c r="K648" s="263">
        <v>328.71600000000001</v>
      </c>
      <c r="L648" s="263">
        <v>5024.79</v>
      </c>
      <c r="M648" s="263">
        <v>5165.82</v>
      </c>
      <c r="N648" s="263">
        <v>-894.32</v>
      </c>
      <c r="O648" s="263">
        <f>M648+N648</f>
        <v>4271.5</v>
      </c>
      <c r="P648" s="263">
        <v>4397.8999999999996</v>
      </c>
      <c r="Q648" s="263">
        <v>21.8</v>
      </c>
      <c r="R648" s="263">
        <v>4639.1000000000004</v>
      </c>
      <c r="S648" s="263">
        <v>4366.71</v>
      </c>
      <c r="T648" s="449">
        <f>R648+S648</f>
        <v>9005.8100000000013</v>
      </c>
      <c r="U648" s="449">
        <v>9745.4154720000006</v>
      </c>
    </row>
    <row r="649" spans="1:21" ht="17.25" hidden="1" customHeight="1" x14ac:dyDescent="0.2">
      <c r="A649" s="265" t="s">
        <v>78</v>
      </c>
      <c r="B649" s="277">
        <v>801</v>
      </c>
      <c r="C649" s="258" t="s">
        <v>196</v>
      </c>
      <c r="D649" s="258" t="s">
        <v>212</v>
      </c>
      <c r="E649" s="258" t="s">
        <v>851</v>
      </c>
      <c r="F649" s="258" t="s">
        <v>79</v>
      </c>
      <c r="G649" s="263"/>
      <c r="H649" s="263">
        <v>3319.6</v>
      </c>
      <c r="I649" s="263">
        <v>-495.14</v>
      </c>
      <c r="J649" s="263">
        <f>H649+I649</f>
        <v>2824.46</v>
      </c>
      <c r="K649" s="263">
        <v>-1283.8800000000001</v>
      </c>
      <c r="L649" s="263">
        <v>0</v>
      </c>
      <c r="M649" s="263">
        <v>0</v>
      </c>
      <c r="N649" s="263">
        <v>0</v>
      </c>
      <c r="O649" s="263">
        <v>0</v>
      </c>
      <c r="P649" s="263">
        <v>0</v>
      </c>
      <c r="Q649" s="263">
        <v>0</v>
      </c>
      <c r="R649" s="263">
        <v>0</v>
      </c>
      <c r="S649" s="263">
        <v>0</v>
      </c>
      <c r="T649" s="263">
        <v>0</v>
      </c>
      <c r="U649" s="263">
        <v>0</v>
      </c>
    </row>
    <row r="650" spans="1:21" ht="18.75" customHeight="1" x14ac:dyDescent="0.2">
      <c r="A650" s="435" t="s">
        <v>220</v>
      </c>
      <c r="B650" s="256" t="s">
        <v>146</v>
      </c>
      <c r="C650" s="256" t="s">
        <v>196</v>
      </c>
      <c r="D650" s="256">
        <v>12</v>
      </c>
      <c r="E650" s="256"/>
      <c r="F650" s="256"/>
      <c r="G650" s="263" t="e">
        <f>#REF!+#REF!+#REF!+#REF!+#REF!+G655+G658+#REF!</f>
        <v>#REF!</v>
      </c>
      <c r="H650" s="263" t="e">
        <f>H655+H658+#REF!</f>
        <v>#REF!</v>
      </c>
      <c r="I650" s="263" t="e">
        <f>I655+I658+#REF!</f>
        <v>#REF!</v>
      </c>
      <c r="J650" s="263" t="e">
        <f>J655+J658+#REF!</f>
        <v>#REF!</v>
      </c>
      <c r="K650" s="263" t="e">
        <f>K655+K658+#REF!</f>
        <v>#REF!</v>
      </c>
      <c r="L650" s="281" t="e">
        <f>L655+L658+#REF!+L653+L660</f>
        <v>#REF!</v>
      </c>
      <c r="M650" s="281" t="e">
        <f>M655+M658+#REF!+M653+M660</f>
        <v>#REF!</v>
      </c>
      <c r="N650" s="281" t="e">
        <f>N655+N658+#REF!+N653+N660</f>
        <v>#REF!</v>
      </c>
      <c r="O650" s="281" t="e">
        <f>O655+O658+#REF!+O653+O660</f>
        <v>#REF!</v>
      </c>
      <c r="P650" s="281" t="e">
        <f>P655+P658+#REF!+P653+P660</f>
        <v>#REF!</v>
      </c>
      <c r="Q650" s="281" t="e">
        <f>Q655+Q658+#REF!+Q653+Q660+Q651</f>
        <v>#REF!</v>
      </c>
      <c r="R650" s="281">
        <f>R655+R658+R653+R660+R651+R661</f>
        <v>4467</v>
      </c>
      <c r="S650" s="281">
        <f t="shared" ref="S650:U650" si="611">S655+S658+S653+S660+S651+S661</f>
        <v>0</v>
      </c>
      <c r="T650" s="281">
        <f t="shared" si="611"/>
        <v>4467</v>
      </c>
      <c r="U650" s="281">
        <f t="shared" si="611"/>
        <v>4467</v>
      </c>
    </row>
    <row r="651" spans="1:21" ht="51.75" customHeight="1" x14ac:dyDescent="0.2">
      <c r="A651" s="265" t="s">
        <v>1051</v>
      </c>
      <c r="B651" s="277">
        <v>801</v>
      </c>
      <c r="C651" s="258" t="s">
        <v>196</v>
      </c>
      <c r="D651" s="258" t="s">
        <v>205</v>
      </c>
      <c r="E651" s="258" t="s">
        <v>836</v>
      </c>
      <c r="F651" s="258"/>
      <c r="G651" s="263"/>
      <c r="H651" s="263">
        <f>H652</f>
        <v>0.1</v>
      </c>
      <c r="I651" s="263">
        <f>I652</f>
        <v>0</v>
      </c>
      <c r="J651" s="263">
        <f t="shared" ref="J651:J652" si="612">H651+I651</f>
        <v>0.1</v>
      </c>
      <c r="K651" s="263">
        <f>K652</f>
        <v>0</v>
      </c>
      <c r="L651" s="263">
        <f>L652</f>
        <v>0.1</v>
      </c>
      <c r="M651" s="263">
        <f>M652</f>
        <v>0.1</v>
      </c>
      <c r="N651" s="263">
        <f t="shared" ref="N651:U651" si="613">N652</f>
        <v>0</v>
      </c>
      <c r="O651" s="263">
        <f t="shared" si="613"/>
        <v>0.1</v>
      </c>
      <c r="P651" s="263">
        <f t="shared" si="613"/>
        <v>0</v>
      </c>
      <c r="Q651" s="263">
        <f t="shared" si="613"/>
        <v>42.5</v>
      </c>
      <c r="R651" s="263">
        <f t="shared" si="613"/>
        <v>0</v>
      </c>
      <c r="S651" s="263">
        <f t="shared" si="613"/>
        <v>0</v>
      </c>
      <c r="T651" s="263">
        <f t="shared" si="613"/>
        <v>0</v>
      </c>
      <c r="U651" s="263">
        <f t="shared" si="613"/>
        <v>0</v>
      </c>
    </row>
    <row r="652" spans="1:21" ht="18.75" customHeight="1" x14ac:dyDescent="0.2">
      <c r="A652" s="265" t="s">
        <v>93</v>
      </c>
      <c r="B652" s="277">
        <v>801</v>
      </c>
      <c r="C652" s="258" t="s">
        <v>196</v>
      </c>
      <c r="D652" s="258" t="s">
        <v>205</v>
      </c>
      <c r="E652" s="258" t="s">
        <v>836</v>
      </c>
      <c r="F652" s="258" t="s">
        <v>94</v>
      </c>
      <c r="G652" s="263"/>
      <c r="H652" s="263">
        <v>0.1</v>
      </c>
      <c r="I652" s="263">
        <v>0</v>
      </c>
      <c r="J652" s="263">
        <f t="shared" si="612"/>
        <v>0.1</v>
      </c>
      <c r="K652" s="263">
        <v>0</v>
      </c>
      <c r="L652" s="263">
        <v>0.1</v>
      </c>
      <c r="M652" s="263">
        <v>0.1</v>
      </c>
      <c r="N652" s="263">
        <v>0</v>
      </c>
      <c r="O652" s="263">
        <f>M652+N652</f>
        <v>0.1</v>
      </c>
      <c r="P652" s="263">
        <v>0</v>
      </c>
      <c r="Q652" s="263">
        <v>42.5</v>
      </c>
      <c r="R652" s="263">
        <v>0</v>
      </c>
      <c r="S652" s="263">
        <v>0</v>
      </c>
      <c r="T652" s="263">
        <f>R652+S652</f>
        <v>0</v>
      </c>
      <c r="U652" s="263">
        <v>0</v>
      </c>
    </row>
    <row r="653" spans="1:21" ht="56.25" hidden="1" customHeight="1" x14ac:dyDescent="0.2">
      <c r="A653" s="265" t="s">
        <v>955</v>
      </c>
      <c r="B653" s="258" t="s">
        <v>146</v>
      </c>
      <c r="C653" s="258" t="s">
        <v>196</v>
      </c>
      <c r="D653" s="258" t="s">
        <v>205</v>
      </c>
      <c r="E653" s="258" t="s">
        <v>954</v>
      </c>
      <c r="F653" s="258"/>
      <c r="G653" s="263"/>
      <c r="H653" s="263"/>
      <c r="I653" s="263"/>
      <c r="J653" s="263"/>
      <c r="K653" s="263"/>
      <c r="L653" s="263">
        <f>L654</f>
        <v>0</v>
      </c>
      <c r="M653" s="263">
        <f>M654</f>
        <v>0</v>
      </c>
      <c r="N653" s="263">
        <f t="shared" ref="N653:U653" si="614">N654</f>
        <v>0</v>
      </c>
      <c r="O653" s="263">
        <f t="shared" si="614"/>
        <v>0</v>
      </c>
      <c r="P653" s="263">
        <f t="shared" si="614"/>
        <v>0</v>
      </c>
      <c r="Q653" s="263">
        <f t="shared" si="614"/>
        <v>0</v>
      </c>
      <c r="R653" s="263">
        <f t="shared" si="614"/>
        <v>0</v>
      </c>
      <c r="S653" s="263">
        <f t="shared" si="614"/>
        <v>0</v>
      </c>
      <c r="T653" s="263">
        <f t="shared" si="614"/>
        <v>0</v>
      </c>
      <c r="U653" s="263">
        <f t="shared" si="614"/>
        <v>0</v>
      </c>
    </row>
    <row r="654" spans="1:21" ht="21.75" hidden="1" customHeight="1" x14ac:dyDescent="0.2">
      <c r="A654" s="265" t="s">
        <v>93</v>
      </c>
      <c r="B654" s="258" t="s">
        <v>146</v>
      </c>
      <c r="C654" s="258" t="s">
        <v>196</v>
      </c>
      <c r="D654" s="258" t="s">
        <v>205</v>
      </c>
      <c r="E654" s="258" t="s">
        <v>954</v>
      </c>
      <c r="F654" s="258" t="s">
        <v>94</v>
      </c>
      <c r="G654" s="263"/>
      <c r="H654" s="263"/>
      <c r="I654" s="263"/>
      <c r="J654" s="263"/>
      <c r="K654" s="263"/>
      <c r="L654" s="263">
        <v>0</v>
      </c>
      <c r="M654" s="263">
        <v>0</v>
      </c>
      <c r="N654" s="263">
        <v>0</v>
      </c>
      <c r="O654" s="263">
        <f>M654+N654</f>
        <v>0</v>
      </c>
      <c r="P654" s="263">
        <v>0</v>
      </c>
      <c r="Q654" s="263">
        <v>0</v>
      </c>
      <c r="R654" s="263">
        <v>0</v>
      </c>
      <c r="S654" s="263">
        <v>0</v>
      </c>
      <c r="T654" s="263">
        <v>0</v>
      </c>
      <c r="U654" s="263">
        <v>0</v>
      </c>
    </row>
    <row r="655" spans="1:21" ht="43.5" customHeight="1" x14ac:dyDescent="0.2">
      <c r="A655" s="265" t="s">
        <v>1012</v>
      </c>
      <c r="B655" s="258" t="s">
        <v>146</v>
      </c>
      <c r="C655" s="258" t="s">
        <v>196</v>
      </c>
      <c r="D655" s="258" t="s">
        <v>205</v>
      </c>
      <c r="E655" s="258" t="s">
        <v>826</v>
      </c>
      <c r="F655" s="258"/>
      <c r="G655" s="263"/>
      <c r="H655" s="263" t="e">
        <f>H656+H657+#REF!</f>
        <v>#REF!</v>
      </c>
      <c r="I655" s="263" t="e">
        <f>I656+I657+#REF!</f>
        <v>#REF!</v>
      </c>
      <c r="J655" s="263" t="e">
        <f>H655+I655</f>
        <v>#REF!</v>
      </c>
      <c r="K655" s="263" t="e">
        <f>K656+K657+#REF!</f>
        <v>#REF!</v>
      </c>
      <c r="L655" s="263" t="e">
        <f>L656+L657+#REF!</f>
        <v>#REF!</v>
      </c>
      <c r="M655" s="263" t="e">
        <f>M656+M657+#REF!</f>
        <v>#REF!</v>
      </c>
      <c r="N655" s="263" t="e">
        <f>N656+N657+#REF!</f>
        <v>#REF!</v>
      </c>
      <c r="O655" s="263" t="e">
        <f>O656+O657+#REF!</f>
        <v>#REF!</v>
      </c>
      <c r="P655" s="263" t="e">
        <f>P656+P657+#REF!</f>
        <v>#REF!</v>
      </c>
      <c r="Q655" s="263" t="e">
        <f>Q656+Q657+#REF!</f>
        <v>#REF!</v>
      </c>
      <c r="R655" s="263">
        <f>R656+R657</f>
        <v>440</v>
      </c>
      <c r="S655" s="263">
        <f t="shared" ref="S655:U655" si="615">S656+S657</f>
        <v>0</v>
      </c>
      <c r="T655" s="263">
        <f t="shared" si="615"/>
        <v>440</v>
      </c>
      <c r="U655" s="263">
        <f t="shared" si="615"/>
        <v>440</v>
      </c>
    </row>
    <row r="656" spans="1:21" ht="20.25" customHeight="1" x14ac:dyDescent="0.2">
      <c r="A656" s="265" t="s">
        <v>519</v>
      </c>
      <c r="B656" s="258" t="s">
        <v>146</v>
      </c>
      <c r="C656" s="258" t="s">
        <v>196</v>
      </c>
      <c r="D656" s="258" t="s">
        <v>205</v>
      </c>
      <c r="E656" s="258" t="s">
        <v>825</v>
      </c>
      <c r="F656" s="258" t="s">
        <v>94</v>
      </c>
      <c r="G656" s="263"/>
      <c r="H656" s="263">
        <v>250</v>
      </c>
      <c r="I656" s="263">
        <v>0</v>
      </c>
      <c r="J656" s="263">
        <f t="shared" ref="J656:J659" si="616">H656+I656</f>
        <v>250</v>
      </c>
      <c r="K656" s="263">
        <v>0</v>
      </c>
      <c r="L656" s="263">
        <v>200</v>
      </c>
      <c r="M656" s="263">
        <v>200</v>
      </c>
      <c r="N656" s="263">
        <v>0</v>
      </c>
      <c r="O656" s="263">
        <f>M656+N656</f>
        <v>200</v>
      </c>
      <c r="P656" s="263">
        <v>200</v>
      </c>
      <c r="Q656" s="263">
        <v>0</v>
      </c>
      <c r="R656" s="263">
        <v>200</v>
      </c>
      <c r="S656" s="263">
        <v>0</v>
      </c>
      <c r="T656" s="263">
        <f>R656+S656</f>
        <v>200</v>
      </c>
      <c r="U656" s="263">
        <v>200</v>
      </c>
    </row>
    <row r="657" spans="1:21" ht="18.75" customHeight="1" x14ac:dyDescent="0.2">
      <c r="A657" s="265" t="s">
        <v>520</v>
      </c>
      <c r="B657" s="258" t="s">
        <v>146</v>
      </c>
      <c r="C657" s="258" t="s">
        <v>196</v>
      </c>
      <c r="D657" s="258" t="s">
        <v>205</v>
      </c>
      <c r="E657" s="258" t="s">
        <v>824</v>
      </c>
      <c r="F657" s="258" t="s">
        <v>94</v>
      </c>
      <c r="G657" s="263"/>
      <c r="H657" s="263">
        <v>300</v>
      </c>
      <c r="I657" s="263">
        <v>0</v>
      </c>
      <c r="J657" s="263">
        <f t="shared" si="616"/>
        <v>300</v>
      </c>
      <c r="K657" s="263">
        <v>0</v>
      </c>
      <c r="L657" s="263">
        <v>240</v>
      </c>
      <c r="M657" s="263">
        <v>240</v>
      </c>
      <c r="N657" s="263">
        <v>0</v>
      </c>
      <c r="O657" s="263">
        <f t="shared" ref="O657" si="617">M657+N657</f>
        <v>240</v>
      </c>
      <c r="P657" s="263">
        <v>240</v>
      </c>
      <c r="Q657" s="263">
        <v>0</v>
      </c>
      <c r="R657" s="263">
        <v>240</v>
      </c>
      <c r="S657" s="263">
        <v>0</v>
      </c>
      <c r="T657" s="263">
        <f t="shared" ref="T657" si="618">R657+S657</f>
        <v>240</v>
      </c>
      <c r="U657" s="263">
        <v>240</v>
      </c>
    </row>
    <row r="658" spans="1:21" ht="27.75" customHeight="1" x14ac:dyDescent="0.2">
      <c r="A658" s="265" t="s">
        <v>725</v>
      </c>
      <c r="B658" s="258" t="s">
        <v>146</v>
      </c>
      <c r="C658" s="258" t="s">
        <v>196</v>
      </c>
      <c r="D658" s="258" t="s">
        <v>205</v>
      </c>
      <c r="E658" s="258" t="s">
        <v>822</v>
      </c>
      <c r="F658" s="258"/>
      <c r="G658" s="263"/>
      <c r="H658" s="263">
        <f>H659</f>
        <v>100</v>
      </c>
      <c r="I658" s="263">
        <f>I659</f>
        <v>0</v>
      </c>
      <c r="J658" s="263">
        <f t="shared" si="616"/>
        <v>100</v>
      </c>
      <c r="K658" s="263">
        <f>K659</f>
        <v>0</v>
      </c>
      <c r="L658" s="263">
        <f>L659</f>
        <v>50</v>
      </c>
      <c r="M658" s="263">
        <f>M659</f>
        <v>50</v>
      </c>
      <c r="N658" s="263">
        <f t="shared" ref="N658:U658" si="619">N659</f>
        <v>0</v>
      </c>
      <c r="O658" s="263">
        <f t="shared" si="619"/>
        <v>50</v>
      </c>
      <c r="P658" s="263">
        <f t="shared" si="619"/>
        <v>50</v>
      </c>
      <c r="Q658" s="263">
        <f t="shared" si="619"/>
        <v>0</v>
      </c>
      <c r="R658" s="263">
        <f t="shared" si="619"/>
        <v>0</v>
      </c>
      <c r="S658" s="263">
        <f t="shared" si="619"/>
        <v>0</v>
      </c>
      <c r="T658" s="263">
        <f t="shared" si="619"/>
        <v>0</v>
      </c>
      <c r="U658" s="263">
        <f t="shared" si="619"/>
        <v>0</v>
      </c>
    </row>
    <row r="659" spans="1:21" ht="18" customHeight="1" x14ac:dyDescent="0.2">
      <c r="A659" s="265" t="s">
        <v>93</v>
      </c>
      <c r="B659" s="258" t="s">
        <v>146</v>
      </c>
      <c r="C659" s="258" t="s">
        <v>196</v>
      </c>
      <c r="D659" s="258" t="s">
        <v>205</v>
      </c>
      <c r="E659" s="258" t="s">
        <v>822</v>
      </c>
      <c r="F659" s="258" t="s">
        <v>94</v>
      </c>
      <c r="G659" s="263"/>
      <c r="H659" s="263">
        <v>100</v>
      </c>
      <c r="I659" s="263">
        <v>0</v>
      </c>
      <c r="J659" s="263">
        <f t="shared" si="616"/>
        <v>100</v>
      </c>
      <c r="K659" s="263">
        <v>0</v>
      </c>
      <c r="L659" s="263">
        <v>50</v>
      </c>
      <c r="M659" s="263">
        <v>50</v>
      </c>
      <c r="N659" s="263">
        <v>0</v>
      </c>
      <c r="O659" s="263">
        <f>N659+M659</f>
        <v>50</v>
      </c>
      <c r="P659" s="263">
        <v>50</v>
      </c>
      <c r="Q659" s="263">
        <v>0</v>
      </c>
      <c r="R659" s="263">
        <v>0</v>
      </c>
      <c r="S659" s="263">
        <v>0</v>
      </c>
      <c r="T659" s="263">
        <f>R659+S659</f>
        <v>0</v>
      </c>
      <c r="U659" s="263">
        <v>0</v>
      </c>
    </row>
    <row r="660" spans="1:21" ht="18" hidden="1" customHeight="1" x14ac:dyDescent="0.2">
      <c r="A660" s="265"/>
      <c r="B660" s="258" t="s">
        <v>146</v>
      </c>
      <c r="C660" s="258" t="s">
        <v>196</v>
      </c>
      <c r="D660" s="258" t="s">
        <v>205</v>
      </c>
      <c r="E660" s="258" t="s">
        <v>1016</v>
      </c>
      <c r="F660" s="258" t="s">
        <v>94</v>
      </c>
      <c r="G660" s="263"/>
      <c r="H660" s="263"/>
      <c r="I660" s="263"/>
      <c r="J660" s="263"/>
      <c r="K660" s="263"/>
      <c r="L660" s="263">
        <v>700</v>
      </c>
      <c r="M660" s="263">
        <v>0</v>
      </c>
      <c r="N660" s="263">
        <v>0</v>
      </c>
      <c r="O660" s="263">
        <f>N660+M660</f>
        <v>0</v>
      </c>
      <c r="P660" s="263">
        <v>0</v>
      </c>
      <c r="Q660" s="263">
        <v>0</v>
      </c>
      <c r="R660" s="263">
        <v>0</v>
      </c>
      <c r="S660" s="263">
        <v>0</v>
      </c>
      <c r="T660" s="263">
        <v>0</v>
      </c>
      <c r="U660" s="263">
        <v>0</v>
      </c>
    </row>
    <row r="661" spans="1:21" ht="18" customHeight="1" x14ac:dyDescent="0.2">
      <c r="A661" s="435" t="s">
        <v>1127</v>
      </c>
      <c r="B661" s="256" t="s">
        <v>146</v>
      </c>
      <c r="C661" s="256" t="s">
        <v>196</v>
      </c>
      <c r="D661" s="256" t="s">
        <v>205</v>
      </c>
      <c r="E661" s="256" t="s">
        <v>821</v>
      </c>
      <c r="F661" s="258"/>
      <c r="G661" s="263"/>
      <c r="H661" s="263">
        <f>H672</f>
        <v>2760</v>
      </c>
      <c r="I661" s="263">
        <f>I672</f>
        <v>463.46</v>
      </c>
      <c r="J661" s="263">
        <f t="shared" ref="J661:J672" si="620">H661+I661</f>
        <v>3223.46</v>
      </c>
      <c r="K661" s="263">
        <f t="shared" ref="K661:Q661" si="621">K672</f>
        <v>0</v>
      </c>
      <c r="L661" s="263">
        <f t="shared" si="621"/>
        <v>3282</v>
      </c>
      <c r="M661" s="263">
        <f t="shared" si="621"/>
        <v>3282</v>
      </c>
      <c r="N661" s="263">
        <f t="shared" si="621"/>
        <v>368</v>
      </c>
      <c r="O661" s="263">
        <f t="shared" si="621"/>
        <v>3650</v>
      </c>
      <c r="P661" s="263">
        <f t="shared" si="621"/>
        <v>3650</v>
      </c>
      <c r="Q661" s="263">
        <f t="shared" si="621"/>
        <v>0</v>
      </c>
      <c r="R661" s="263">
        <f>R662+R663+R664+R665+R666+R667+R668+R669+R670+R671+R672</f>
        <v>4027</v>
      </c>
      <c r="S661" s="263">
        <f>S662+S663+S664+S665+S666+S667+S668+S669+S670+S671+S672</f>
        <v>0</v>
      </c>
      <c r="T661" s="263">
        <f>T662+T663+T664+T665+T666+T667+T668+T669+T670+T671+T672</f>
        <v>4027</v>
      </c>
      <c r="U661" s="263">
        <f>U662+U663+U664+U665+U666+U667+U668+U669+U670+U671+U672</f>
        <v>4027</v>
      </c>
    </row>
    <row r="662" spans="1:21" ht="18" customHeight="1" x14ac:dyDescent="0.2">
      <c r="A662" s="265" t="s">
        <v>901</v>
      </c>
      <c r="B662" s="258" t="s">
        <v>146</v>
      </c>
      <c r="C662" s="258" t="s">
        <v>196</v>
      </c>
      <c r="D662" s="258" t="s">
        <v>205</v>
      </c>
      <c r="E662" s="258" t="s">
        <v>821</v>
      </c>
      <c r="F662" s="258" t="s">
        <v>834</v>
      </c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>
        <v>2097</v>
      </c>
      <c r="S662" s="263">
        <v>0</v>
      </c>
      <c r="T662" s="263">
        <f>R662+S662</f>
        <v>2097</v>
      </c>
      <c r="U662" s="263">
        <v>2097</v>
      </c>
    </row>
    <row r="663" spans="1:21" ht="18" customHeight="1" x14ac:dyDescent="0.2">
      <c r="A663" s="265" t="s">
        <v>956</v>
      </c>
      <c r="B663" s="258" t="s">
        <v>146</v>
      </c>
      <c r="C663" s="258" t="s">
        <v>196</v>
      </c>
      <c r="D663" s="258" t="s">
        <v>205</v>
      </c>
      <c r="E663" s="258" t="s">
        <v>821</v>
      </c>
      <c r="F663" s="258" t="s">
        <v>923</v>
      </c>
      <c r="G663" s="263"/>
      <c r="H663" s="263"/>
      <c r="I663" s="263"/>
      <c r="J663" s="263"/>
      <c r="K663" s="263"/>
      <c r="L663" s="263"/>
      <c r="M663" s="263"/>
      <c r="N663" s="263"/>
      <c r="O663" s="263"/>
      <c r="P663" s="263"/>
      <c r="Q663" s="263"/>
      <c r="R663" s="263">
        <v>18</v>
      </c>
      <c r="S663" s="263">
        <v>0</v>
      </c>
      <c r="T663" s="263">
        <f t="shared" ref="T663:T672" si="622">R663+S663</f>
        <v>18</v>
      </c>
      <c r="U663" s="263">
        <v>18</v>
      </c>
    </row>
    <row r="664" spans="1:21" ht="30.75" customHeight="1" x14ac:dyDescent="0.2">
      <c r="A664" s="387" t="s">
        <v>904</v>
      </c>
      <c r="B664" s="258" t="s">
        <v>146</v>
      </c>
      <c r="C664" s="258" t="s">
        <v>196</v>
      </c>
      <c r="D664" s="258" t="s">
        <v>205</v>
      </c>
      <c r="E664" s="258" t="s">
        <v>821</v>
      </c>
      <c r="F664" s="258" t="s">
        <v>903</v>
      </c>
      <c r="G664" s="263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>
        <v>630</v>
      </c>
      <c r="S664" s="263">
        <v>0</v>
      </c>
      <c r="T664" s="263">
        <f t="shared" si="622"/>
        <v>630</v>
      </c>
      <c r="U664" s="263">
        <v>630</v>
      </c>
    </row>
    <row r="665" spans="1:21" ht="18" customHeight="1" x14ac:dyDescent="0.2">
      <c r="A665" s="265" t="s">
        <v>99</v>
      </c>
      <c r="B665" s="258" t="s">
        <v>146</v>
      </c>
      <c r="C665" s="258" t="s">
        <v>196</v>
      </c>
      <c r="D665" s="258" t="s">
        <v>205</v>
      </c>
      <c r="E665" s="258" t="s">
        <v>821</v>
      </c>
      <c r="F665" s="258" t="s">
        <v>100</v>
      </c>
      <c r="G665" s="263"/>
      <c r="H665" s="263"/>
      <c r="I665" s="263"/>
      <c r="J665" s="263"/>
      <c r="K665" s="263"/>
      <c r="L665" s="263"/>
      <c r="M665" s="263"/>
      <c r="N665" s="263"/>
      <c r="O665" s="263"/>
      <c r="P665" s="263"/>
      <c r="Q665" s="263"/>
      <c r="R665" s="263">
        <v>30</v>
      </c>
      <c r="S665" s="263">
        <v>0</v>
      </c>
      <c r="T665" s="263">
        <f t="shared" si="622"/>
        <v>30</v>
      </c>
      <c r="U665" s="263">
        <v>30</v>
      </c>
    </row>
    <row r="666" spans="1:21" ht="18" customHeight="1" x14ac:dyDescent="0.2">
      <c r="A666" s="265" t="s">
        <v>93</v>
      </c>
      <c r="B666" s="258" t="s">
        <v>146</v>
      </c>
      <c r="C666" s="258" t="s">
        <v>196</v>
      </c>
      <c r="D666" s="258" t="s">
        <v>205</v>
      </c>
      <c r="E666" s="258" t="s">
        <v>821</v>
      </c>
      <c r="F666" s="258" t="s">
        <v>94</v>
      </c>
      <c r="G666" s="263"/>
      <c r="H666" s="263"/>
      <c r="I666" s="263"/>
      <c r="J666" s="263"/>
      <c r="K666" s="263"/>
      <c r="L666" s="263"/>
      <c r="M666" s="263"/>
      <c r="N666" s="263"/>
      <c r="O666" s="263"/>
      <c r="P666" s="263"/>
      <c r="Q666" s="263"/>
      <c r="R666" s="263">
        <v>252</v>
      </c>
      <c r="S666" s="263">
        <v>0</v>
      </c>
      <c r="T666" s="263">
        <f t="shared" si="622"/>
        <v>252</v>
      </c>
      <c r="U666" s="263">
        <v>252</v>
      </c>
    </row>
    <row r="667" spans="1:21" ht="18" hidden="1" customHeight="1" x14ac:dyDescent="0.2">
      <c r="A667" s="265" t="s">
        <v>103</v>
      </c>
      <c r="B667" s="258" t="s">
        <v>146</v>
      </c>
      <c r="C667" s="258" t="s">
        <v>196</v>
      </c>
      <c r="D667" s="258" t="s">
        <v>205</v>
      </c>
      <c r="E667" s="258" t="s">
        <v>821</v>
      </c>
      <c r="F667" s="258" t="s">
        <v>104</v>
      </c>
      <c r="G667" s="263"/>
      <c r="H667" s="263"/>
      <c r="I667" s="263"/>
      <c r="J667" s="263"/>
      <c r="K667" s="263"/>
      <c r="L667" s="263"/>
      <c r="M667" s="263"/>
      <c r="N667" s="263"/>
      <c r="O667" s="263"/>
      <c r="P667" s="263"/>
      <c r="Q667" s="263"/>
      <c r="R667" s="263">
        <v>0</v>
      </c>
      <c r="S667" s="263">
        <v>0</v>
      </c>
      <c r="T667" s="263">
        <f t="shared" si="622"/>
        <v>0</v>
      </c>
      <c r="U667" s="263">
        <v>0</v>
      </c>
    </row>
    <row r="668" spans="1:21" ht="18" hidden="1" customHeight="1" x14ac:dyDescent="0.2">
      <c r="A668" s="265" t="s">
        <v>924</v>
      </c>
      <c r="B668" s="258" t="s">
        <v>146</v>
      </c>
      <c r="C668" s="258" t="s">
        <v>196</v>
      </c>
      <c r="D668" s="258" t="s">
        <v>205</v>
      </c>
      <c r="E668" s="258" t="s">
        <v>821</v>
      </c>
      <c r="F668" s="258" t="s">
        <v>909</v>
      </c>
      <c r="G668" s="263"/>
      <c r="H668" s="263"/>
      <c r="I668" s="263"/>
      <c r="J668" s="263"/>
      <c r="K668" s="263"/>
      <c r="L668" s="263"/>
      <c r="M668" s="263"/>
      <c r="N668" s="263"/>
      <c r="O668" s="263"/>
      <c r="P668" s="263"/>
      <c r="Q668" s="263"/>
      <c r="R668" s="263">
        <v>0</v>
      </c>
      <c r="S668" s="263">
        <v>0</v>
      </c>
      <c r="T668" s="263">
        <f t="shared" si="622"/>
        <v>0</v>
      </c>
      <c r="U668" s="263">
        <v>0</v>
      </c>
    </row>
    <row r="669" spans="1:21" ht="18" customHeight="1" x14ac:dyDescent="0.2">
      <c r="A669" s="265" t="s">
        <v>901</v>
      </c>
      <c r="B669" s="258" t="s">
        <v>146</v>
      </c>
      <c r="C669" s="258" t="s">
        <v>196</v>
      </c>
      <c r="D669" s="258" t="s">
        <v>205</v>
      </c>
      <c r="E669" s="258" t="s">
        <v>1128</v>
      </c>
      <c r="F669" s="258" t="s">
        <v>834</v>
      </c>
      <c r="G669" s="263"/>
      <c r="H669" s="263"/>
      <c r="I669" s="263"/>
      <c r="J669" s="263"/>
      <c r="K669" s="263"/>
      <c r="L669" s="263"/>
      <c r="M669" s="263"/>
      <c r="N669" s="263"/>
      <c r="O669" s="263"/>
      <c r="P669" s="263"/>
      <c r="Q669" s="263"/>
      <c r="R669" s="263">
        <v>0</v>
      </c>
      <c r="S669" s="263">
        <v>0</v>
      </c>
      <c r="T669" s="263">
        <f t="shared" si="622"/>
        <v>0</v>
      </c>
      <c r="U669" s="263">
        <v>0</v>
      </c>
    </row>
    <row r="670" spans="1:21" ht="30" customHeight="1" x14ac:dyDescent="0.2">
      <c r="A670" s="387" t="s">
        <v>904</v>
      </c>
      <c r="B670" s="258" t="s">
        <v>146</v>
      </c>
      <c r="C670" s="258" t="s">
        <v>196</v>
      </c>
      <c r="D670" s="258" t="s">
        <v>205</v>
      </c>
      <c r="E670" s="258" t="s">
        <v>1128</v>
      </c>
      <c r="F670" s="258" t="s">
        <v>903</v>
      </c>
      <c r="G670" s="263"/>
      <c r="H670" s="263"/>
      <c r="I670" s="263"/>
      <c r="J670" s="263"/>
      <c r="K670" s="263"/>
      <c r="L670" s="263"/>
      <c r="M670" s="263"/>
      <c r="N670" s="263"/>
      <c r="O670" s="263"/>
      <c r="P670" s="263"/>
      <c r="Q670" s="263"/>
      <c r="R670" s="263">
        <v>0</v>
      </c>
      <c r="S670" s="263">
        <v>0</v>
      </c>
      <c r="T670" s="263">
        <f t="shared" si="622"/>
        <v>0</v>
      </c>
      <c r="U670" s="263">
        <v>0</v>
      </c>
    </row>
    <row r="671" spans="1:21" ht="31.5" customHeight="1" x14ac:dyDescent="0.2">
      <c r="A671" s="265" t="s">
        <v>521</v>
      </c>
      <c r="B671" s="258" t="s">
        <v>146</v>
      </c>
      <c r="C671" s="258" t="s">
        <v>196</v>
      </c>
      <c r="D671" s="258" t="s">
        <v>205</v>
      </c>
      <c r="E671" s="258" t="s">
        <v>823</v>
      </c>
      <c r="F671" s="258" t="s">
        <v>94</v>
      </c>
      <c r="G671" s="263"/>
      <c r="H671" s="263">
        <v>6000</v>
      </c>
      <c r="I671" s="263">
        <f>-1000-20-50-142.84</f>
        <v>-1212.8399999999999</v>
      </c>
      <c r="J671" s="263">
        <f t="shared" ref="J671" si="623">H671+I671</f>
        <v>4787.16</v>
      </c>
      <c r="K671" s="263">
        <v>-3495.14</v>
      </c>
      <c r="L671" s="263">
        <v>2941.89</v>
      </c>
      <c r="M671" s="263">
        <v>1884.22</v>
      </c>
      <c r="N671" s="263">
        <v>-884.22</v>
      </c>
      <c r="O671" s="263">
        <f t="shared" ref="O671" si="624">M671+N671</f>
        <v>1000</v>
      </c>
      <c r="P671" s="263">
        <v>1000</v>
      </c>
      <c r="Q671" s="263">
        <v>0</v>
      </c>
      <c r="R671" s="263">
        <v>1000</v>
      </c>
      <c r="S671" s="263">
        <v>0</v>
      </c>
      <c r="T671" s="263">
        <f t="shared" si="622"/>
        <v>1000</v>
      </c>
      <c r="U671" s="263">
        <v>1000</v>
      </c>
    </row>
    <row r="672" spans="1:21" ht="33" customHeight="1" x14ac:dyDescent="0.2">
      <c r="A672" s="265" t="s">
        <v>76</v>
      </c>
      <c r="B672" s="258" t="s">
        <v>146</v>
      </c>
      <c r="C672" s="258" t="s">
        <v>196</v>
      </c>
      <c r="D672" s="258" t="s">
        <v>205</v>
      </c>
      <c r="E672" s="258" t="s">
        <v>821</v>
      </c>
      <c r="F672" s="258" t="s">
        <v>77</v>
      </c>
      <c r="G672" s="263"/>
      <c r="H672" s="263">
        <v>2760</v>
      </c>
      <c r="I672" s="263">
        <v>463.46</v>
      </c>
      <c r="J672" s="263">
        <f t="shared" si="620"/>
        <v>3223.46</v>
      </c>
      <c r="K672" s="263">
        <v>0</v>
      </c>
      <c r="L672" s="263">
        <v>3282</v>
      </c>
      <c r="M672" s="263">
        <v>3282</v>
      </c>
      <c r="N672" s="263">
        <v>368</v>
      </c>
      <c r="O672" s="263">
        <f>M672+N672</f>
        <v>3650</v>
      </c>
      <c r="P672" s="263">
        <v>3650</v>
      </c>
      <c r="Q672" s="263">
        <v>0</v>
      </c>
      <c r="R672" s="263">
        <v>0</v>
      </c>
      <c r="S672" s="263">
        <v>0</v>
      </c>
      <c r="T672" s="263">
        <f t="shared" si="622"/>
        <v>0</v>
      </c>
      <c r="U672" s="263">
        <v>0</v>
      </c>
    </row>
    <row r="673" spans="1:21" s="19" customFormat="1" ht="14.25" x14ac:dyDescent="0.2">
      <c r="A673" s="435" t="s">
        <v>367</v>
      </c>
      <c r="B673" s="256" t="s">
        <v>146</v>
      </c>
      <c r="C673" s="256" t="s">
        <v>198</v>
      </c>
      <c r="D673" s="256"/>
      <c r="E673" s="256"/>
      <c r="F673" s="256"/>
      <c r="G673" s="281"/>
      <c r="H673" s="281">
        <f>H674+H681</f>
        <v>19347.54</v>
      </c>
      <c r="I673" s="281">
        <f>I681+I674</f>
        <v>15945.16</v>
      </c>
      <c r="J673" s="281">
        <f>J681+J674</f>
        <v>35292.699999999997</v>
      </c>
      <c r="K673" s="281">
        <f>K681+K674</f>
        <v>22489.670000000002</v>
      </c>
      <c r="L673" s="281">
        <f>L674+L681+L704</f>
        <v>2347.6999999999998</v>
      </c>
      <c r="M673" s="281">
        <f>M674+M681+M704</f>
        <v>2347.6999999999998</v>
      </c>
      <c r="N673" s="281">
        <f>N674+N681+N704</f>
        <v>-274.60000000000008</v>
      </c>
      <c r="O673" s="281">
        <f>O674+O681+O704</f>
        <v>2073.1</v>
      </c>
      <c r="P673" s="281">
        <f>P674+P681+P704</f>
        <v>1644.6</v>
      </c>
      <c r="Q673" s="281">
        <f t="shared" ref="Q673:T673" si="625">Q674+Q681+Q704</f>
        <v>13371.9</v>
      </c>
      <c r="R673" s="281">
        <f t="shared" ref="R673" si="626">R674+R681+R704</f>
        <v>53854.75</v>
      </c>
      <c r="S673" s="281">
        <f>S674+S681+S704</f>
        <v>-23306.09</v>
      </c>
      <c r="T673" s="281">
        <f t="shared" si="625"/>
        <v>25787.16</v>
      </c>
      <c r="U673" s="281">
        <f t="shared" ref="U673" si="627">U674+U681+U704</f>
        <v>32787.72</v>
      </c>
    </row>
    <row r="674" spans="1:21" s="19" customFormat="1" ht="14.25" x14ac:dyDescent="0.2">
      <c r="A674" s="435" t="s">
        <v>222</v>
      </c>
      <c r="B674" s="256" t="s">
        <v>146</v>
      </c>
      <c r="C674" s="256" t="s">
        <v>198</v>
      </c>
      <c r="D674" s="256" t="s">
        <v>190</v>
      </c>
      <c r="E674" s="256"/>
      <c r="F674" s="256"/>
      <c r="G674" s="281">
        <v>0</v>
      </c>
      <c r="H674" s="281">
        <f>H677+H679</f>
        <v>12242.54</v>
      </c>
      <c r="I674" s="281">
        <f>I677+I679</f>
        <v>2798.58</v>
      </c>
      <c r="J674" s="281">
        <f>J677+J679</f>
        <v>15041.119999999999</v>
      </c>
      <c r="K674" s="281">
        <f>K677+K679+K675</f>
        <v>4416.32</v>
      </c>
      <c r="L674" s="281">
        <f>L677+L679+L675</f>
        <v>0</v>
      </c>
      <c r="M674" s="281">
        <f>M677+M679+M675</f>
        <v>0</v>
      </c>
      <c r="N674" s="281">
        <f t="shared" ref="N674:P674" si="628">N677+N679+N675</f>
        <v>428.5</v>
      </c>
      <c r="O674" s="281">
        <f t="shared" si="628"/>
        <v>428.5</v>
      </c>
      <c r="P674" s="281">
        <f t="shared" si="628"/>
        <v>0</v>
      </c>
      <c r="Q674" s="281">
        <f t="shared" ref="Q674:T674" si="629">Q677+Q679+Q675</f>
        <v>0</v>
      </c>
      <c r="R674" s="281">
        <f t="shared" ref="R674:S674" si="630">R677+R679+R675</f>
        <v>1274.4000000000001</v>
      </c>
      <c r="S674" s="281">
        <f t="shared" si="630"/>
        <v>-1274.4000000000001</v>
      </c>
      <c r="T674" s="281">
        <f t="shared" si="629"/>
        <v>0</v>
      </c>
      <c r="U674" s="281">
        <f t="shared" ref="U674" si="631">U677+U679+U675</f>
        <v>0</v>
      </c>
    </row>
    <row r="675" spans="1:21" ht="30" x14ac:dyDescent="0.2">
      <c r="A675" s="265" t="s">
        <v>937</v>
      </c>
      <c r="B675" s="258" t="s">
        <v>146</v>
      </c>
      <c r="C675" s="258" t="s">
        <v>198</v>
      </c>
      <c r="D675" s="258" t="s">
        <v>190</v>
      </c>
      <c r="E675" s="258" t="s">
        <v>1156</v>
      </c>
      <c r="F675" s="258"/>
      <c r="G675" s="263"/>
      <c r="H675" s="263"/>
      <c r="I675" s="263"/>
      <c r="J675" s="263"/>
      <c r="K675" s="263">
        <f>K676</f>
        <v>8101.4</v>
      </c>
      <c r="L675" s="263">
        <f>L676</f>
        <v>0</v>
      </c>
      <c r="M675" s="263">
        <f>M676</f>
        <v>0</v>
      </c>
      <c r="N675" s="263">
        <f t="shared" ref="N675:U675" si="632">N676</f>
        <v>0</v>
      </c>
      <c r="O675" s="263">
        <f t="shared" si="632"/>
        <v>0</v>
      </c>
      <c r="P675" s="263">
        <f t="shared" si="632"/>
        <v>0</v>
      </c>
      <c r="Q675" s="263">
        <f t="shared" si="632"/>
        <v>0</v>
      </c>
      <c r="R675" s="263">
        <f t="shared" si="632"/>
        <v>1274.4000000000001</v>
      </c>
      <c r="S675" s="263">
        <f t="shared" si="632"/>
        <v>-1274.4000000000001</v>
      </c>
      <c r="T675" s="263">
        <f t="shared" si="632"/>
        <v>0</v>
      </c>
      <c r="U675" s="263">
        <f t="shared" si="632"/>
        <v>0</v>
      </c>
    </row>
    <row r="676" spans="1:21" ht="30" x14ac:dyDescent="0.2">
      <c r="A676" s="265" t="s">
        <v>888</v>
      </c>
      <c r="B676" s="258" t="s">
        <v>146</v>
      </c>
      <c r="C676" s="258" t="s">
        <v>198</v>
      </c>
      <c r="D676" s="258" t="s">
        <v>190</v>
      </c>
      <c r="E676" s="258" t="s">
        <v>1156</v>
      </c>
      <c r="F676" s="258" t="s">
        <v>889</v>
      </c>
      <c r="G676" s="263"/>
      <c r="H676" s="263"/>
      <c r="I676" s="263"/>
      <c r="J676" s="263"/>
      <c r="K676" s="263">
        <v>8101.4</v>
      </c>
      <c r="L676" s="263">
        <v>0</v>
      </c>
      <c r="M676" s="263">
        <v>0</v>
      </c>
      <c r="N676" s="263">
        <v>0</v>
      </c>
      <c r="O676" s="263">
        <f>M676+N676</f>
        <v>0</v>
      </c>
      <c r="P676" s="263">
        <v>0</v>
      </c>
      <c r="Q676" s="263">
        <v>0</v>
      </c>
      <c r="R676" s="263">
        <v>1274.4000000000001</v>
      </c>
      <c r="S676" s="263">
        <v>-1274.4000000000001</v>
      </c>
      <c r="T676" s="263">
        <f>R676+S676</f>
        <v>0</v>
      </c>
      <c r="U676" s="263">
        <v>0</v>
      </c>
    </row>
    <row r="677" spans="1:21" s="19" customFormat="1" ht="48" hidden="1" customHeight="1" x14ac:dyDescent="0.2">
      <c r="A677" s="265" t="s">
        <v>893</v>
      </c>
      <c r="B677" s="258" t="s">
        <v>146</v>
      </c>
      <c r="C677" s="258" t="s">
        <v>198</v>
      </c>
      <c r="D677" s="258" t="s">
        <v>190</v>
      </c>
      <c r="E677" s="258" t="s">
        <v>892</v>
      </c>
      <c r="F677" s="258"/>
      <c r="G677" s="263"/>
      <c r="H677" s="263">
        <f>H678</f>
        <v>134.54</v>
      </c>
      <c r="I677" s="263">
        <f>I678</f>
        <v>517.09</v>
      </c>
      <c r="J677" s="263">
        <f>H677+I677</f>
        <v>651.63</v>
      </c>
      <c r="K677" s="263">
        <f>K678</f>
        <v>0</v>
      </c>
      <c r="L677" s="263">
        <f>L678</f>
        <v>0</v>
      </c>
      <c r="M677" s="263">
        <f>M678</f>
        <v>0</v>
      </c>
      <c r="N677" s="263">
        <f t="shared" ref="N677:U677" si="633">N678</f>
        <v>428.5</v>
      </c>
      <c r="O677" s="263">
        <f t="shared" si="633"/>
        <v>428.5</v>
      </c>
      <c r="P677" s="263">
        <f t="shared" si="633"/>
        <v>0</v>
      </c>
      <c r="Q677" s="263">
        <f t="shared" si="633"/>
        <v>0</v>
      </c>
      <c r="R677" s="263">
        <f t="shared" si="633"/>
        <v>0</v>
      </c>
      <c r="S677" s="263">
        <f t="shared" si="633"/>
        <v>0</v>
      </c>
      <c r="T677" s="263">
        <f t="shared" si="633"/>
        <v>0</v>
      </c>
      <c r="U677" s="263">
        <f t="shared" si="633"/>
        <v>0</v>
      </c>
    </row>
    <row r="678" spans="1:21" s="19" customFormat="1" ht="30" hidden="1" x14ac:dyDescent="0.2">
      <c r="A678" s="265" t="s">
        <v>888</v>
      </c>
      <c r="B678" s="258" t="s">
        <v>146</v>
      </c>
      <c r="C678" s="258" t="s">
        <v>198</v>
      </c>
      <c r="D678" s="258" t="s">
        <v>190</v>
      </c>
      <c r="E678" s="258" t="s">
        <v>892</v>
      </c>
      <c r="F678" s="258" t="s">
        <v>889</v>
      </c>
      <c r="G678" s="263"/>
      <c r="H678" s="263">
        <v>134.54</v>
      </c>
      <c r="I678" s="263">
        <v>517.09</v>
      </c>
      <c r="J678" s="263">
        <f>H678+I678</f>
        <v>651.63</v>
      </c>
      <c r="K678" s="263">
        <v>0</v>
      </c>
      <c r="L678" s="263">
        <v>0</v>
      </c>
      <c r="M678" s="263">
        <v>0</v>
      </c>
      <c r="N678" s="263">
        <v>428.5</v>
      </c>
      <c r="O678" s="263">
        <f>M678+N678</f>
        <v>428.5</v>
      </c>
      <c r="P678" s="263">
        <v>0</v>
      </c>
      <c r="Q678" s="263">
        <v>0</v>
      </c>
      <c r="R678" s="263">
        <v>0</v>
      </c>
      <c r="S678" s="263">
        <v>0</v>
      </c>
      <c r="T678" s="263">
        <v>0</v>
      </c>
      <c r="U678" s="263">
        <v>0</v>
      </c>
    </row>
    <row r="679" spans="1:21" s="19" customFormat="1" ht="60" hidden="1" x14ac:dyDescent="0.2">
      <c r="A679" s="265" t="s">
        <v>895</v>
      </c>
      <c r="B679" s="258" t="s">
        <v>146</v>
      </c>
      <c r="C679" s="258" t="s">
        <v>198</v>
      </c>
      <c r="D679" s="258" t="s">
        <v>190</v>
      </c>
      <c r="E679" s="258" t="s">
        <v>894</v>
      </c>
      <c r="F679" s="258"/>
      <c r="G679" s="263"/>
      <c r="H679" s="263">
        <f t="shared" ref="H679:U679" si="634">H680</f>
        <v>12108</v>
      </c>
      <c r="I679" s="263">
        <f t="shared" si="634"/>
        <v>2281.4899999999998</v>
      </c>
      <c r="J679" s="263">
        <f t="shared" si="634"/>
        <v>14389.49</v>
      </c>
      <c r="K679" s="263">
        <f t="shared" si="634"/>
        <v>-3685.08</v>
      </c>
      <c r="L679" s="263">
        <f t="shared" si="634"/>
        <v>0</v>
      </c>
      <c r="M679" s="263">
        <f t="shared" si="634"/>
        <v>0</v>
      </c>
      <c r="N679" s="263">
        <f t="shared" si="634"/>
        <v>0</v>
      </c>
      <c r="O679" s="263">
        <f t="shared" si="634"/>
        <v>0</v>
      </c>
      <c r="P679" s="263">
        <f t="shared" si="634"/>
        <v>0</v>
      </c>
      <c r="Q679" s="263">
        <f t="shared" si="634"/>
        <v>0</v>
      </c>
      <c r="R679" s="263">
        <f t="shared" si="634"/>
        <v>0</v>
      </c>
      <c r="S679" s="263">
        <f t="shared" si="634"/>
        <v>0</v>
      </c>
      <c r="T679" s="263">
        <f t="shared" si="634"/>
        <v>0</v>
      </c>
      <c r="U679" s="263">
        <f t="shared" si="634"/>
        <v>0</v>
      </c>
    </row>
    <row r="680" spans="1:21" s="19" customFormat="1" ht="30" hidden="1" x14ac:dyDescent="0.2">
      <c r="A680" s="265" t="s">
        <v>888</v>
      </c>
      <c r="B680" s="258" t="s">
        <v>146</v>
      </c>
      <c r="C680" s="258" t="s">
        <v>198</v>
      </c>
      <c r="D680" s="258" t="s">
        <v>190</v>
      </c>
      <c r="E680" s="258" t="s">
        <v>894</v>
      </c>
      <c r="F680" s="258" t="s">
        <v>889</v>
      </c>
      <c r="G680" s="263"/>
      <c r="H680" s="263">
        <v>12108</v>
      </c>
      <c r="I680" s="263">
        <v>2281.4899999999998</v>
      </c>
      <c r="J680" s="263">
        <f>H680+I680</f>
        <v>14389.49</v>
      </c>
      <c r="K680" s="263">
        <v>-3685.08</v>
      </c>
      <c r="L680" s="263">
        <v>0</v>
      </c>
      <c r="M680" s="263">
        <v>0</v>
      </c>
      <c r="N680" s="263">
        <v>0</v>
      </c>
      <c r="O680" s="263">
        <f>M680+N680</f>
        <v>0</v>
      </c>
      <c r="P680" s="263">
        <v>0</v>
      </c>
      <c r="Q680" s="263">
        <v>0</v>
      </c>
      <c r="R680" s="263">
        <v>0</v>
      </c>
      <c r="S680" s="263">
        <v>0</v>
      </c>
      <c r="T680" s="263">
        <v>0</v>
      </c>
      <c r="U680" s="263">
        <v>0</v>
      </c>
    </row>
    <row r="681" spans="1:21" x14ac:dyDescent="0.2">
      <c r="A681" s="435" t="s">
        <v>223</v>
      </c>
      <c r="B681" s="256" t="s">
        <v>146</v>
      </c>
      <c r="C681" s="256" t="s">
        <v>198</v>
      </c>
      <c r="D681" s="256" t="s">
        <v>192</v>
      </c>
      <c r="E681" s="256"/>
      <c r="F681" s="256"/>
      <c r="G681" s="263" t="e">
        <f>#REF!+#REF!+G682+G700</f>
        <v>#REF!</v>
      </c>
      <c r="H681" s="281">
        <f t="shared" ref="H681:U681" si="635">H682</f>
        <v>7105</v>
      </c>
      <c r="I681" s="281">
        <f t="shared" si="635"/>
        <v>13146.58</v>
      </c>
      <c r="J681" s="281">
        <f t="shared" si="635"/>
        <v>20251.580000000002</v>
      </c>
      <c r="K681" s="281">
        <f t="shared" si="635"/>
        <v>18073.350000000002</v>
      </c>
      <c r="L681" s="281">
        <f t="shared" si="635"/>
        <v>2200</v>
      </c>
      <c r="M681" s="281">
        <f t="shared" si="635"/>
        <v>2200</v>
      </c>
      <c r="N681" s="281">
        <f t="shared" si="635"/>
        <v>-555.40000000000009</v>
      </c>
      <c r="O681" s="281">
        <f t="shared" si="635"/>
        <v>1644.6</v>
      </c>
      <c r="P681" s="281">
        <f t="shared" si="635"/>
        <v>1644.6</v>
      </c>
      <c r="Q681" s="281">
        <f t="shared" si="635"/>
        <v>13371.9</v>
      </c>
      <c r="R681" s="281">
        <f t="shared" si="635"/>
        <v>52580.35</v>
      </c>
      <c r="S681" s="281">
        <f t="shared" si="635"/>
        <v>-22031.69</v>
      </c>
      <c r="T681" s="281">
        <f t="shared" si="635"/>
        <v>25787.16</v>
      </c>
      <c r="U681" s="281">
        <f t="shared" si="635"/>
        <v>32787.72</v>
      </c>
    </row>
    <row r="682" spans="1:21" ht="52.5" customHeight="1" x14ac:dyDescent="0.2">
      <c r="A682" s="265" t="s">
        <v>990</v>
      </c>
      <c r="B682" s="258" t="s">
        <v>146</v>
      </c>
      <c r="C682" s="258" t="s">
        <v>198</v>
      </c>
      <c r="D682" s="258" t="s">
        <v>192</v>
      </c>
      <c r="E682" s="258" t="s">
        <v>818</v>
      </c>
      <c r="F682" s="256"/>
      <c r="G682" s="263">
        <f>G683+G687+G690</f>
        <v>0</v>
      </c>
      <c r="H682" s="263">
        <f>H683+H687+H702</f>
        <v>7105</v>
      </c>
      <c r="I682" s="263">
        <f>I683+I687+I702</f>
        <v>13146.58</v>
      </c>
      <c r="J682" s="263">
        <f>J683+J687+J702</f>
        <v>20251.580000000002</v>
      </c>
      <c r="K682" s="263">
        <f>K683+K687+K702+K685</f>
        <v>18073.350000000002</v>
      </c>
      <c r="L682" s="263">
        <f>L683+L687</f>
        <v>2200</v>
      </c>
      <c r="M682" s="263">
        <f>M683+M693+M703</f>
        <v>2200</v>
      </c>
      <c r="N682" s="263">
        <f t="shared" ref="N682:P682" si="636">N683+N693+N703</f>
        <v>-555.40000000000009</v>
      </c>
      <c r="O682" s="263">
        <f t="shared" si="636"/>
        <v>1644.6</v>
      </c>
      <c r="P682" s="263">
        <f t="shared" si="636"/>
        <v>1644.6</v>
      </c>
      <c r="Q682" s="263">
        <f t="shared" ref="Q682" si="637">Q683+Q693+Q703</f>
        <v>13371.9</v>
      </c>
      <c r="R682" s="263">
        <f>R683+R687+R703+R707+R709+R712+R715</f>
        <v>52580.35</v>
      </c>
      <c r="S682" s="263">
        <f t="shared" ref="S682:T682" si="638">S683+S687+S703+S707+S709+S712+S715</f>
        <v>-22031.69</v>
      </c>
      <c r="T682" s="263">
        <f t="shared" si="638"/>
        <v>25787.16</v>
      </c>
      <c r="U682" s="263">
        <f>U683+U687+U703+U707+U709+U712+U715</f>
        <v>32787.72</v>
      </c>
    </row>
    <row r="683" spans="1:21" ht="18" customHeight="1" x14ac:dyDescent="0.2">
      <c r="A683" s="265" t="s">
        <v>522</v>
      </c>
      <c r="B683" s="258" t="s">
        <v>146</v>
      </c>
      <c r="C683" s="258" t="s">
        <v>198</v>
      </c>
      <c r="D683" s="258" t="s">
        <v>192</v>
      </c>
      <c r="E683" s="258" t="s">
        <v>817</v>
      </c>
      <c r="F683" s="258"/>
      <c r="G683" s="263">
        <f>G684+G686</f>
        <v>0</v>
      </c>
      <c r="H683" s="263">
        <f>H684+H686</f>
        <v>994.4</v>
      </c>
      <c r="I683" s="263">
        <f>I684+I686</f>
        <v>0</v>
      </c>
      <c r="J683" s="263">
        <f>H683+I683</f>
        <v>994.4</v>
      </c>
      <c r="K683" s="263">
        <f>K684+K686</f>
        <v>0</v>
      </c>
      <c r="L683" s="263">
        <f>L684+L685+L686</f>
        <v>200</v>
      </c>
      <c r="M683" s="263">
        <f>M684</f>
        <v>200</v>
      </c>
      <c r="N683" s="263">
        <f t="shared" ref="N683:U683" si="639">N684</f>
        <v>0</v>
      </c>
      <c r="O683" s="263">
        <f t="shared" si="639"/>
        <v>200</v>
      </c>
      <c r="P683" s="263">
        <f t="shared" si="639"/>
        <v>200</v>
      </c>
      <c r="Q683" s="263">
        <f t="shared" si="639"/>
        <v>0</v>
      </c>
      <c r="R683" s="263">
        <f t="shared" si="639"/>
        <v>200</v>
      </c>
      <c r="S683" s="263">
        <f t="shared" si="639"/>
        <v>0</v>
      </c>
      <c r="T683" s="263">
        <f t="shared" si="639"/>
        <v>200</v>
      </c>
      <c r="U683" s="263">
        <f t="shared" si="639"/>
        <v>200</v>
      </c>
    </row>
    <row r="684" spans="1:21" ht="18" customHeight="1" x14ac:dyDescent="0.2">
      <c r="A684" s="265" t="s">
        <v>93</v>
      </c>
      <c r="B684" s="258" t="s">
        <v>146</v>
      </c>
      <c r="C684" s="258" t="s">
        <v>198</v>
      </c>
      <c r="D684" s="258" t="s">
        <v>192</v>
      </c>
      <c r="E684" s="258" t="s">
        <v>817</v>
      </c>
      <c r="F684" s="258" t="s">
        <v>94</v>
      </c>
      <c r="G684" s="263"/>
      <c r="H684" s="263">
        <v>354.4</v>
      </c>
      <c r="I684" s="263">
        <v>0</v>
      </c>
      <c r="J684" s="263">
        <f>H684+I684</f>
        <v>354.4</v>
      </c>
      <c r="K684" s="263">
        <v>0</v>
      </c>
      <c r="L684" s="263">
        <v>200</v>
      </c>
      <c r="M684" s="263">
        <v>200</v>
      </c>
      <c r="N684" s="263">
        <v>0</v>
      </c>
      <c r="O684" s="263">
        <f>M684+N684</f>
        <v>200</v>
      </c>
      <c r="P684" s="263">
        <v>200</v>
      </c>
      <c r="Q684" s="263">
        <v>0</v>
      </c>
      <c r="R684" s="263">
        <v>200</v>
      </c>
      <c r="S684" s="263">
        <v>0</v>
      </c>
      <c r="T684" s="263">
        <f>R684+S684</f>
        <v>200</v>
      </c>
      <c r="U684" s="263">
        <v>200</v>
      </c>
    </row>
    <row r="685" spans="1:21" ht="18" hidden="1" customHeight="1" x14ac:dyDescent="0.2">
      <c r="A685" s="265" t="s">
        <v>859</v>
      </c>
      <c r="B685" s="258" t="s">
        <v>146</v>
      </c>
      <c r="C685" s="258" t="s">
        <v>198</v>
      </c>
      <c r="D685" s="258" t="s">
        <v>192</v>
      </c>
      <c r="E685" s="258" t="s">
        <v>929</v>
      </c>
      <c r="F685" s="258" t="s">
        <v>94</v>
      </c>
      <c r="G685" s="263"/>
      <c r="H685" s="263"/>
      <c r="I685" s="263"/>
      <c r="J685" s="263"/>
      <c r="K685" s="263">
        <v>2377.9</v>
      </c>
      <c r="L685" s="263">
        <v>0</v>
      </c>
      <c r="M685" s="263">
        <v>0</v>
      </c>
      <c r="N685" s="263">
        <v>0</v>
      </c>
      <c r="O685" s="263">
        <f t="shared" ref="O685:O703" si="640">M685+N685</f>
        <v>0</v>
      </c>
      <c r="P685" s="263">
        <v>0</v>
      </c>
      <c r="Q685" s="263">
        <v>0</v>
      </c>
      <c r="R685" s="263">
        <v>0</v>
      </c>
      <c r="S685" s="263">
        <v>0</v>
      </c>
      <c r="T685" s="263">
        <f t="shared" ref="T685:T702" si="641">R685+S685</f>
        <v>0</v>
      </c>
      <c r="U685" s="263">
        <v>0</v>
      </c>
    </row>
    <row r="686" spans="1:21" ht="31.5" hidden="1" customHeight="1" x14ac:dyDescent="0.2">
      <c r="A686" s="265" t="s">
        <v>859</v>
      </c>
      <c r="B686" s="258" t="s">
        <v>146</v>
      </c>
      <c r="C686" s="258" t="s">
        <v>198</v>
      </c>
      <c r="D686" s="258" t="s">
        <v>192</v>
      </c>
      <c r="E686" s="258" t="s">
        <v>860</v>
      </c>
      <c r="F686" s="258" t="s">
        <v>94</v>
      </c>
      <c r="G686" s="263"/>
      <c r="H686" s="263">
        <v>640</v>
      </c>
      <c r="I686" s="263">
        <v>0</v>
      </c>
      <c r="J686" s="263">
        <f>H686+I686</f>
        <v>640</v>
      </c>
      <c r="K686" s="263">
        <v>0</v>
      </c>
      <c r="L686" s="263">
        <v>0</v>
      </c>
      <c r="M686" s="263">
        <v>0</v>
      </c>
      <c r="N686" s="263">
        <v>0</v>
      </c>
      <c r="O686" s="263">
        <f t="shared" si="640"/>
        <v>0</v>
      </c>
      <c r="P686" s="263">
        <v>0</v>
      </c>
      <c r="Q686" s="263">
        <v>0</v>
      </c>
      <c r="R686" s="263">
        <v>0</v>
      </c>
      <c r="S686" s="263">
        <v>0</v>
      </c>
      <c r="T686" s="263">
        <f t="shared" si="641"/>
        <v>0</v>
      </c>
      <c r="U686" s="263">
        <v>0</v>
      </c>
    </row>
    <row r="687" spans="1:21" ht="24.75" customHeight="1" x14ac:dyDescent="0.2">
      <c r="A687" s="265" t="s">
        <v>523</v>
      </c>
      <c r="B687" s="258" t="s">
        <v>146</v>
      </c>
      <c r="C687" s="258" t="s">
        <v>198</v>
      </c>
      <c r="D687" s="258" t="s">
        <v>192</v>
      </c>
      <c r="E687" s="258" t="s">
        <v>816</v>
      </c>
      <c r="F687" s="258"/>
      <c r="G687" s="263"/>
      <c r="H687" s="263">
        <f>H688+H690+H692+H698+H699+H691</f>
        <v>6110.6</v>
      </c>
      <c r="I687" s="263">
        <f>I688+I690+I692+I698+I699+I691</f>
        <v>12146.58</v>
      </c>
      <c r="J687" s="263">
        <f>H687+I687</f>
        <v>18257.18</v>
      </c>
      <c r="K687" s="263">
        <f>K688+K690+K692+K698+K699+K691+K689+K693+K694+K695+K696+K697</f>
        <v>15695.45</v>
      </c>
      <c r="L687" s="263">
        <f>L692+L693+L696</f>
        <v>2000</v>
      </c>
      <c r="M687" s="263">
        <f>M692+M693+M696</f>
        <v>2000</v>
      </c>
      <c r="N687" s="263">
        <f t="shared" ref="N687:P687" si="642">N692+N693+N696</f>
        <v>-2000</v>
      </c>
      <c r="O687" s="263">
        <f t="shared" si="640"/>
        <v>0</v>
      </c>
      <c r="P687" s="263">
        <f t="shared" si="642"/>
        <v>0</v>
      </c>
      <c r="Q687" s="263">
        <f t="shared" ref="Q687" si="643">Q692+Q693+Q696</f>
        <v>0</v>
      </c>
      <c r="R687" s="263">
        <f>R688+R690</f>
        <v>1800</v>
      </c>
      <c r="S687" s="263">
        <f t="shared" ref="S687:U687" si="644">S688+S690</f>
        <v>0</v>
      </c>
      <c r="T687" s="263">
        <f t="shared" si="644"/>
        <v>1800</v>
      </c>
      <c r="U687" s="263">
        <f t="shared" si="644"/>
        <v>1800</v>
      </c>
    </row>
    <row r="688" spans="1:21" ht="17.25" customHeight="1" x14ac:dyDescent="0.2">
      <c r="A688" s="265" t="s">
        <v>93</v>
      </c>
      <c r="B688" s="258" t="s">
        <v>146</v>
      </c>
      <c r="C688" s="258" t="s">
        <v>198</v>
      </c>
      <c r="D688" s="258" t="s">
        <v>192</v>
      </c>
      <c r="E688" s="258" t="s">
        <v>861</v>
      </c>
      <c r="F688" s="258" t="s">
        <v>94</v>
      </c>
      <c r="G688" s="263"/>
      <c r="H688" s="263">
        <v>800</v>
      </c>
      <c r="I688" s="263">
        <v>0</v>
      </c>
      <c r="J688" s="263">
        <f>H688+I688</f>
        <v>800</v>
      </c>
      <c r="K688" s="263">
        <v>-716.25</v>
      </c>
      <c r="L688" s="263">
        <v>0</v>
      </c>
      <c r="M688" s="263">
        <v>0</v>
      </c>
      <c r="N688" s="263">
        <v>0</v>
      </c>
      <c r="O688" s="263">
        <f t="shared" si="640"/>
        <v>0</v>
      </c>
      <c r="P688" s="263">
        <v>0</v>
      </c>
      <c r="Q688" s="263">
        <v>0</v>
      </c>
      <c r="R688" s="263">
        <v>800</v>
      </c>
      <c r="S688" s="263">
        <v>0</v>
      </c>
      <c r="T688" s="263">
        <f t="shared" si="641"/>
        <v>800</v>
      </c>
      <c r="U688" s="263">
        <v>800</v>
      </c>
    </row>
    <row r="689" spans="1:21" ht="17.25" hidden="1" customHeight="1" x14ac:dyDescent="0.2">
      <c r="A689" s="265" t="s">
        <v>93</v>
      </c>
      <c r="B689" s="258" t="s">
        <v>146</v>
      </c>
      <c r="C689" s="258" t="s">
        <v>198</v>
      </c>
      <c r="D689" s="258" t="s">
        <v>192</v>
      </c>
      <c r="E689" s="258" t="s">
        <v>861</v>
      </c>
      <c r="F689" s="258" t="s">
        <v>0</v>
      </c>
      <c r="G689" s="263"/>
      <c r="H689" s="263"/>
      <c r="I689" s="263"/>
      <c r="J689" s="263"/>
      <c r="K689" s="263">
        <v>110</v>
      </c>
      <c r="L689" s="263">
        <v>0</v>
      </c>
      <c r="M689" s="263">
        <v>0</v>
      </c>
      <c r="N689" s="263">
        <v>0</v>
      </c>
      <c r="O689" s="263">
        <f t="shared" si="640"/>
        <v>0</v>
      </c>
      <c r="P689" s="263">
        <v>0</v>
      </c>
      <c r="Q689" s="263">
        <v>0</v>
      </c>
      <c r="R689" s="263">
        <v>0</v>
      </c>
      <c r="S689" s="263">
        <v>0</v>
      </c>
      <c r="T689" s="263">
        <f t="shared" si="641"/>
        <v>0</v>
      </c>
      <c r="U689" s="263">
        <v>0</v>
      </c>
    </row>
    <row r="690" spans="1:21" ht="17.25" customHeight="1" x14ac:dyDescent="0.2">
      <c r="A690" s="265" t="s">
        <v>93</v>
      </c>
      <c r="B690" s="258" t="s">
        <v>146</v>
      </c>
      <c r="C690" s="258" t="s">
        <v>198</v>
      </c>
      <c r="D690" s="258" t="s">
        <v>192</v>
      </c>
      <c r="E690" s="258" t="s">
        <v>862</v>
      </c>
      <c r="F690" s="258" t="s">
        <v>94</v>
      </c>
      <c r="G690" s="263"/>
      <c r="H690" s="263">
        <v>1000</v>
      </c>
      <c r="I690" s="263">
        <v>0</v>
      </c>
      <c r="J690" s="263">
        <f t="shared" ref="J690:J718" si="645">H690+I690</f>
        <v>1000</v>
      </c>
      <c r="K690" s="263">
        <v>0</v>
      </c>
      <c r="L690" s="263">
        <v>0</v>
      </c>
      <c r="M690" s="263">
        <v>0</v>
      </c>
      <c r="N690" s="263">
        <v>0</v>
      </c>
      <c r="O690" s="263">
        <f t="shared" si="640"/>
        <v>0</v>
      </c>
      <c r="P690" s="263">
        <v>0</v>
      </c>
      <c r="Q690" s="263">
        <v>0</v>
      </c>
      <c r="R690" s="263">
        <v>1000</v>
      </c>
      <c r="S690" s="263">
        <v>0</v>
      </c>
      <c r="T690" s="263">
        <f t="shared" si="641"/>
        <v>1000</v>
      </c>
      <c r="U690" s="263">
        <v>1000</v>
      </c>
    </row>
    <row r="691" spans="1:21" ht="17.25" hidden="1" customHeight="1" x14ac:dyDescent="0.2">
      <c r="A691" s="265" t="s">
        <v>78</v>
      </c>
      <c r="B691" s="258" t="s">
        <v>146</v>
      </c>
      <c r="C691" s="258" t="s">
        <v>198</v>
      </c>
      <c r="D691" s="258" t="s">
        <v>192</v>
      </c>
      <c r="E691" s="258" t="s">
        <v>862</v>
      </c>
      <c r="F691" s="258" t="s">
        <v>79</v>
      </c>
      <c r="G691" s="263"/>
      <c r="H691" s="263"/>
      <c r="I691" s="263">
        <f>50+276.58+220</f>
        <v>546.57999999999993</v>
      </c>
      <c r="J691" s="263">
        <f>H691+I691</f>
        <v>546.57999999999993</v>
      </c>
      <c r="K691" s="263">
        <v>0</v>
      </c>
      <c r="L691" s="263">
        <v>0</v>
      </c>
      <c r="M691" s="263">
        <v>0</v>
      </c>
      <c r="N691" s="263">
        <v>0</v>
      </c>
      <c r="O691" s="263">
        <f t="shared" si="640"/>
        <v>0</v>
      </c>
      <c r="P691" s="263">
        <v>0</v>
      </c>
      <c r="Q691" s="263">
        <v>0</v>
      </c>
      <c r="R691" s="263">
        <v>0</v>
      </c>
      <c r="S691" s="263">
        <v>0</v>
      </c>
      <c r="T691" s="263">
        <f t="shared" si="641"/>
        <v>0</v>
      </c>
      <c r="U691" s="263">
        <v>0</v>
      </c>
    </row>
    <row r="692" spans="1:21" ht="17.25" hidden="1" customHeight="1" x14ac:dyDescent="0.2">
      <c r="A692" s="265" t="s">
        <v>340</v>
      </c>
      <c r="B692" s="258" t="s">
        <v>146</v>
      </c>
      <c r="C692" s="258" t="s">
        <v>198</v>
      </c>
      <c r="D692" s="258" t="s">
        <v>192</v>
      </c>
      <c r="E692" s="258" t="s">
        <v>816</v>
      </c>
      <c r="F692" s="258" t="s">
        <v>0</v>
      </c>
      <c r="G692" s="263"/>
      <c r="H692" s="263">
        <v>2000</v>
      </c>
      <c r="I692" s="263">
        <f>4000+3000+1000+1100+2500</f>
        <v>11600</v>
      </c>
      <c r="J692" s="263">
        <f t="shared" si="645"/>
        <v>13600</v>
      </c>
      <c r="K692" s="263">
        <v>1900</v>
      </c>
      <c r="L692" s="263">
        <v>0</v>
      </c>
      <c r="M692" s="263">
        <v>0</v>
      </c>
      <c r="N692" s="263">
        <v>0</v>
      </c>
      <c r="O692" s="263">
        <f t="shared" si="640"/>
        <v>0</v>
      </c>
      <c r="P692" s="263">
        <v>0</v>
      </c>
      <c r="Q692" s="263">
        <v>0</v>
      </c>
      <c r="R692" s="263">
        <v>0</v>
      </c>
      <c r="S692" s="263">
        <v>0</v>
      </c>
      <c r="T692" s="263">
        <f t="shared" si="641"/>
        <v>0</v>
      </c>
      <c r="U692" s="263">
        <v>0</v>
      </c>
    </row>
    <row r="693" spans="1:21" ht="42.75" hidden="1" customHeight="1" x14ac:dyDescent="0.2">
      <c r="A693" s="265" t="s">
        <v>941</v>
      </c>
      <c r="B693" s="258" t="s">
        <v>146</v>
      </c>
      <c r="C693" s="258" t="s">
        <v>198</v>
      </c>
      <c r="D693" s="258" t="s">
        <v>192</v>
      </c>
      <c r="E693" s="258" t="s">
        <v>931</v>
      </c>
      <c r="F693" s="258" t="s">
        <v>57</v>
      </c>
      <c r="G693" s="263"/>
      <c r="H693" s="263">
        <v>2000</v>
      </c>
      <c r="I693" s="263">
        <f>4000+3000+1000+1100+2500</f>
        <v>11600</v>
      </c>
      <c r="J693" s="263">
        <v>0</v>
      </c>
      <c r="K693" s="263">
        <f>7000-5000</f>
        <v>2000</v>
      </c>
      <c r="L693" s="263">
        <v>2000</v>
      </c>
      <c r="M693" s="263">
        <v>2000</v>
      </c>
      <c r="N693" s="263">
        <v>-2000</v>
      </c>
      <c r="O693" s="263">
        <f t="shared" si="640"/>
        <v>0</v>
      </c>
      <c r="P693" s="263">
        <v>0</v>
      </c>
      <c r="Q693" s="263">
        <v>0</v>
      </c>
      <c r="R693" s="263">
        <v>0</v>
      </c>
      <c r="S693" s="263">
        <v>0</v>
      </c>
      <c r="T693" s="263">
        <f t="shared" si="641"/>
        <v>0</v>
      </c>
      <c r="U693" s="263">
        <v>0</v>
      </c>
    </row>
    <row r="694" spans="1:21" ht="17.25" hidden="1" customHeight="1" x14ac:dyDescent="0.2">
      <c r="A694" s="265" t="s">
        <v>940</v>
      </c>
      <c r="B694" s="258" t="s">
        <v>146</v>
      </c>
      <c r="C694" s="258" t="s">
        <v>198</v>
      </c>
      <c r="D694" s="258" t="s">
        <v>192</v>
      </c>
      <c r="E694" s="258" t="s">
        <v>932</v>
      </c>
      <c r="F694" s="258" t="s">
        <v>930</v>
      </c>
      <c r="G694" s="263"/>
      <c r="H694" s="263"/>
      <c r="I694" s="263"/>
      <c r="J694" s="263"/>
      <c r="K694" s="263">
        <v>1910.6</v>
      </c>
      <c r="L694" s="263">
        <v>0</v>
      </c>
      <c r="M694" s="263">
        <v>0</v>
      </c>
      <c r="N694" s="263">
        <v>0</v>
      </c>
      <c r="O694" s="263">
        <f t="shared" si="640"/>
        <v>0</v>
      </c>
      <c r="P694" s="263">
        <v>0</v>
      </c>
      <c r="Q694" s="263">
        <v>0</v>
      </c>
      <c r="R694" s="263">
        <v>0</v>
      </c>
      <c r="S694" s="263">
        <v>0</v>
      </c>
      <c r="T694" s="263">
        <f t="shared" si="641"/>
        <v>0</v>
      </c>
      <c r="U694" s="263">
        <v>0</v>
      </c>
    </row>
    <row r="695" spans="1:21" ht="17.25" hidden="1" customHeight="1" x14ac:dyDescent="0.2">
      <c r="A695" s="265" t="s">
        <v>938</v>
      </c>
      <c r="B695" s="258" t="s">
        <v>146</v>
      </c>
      <c r="C695" s="258" t="s">
        <v>198</v>
      </c>
      <c r="D695" s="258" t="s">
        <v>192</v>
      </c>
      <c r="E695" s="258" t="s">
        <v>932</v>
      </c>
      <c r="F695" s="258" t="s">
        <v>0</v>
      </c>
      <c r="G695" s="263"/>
      <c r="H695" s="263"/>
      <c r="I695" s="263"/>
      <c r="J695" s="263"/>
      <c r="K695" s="263">
        <v>5000</v>
      </c>
      <c r="L695" s="263">
        <v>0</v>
      </c>
      <c r="M695" s="263">
        <v>0</v>
      </c>
      <c r="N695" s="263">
        <v>0</v>
      </c>
      <c r="O695" s="263">
        <f t="shared" si="640"/>
        <v>0</v>
      </c>
      <c r="P695" s="263">
        <v>0</v>
      </c>
      <c r="Q695" s="263">
        <v>0</v>
      </c>
      <c r="R695" s="263">
        <v>0</v>
      </c>
      <c r="S695" s="263">
        <v>0</v>
      </c>
      <c r="T695" s="263">
        <f t="shared" si="641"/>
        <v>0</v>
      </c>
      <c r="U695" s="263">
        <v>0</v>
      </c>
    </row>
    <row r="696" spans="1:21" ht="17.25" hidden="1" customHeight="1" x14ac:dyDescent="0.2">
      <c r="A696" s="265" t="s">
        <v>881</v>
      </c>
      <c r="B696" s="258" t="s">
        <v>146</v>
      </c>
      <c r="C696" s="258" t="s">
        <v>198</v>
      </c>
      <c r="D696" s="258" t="s">
        <v>192</v>
      </c>
      <c r="E696" s="258" t="s">
        <v>883</v>
      </c>
      <c r="F696" s="258" t="s">
        <v>930</v>
      </c>
      <c r="G696" s="263"/>
      <c r="H696" s="263"/>
      <c r="I696" s="263"/>
      <c r="J696" s="263"/>
      <c r="K696" s="263">
        <v>1500</v>
      </c>
      <c r="L696" s="263">
        <v>0</v>
      </c>
      <c r="M696" s="263">
        <v>0</v>
      </c>
      <c r="N696" s="263">
        <v>0</v>
      </c>
      <c r="O696" s="263">
        <f t="shared" si="640"/>
        <v>0</v>
      </c>
      <c r="P696" s="263">
        <v>0</v>
      </c>
      <c r="Q696" s="263">
        <v>0</v>
      </c>
      <c r="R696" s="263">
        <v>0</v>
      </c>
      <c r="S696" s="263">
        <v>0</v>
      </c>
      <c r="T696" s="263">
        <f t="shared" si="641"/>
        <v>0</v>
      </c>
      <c r="U696" s="263">
        <v>0</v>
      </c>
    </row>
    <row r="697" spans="1:21" ht="17.25" hidden="1" customHeight="1" x14ac:dyDescent="0.2">
      <c r="A697" s="265" t="s">
        <v>939</v>
      </c>
      <c r="B697" s="258" t="s">
        <v>146</v>
      </c>
      <c r="C697" s="258" t="s">
        <v>198</v>
      </c>
      <c r="D697" s="258" t="s">
        <v>192</v>
      </c>
      <c r="E697" s="258" t="s">
        <v>933</v>
      </c>
      <c r="F697" s="258" t="s">
        <v>930</v>
      </c>
      <c r="G697" s="263"/>
      <c r="H697" s="263"/>
      <c r="I697" s="263"/>
      <c r="J697" s="263"/>
      <c r="K697" s="263">
        <v>6301.7</v>
      </c>
      <c r="L697" s="263">
        <v>0</v>
      </c>
      <c r="M697" s="263">
        <v>0</v>
      </c>
      <c r="N697" s="263">
        <v>0</v>
      </c>
      <c r="O697" s="263">
        <f t="shared" si="640"/>
        <v>0</v>
      </c>
      <c r="P697" s="263">
        <v>0</v>
      </c>
      <c r="Q697" s="263">
        <v>0</v>
      </c>
      <c r="R697" s="263">
        <v>0</v>
      </c>
      <c r="S697" s="263">
        <v>0</v>
      </c>
      <c r="T697" s="263">
        <f t="shared" si="641"/>
        <v>0</v>
      </c>
      <c r="U697" s="263">
        <v>0</v>
      </c>
    </row>
    <row r="698" spans="1:21" ht="53.25" hidden="1" customHeight="1" x14ac:dyDescent="0.2">
      <c r="A698" s="265" t="s">
        <v>881</v>
      </c>
      <c r="B698" s="258" t="s">
        <v>146</v>
      </c>
      <c r="C698" s="258" t="s">
        <v>198</v>
      </c>
      <c r="D698" s="258" t="s">
        <v>192</v>
      </c>
      <c r="E698" s="258" t="s">
        <v>884</v>
      </c>
      <c r="F698" s="258" t="s">
        <v>79</v>
      </c>
      <c r="G698" s="263"/>
      <c r="H698" s="263">
        <v>1410.6</v>
      </c>
      <c r="I698" s="263">
        <v>0</v>
      </c>
      <c r="J698" s="263">
        <f t="shared" si="645"/>
        <v>1410.6</v>
      </c>
      <c r="K698" s="263">
        <v>-1410.6</v>
      </c>
      <c r="L698" s="263">
        <f t="shared" ref="L698:N701" si="646">I698+J698</f>
        <v>1410.6</v>
      </c>
      <c r="M698" s="263">
        <f t="shared" si="646"/>
        <v>0</v>
      </c>
      <c r="N698" s="263">
        <f t="shared" si="646"/>
        <v>0</v>
      </c>
      <c r="O698" s="263">
        <f t="shared" si="640"/>
        <v>0</v>
      </c>
      <c r="P698" s="263">
        <f t="shared" ref="P698:P701" si="647">M698+N698</f>
        <v>0</v>
      </c>
      <c r="Q698" s="263">
        <f t="shared" ref="Q698:Q701" si="648">N698+O698</f>
        <v>0</v>
      </c>
      <c r="R698" s="263">
        <f t="shared" ref="R698:U701" si="649">M698+N698</f>
        <v>0</v>
      </c>
      <c r="S698" s="263">
        <f t="shared" si="649"/>
        <v>0</v>
      </c>
      <c r="T698" s="263">
        <f t="shared" si="641"/>
        <v>0</v>
      </c>
      <c r="U698" s="263">
        <f t="shared" si="649"/>
        <v>0</v>
      </c>
    </row>
    <row r="699" spans="1:21" ht="54.75" hidden="1" customHeight="1" x14ac:dyDescent="0.2">
      <c r="A699" s="265" t="s">
        <v>881</v>
      </c>
      <c r="B699" s="258" t="s">
        <v>146</v>
      </c>
      <c r="C699" s="258" t="s">
        <v>198</v>
      </c>
      <c r="D699" s="258" t="s">
        <v>192</v>
      </c>
      <c r="E699" s="258" t="s">
        <v>883</v>
      </c>
      <c r="F699" s="258" t="s">
        <v>79</v>
      </c>
      <c r="G699" s="263"/>
      <c r="H699" s="263">
        <v>900</v>
      </c>
      <c r="I699" s="263">
        <v>0</v>
      </c>
      <c r="J699" s="263">
        <f t="shared" si="645"/>
        <v>900</v>
      </c>
      <c r="K699" s="263">
        <v>-900</v>
      </c>
      <c r="L699" s="263">
        <f t="shared" si="646"/>
        <v>900</v>
      </c>
      <c r="M699" s="263">
        <f t="shared" si="646"/>
        <v>0</v>
      </c>
      <c r="N699" s="263">
        <f t="shared" si="646"/>
        <v>0</v>
      </c>
      <c r="O699" s="263">
        <f t="shared" si="640"/>
        <v>0</v>
      </c>
      <c r="P699" s="263">
        <f t="shared" si="647"/>
        <v>0</v>
      </c>
      <c r="Q699" s="263">
        <f t="shared" si="648"/>
        <v>0</v>
      </c>
      <c r="R699" s="263">
        <f t="shared" si="649"/>
        <v>0</v>
      </c>
      <c r="S699" s="263">
        <f t="shared" si="649"/>
        <v>0</v>
      </c>
      <c r="T699" s="263">
        <f t="shared" si="641"/>
        <v>0</v>
      </c>
      <c r="U699" s="263">
        <f t="shared" si="649"/>
        <v>0</v>
      </c>
    </row>
    <row r="700" spans="1:21" ht="60" hidden="1" customHeight="1" x14ac:dyDescent="0.2">
      <c r="A700" s="279" t="s">
        <v>814</v>
      </c>
      <c r="B700" s="277" t="s">
        <v>146</v>
      </c>
      <c r="C700" s="258" t="s">
        <v>198</v>
      </c>
      <c r="D700" s="258" t="s">
        <v>192</v>
      </c>
      <c r="E700" s="258" t="s">
        <v>815</v>
      </c>
      <c r="F700" s="258"/>
      <c r="G700" s="263"/>
      <c r="H700" s="263"/>
      <c r="I700" s="263">
        <f>I701</f>
        <v>0</v>
      </c>
      <c r="J700" s="263">
        <f t="shared" si="645"/>
        <v>0</v>
      </c>
      <c r="K700" s="263">
        <f>K701</f>
        <v>0</v>
      </c>
      <c r="L700" s="263">
        <f t="shared" si="646"/>
        <v>0</v>
      </c>
      <c r="M700" s="263">
        <f t="shared" si="646"/>
        <v>0</v>
      </c>
      <c r="N700" s="263">
        <f t="shared" si="646"/>
        <v>0</v>
      </c>
      <c r="O700" s="263">
        <f t="shared" si="640"/>
        <v>0</v>
      </c>
      <c r="P700" s="263">
        <f t="shared" si="647"/>
        <v>0</v>
      </c>
      <c r="Q700" s="263">
        <f t="shared" si="648"/>
        <v>0</v>
      </c>
      <c r="R700" s="263">
        <f t="shared" si="649"/>
        <v>0</v>
      </c>
      <c r="S700" s="263">
        <f t="shared" si="649"/>
        <v>0</v>
      </c>
      <c r="T700" s="263">
        <f t="shared" si="641"/>
        <v>0</v>
      </c>
      <c r="U700" s="263">
        <f t="shared" si="649"/>
        <v>0</v>
      </c>
    </row>
    <row r="701" spans="1:21" ht="30.75" hidden="1" customHeight="1" x14ac:dyDescent="0.2">
      <c r="A701" s="279" t="s">
        <v>93</v>
      </c>
      <c r="B701" s="277" t="s">
        <v>146</v>
      </c>
      <c r="C701" s="258" t="s">
        <v>198</v>
      </c>
      <c r="D701" s="258" t="s">
        <v>192</v>
      </c>
      <c r="E701" s="258" t="s">
        <v>815</v>
      </c>
      <c r="F701" s="258" t="s">
        <v>94</v>
      </c>
      <c r="G701" s="263"/>
      <c r="H701" s="263"/>
      <c r="I701" s="263">
        <v>0</v>
      </c>
      <c r="J701" s="263">
        <f t="shared" si="645"/>
        <v>0</v>
      </c>
      <c r="K701" s="263">
        <v>0</v>
      </c>
      <c r="L701" s="263">
        <f t="shared" si="646"/>
        <v>0</v>
      </c>
      <c r="M701" s="263">
        <f t="shared" si="646"/>
        <v>0</v>
      </c>
      <c r="N701" s="263">
        <f t="shared" si="646"/>
        <v>0</v>
      </c>
      <c r="O701" s="263">
        <f t="shared" si="640"/>
        <v>0</v>
      </c>
      <c r="P701" s="263">
        <f t="shared" si="647"/>
        <v>0</v>
      </c>
      <c r="Q701" s="263">
        <f t="shared" si="648"/>
        <v>0</v>
      </c>
      <c r="R701" s="263">
        <f t="shared" si="649"/>
        <v>0</v>
      </c>
      <c r="S701" s="263">
        <f t="shared" si="649"/>
        <v>0</v>
      </c>
      <c r="T701" s="263">
        <f t="shared" si="641"/>
        <v>0</v>
      </c>
      <c r="U701" s="263">
        <f t="shared" si="649"/>
        <v>0</v>
      </c>
    </row>
    <row r="702" spans="1:21" ht="22.5" hidden="1" customHeight="1" x14ac:dyDescent="0.2">
      <c r="A702" s="265" t="s">
        <v>521</v>
      </c>
      <c r="B702" s="277">
        <v>801</v>
      </c>
      <c r="C702" s="258" t="s">
        <v>198</v>
      </c>
      <c r="D702" s="258" t="s">
        <v>192</v>
      </c>
      <c r="E702" s="258" t="s">
        <v>823</v>
      </c>
      <c r="F702" s="258" t="s">
        <v>79</v>
      </c>
      <c r="G702" s="263"/>
      <c r="H702" s="263">
        <v>0</v>
      </c>
      <c r="I702" s="263">
        <v>1000</v>
      </c>
      <c r="J702" s="263">
        <f t="shared" si="645"/>
        <v>1000</v>
      </c>
      <c r="K702" s="263">
        <v>0</v>
      </c>
      <c r="L702" s="263">
        <v>0</v>
      </c>
      <c r="M702" s="263">
        <v>0</v>
      </c>
      <c r="N702" s="263">
        <v>1</v>
      </c>
      <c r="O702" s="263">
        <f t="shared" si="640"/>
        <v>1</v>
      </c>
      <c r="P702" s="263">
        <v>3</v>
      </c>
      <c r="Q702" s="263">
        <v>3</v>
      </c>
      <c r="R702" s="263">
        <v>0</v>
      </c>
      <c r="S702" s="263">
        <v>0</v>
      </c>
      <c r="T702" s="263">
        <f t="shared" si="641"/>
        <v>0</v>
      </c>
      <c r="U702" s="263">
        <v>0</v>
      </c>
    </row>
    <row r="703" spans="1:21" ht="48" customHeight="1" x14ac:dyDescent="0.2">
      <c r="A703" s="464" t="s">
        <v>1021</v>
      </c>
      <c r="B703" s="277">
        <v>801</v>
      </c>
      <c r="C703" s="258" t="s">
        <v>198</v>
      </c>
      <c r="D703" s="258" t="s">
        <v>192</v>
      </c>
      <c r="E703" s="258" t="s">
        <v>1022</v>
      </c>
      <c r="F703" s="258" t="s">
        <v>57</v>
      </c>
      <c r="G703" s="263"/>
      <c r="H703" s="263"/>
      <c r="I703" s="263"/>
      <c r="J703" s="263"/>
      <c r="K703" s="263"/>
      <c r="L703" s="263"/>
      <c r="M703" s="263">
        <v>0</v>
      </c>
      <c r="N703" s="263">
        <v>1444.6</v>
      </c>
      <c r="O703" s="263">
        <f t="shared" si="640"/>
        <v>1444.6</v>
      </c>
      <c r="P703" s="263">
        <v>1444.6</v>
      </c>
      <c r="Q703" s="263">
        <v>13371.9</v>
      </c>
      <c r="R703" s="263">
        <v>32342.2</v>
      </c>
      <c r="S703" s="263">
        <v>-21667</v>
      </c>
      <c r="T703" s="444">
        <f>R703+S703</f>
        <v>10675.2</v>
      </c>
      <c r="U703" s="444">
        <v>10675.2</v>
      </c>
    </row>
    <row r="704" spans="1:21" s="19" customFormat="1" ht="22.5" hidden="1" customHeight="1" x14ac:dyDescent="0.2">
      <c r="A704" s="435" t="s">
        <v>224</v>
      </c>
      <c r="B704" s="255">
        <v>801</v>
      </c>
      <c r="C704" s="256" t="s">
        <v>198</v>
      </c>
      <c r="D704" s="256" t="s">
        <v>194</v>
      </c>
      <c r="E704" s="256"/>
      <c r="F704" s="256"/>
      <c r="G704" s="281"/>
      <c r="H704" s="281"/>
      <c r="I704" s="281"/>
      <c r="J704" s="281"/>
      <c r="K704" s="281"/>
      <c r="L704" s="281">
        <f>L705</f>
        <v>147.69999999999999</v>
      </c>
      <c r="M704" s="281">
        <f>M705</f>
        <v>147.69999999999999</v>
      </c>
      <c r="N704" s="281">
        <f t="shared" ref="N704:U705" si="650">N705</f>
        <v>-147.69999999999999</v>
      </c>
      <c r="O704" s="281">
        <f t="shared" si="650"/>
        <v>0</v>
      </c>
      <c r="P704" s="281">
        <f t="shared" si="650"/>
        <v>0</v>
      </c>
      <c r="Q704" s="281">
        <f t="shared" si="650"/>
        <v>0</v>
      </c>
      <c r="R704" s="281">
        <v>0</v>
      </c>
      <c r="S704" s="281">
        <f t="shared" si="650"/>
        <v>0</v>
      </c>
      <c r="T704" s="281">
        <f t="shared" si="650"/>
        <v>0</v>
      </c>
      <c r="U704" s="281">
        <f t="shared" si="650"/>
        <v>0</v>
      </c>
    </row>
    <row r="705" spans="1:21" ht="59.25" hidden="1" customHeight="1" x14ac:dyDescent="0.2">
      <c r="A705" s="265" t="s">
        <v>949</v>
      </c>
      <c r="B705" s="277">
        <v>801</v>
      </c>
      <c r="C705" s="258" t="s">
        <v>198</v>
      </c>
      <c r="D705" s="258" t="s">
        <v>194</v>
      </c>
      <c r="E705" s="258" t="s">
        <v>948</v>
      </c>
      <c r="F705" s="258"/>
      <c r="G705" s="263"/>
      <c r="H705" s="263"/>
      <c r="I705" s="263"/>
      <c r="J705" s="263"/>
      <c r="K705" s="263"/>
      <c r="L705" s="263">
        <f>L706</f>
        <v>147.69999999999999</v>
      </c>
      <c r="M705" s="263">
        <f>M706</f>
        <v>147.69999999999999</v>
      </c>
      <c r="N705" s="263">
        <f t="shared" si="650"/>
        <v>-147.69999999999999</v>
      </c>
      <c r="O705" s="263">
        <f t="shared" si="650"/>
        <v>0</v>
      </c>
      <c r="P705" s="263">
        <f t="shared" si="650"/>
        <v>0</v>
      </c>
      <c r="Q705" s="263">
        <f t="shared" si="650"/>
        <v>0</v>
      </c>
      <c r="R705" s="263">
        <v>0</v>
      </c>
      <c r="S705" s="263">
        <f t="shared" si="650"/>
        <v>0</v>
      </c>
      <c r="T705" s="263">
        <f t="shared" si="650"/>
        <v>0</v>
      </c>
      <c r="U705" s="263">
        <f t="shared" si="650"/>
        <v>0</v>
      </c>
    </row>
    <row r="706" spans="1:21" ht="22.5" hidden="1" customHeight="1" x14ac:dyDescent="0.2">
      <c r="A706" s="265" t="s">
        <v>93</v>
      </c>
      <c r="B706" s="277">
        <v>801</v>
      </c>
      <c r="C706" s="258" t="s">
        <v>198</v>
      </c>
      <c r="D706" s="258" t="s">
        <v>194</v>
      </c>
      <c r="E706" s="258" t="s">
        <v>948</v>
      </c>
      <c r="F706" s="258" t="s">
        <v>94</v>
      </c>
      <c r="G706" s="263"/>
      <c r="H706" s="263"/>
      <c r="I706" s="263"/>
      <c r="J706" s="263"/>
      <c r="K706" s="263"/>
      <c r="L706" s="263">
        <v>147.69999999999999</v>
      </c>
      <c r="M706" s="263">
        <v>147.69999999999999</v>
      </c>
      <c r="N706" s="263">
        <v>-147.69999999999999</v>
      </c>
      <c r="O706" s="263">
        <f>M706+N706</f>
        <v>0</v>
      </c>
      <c r="P706" s="263">
        <v>0</v>
      </c>
      <c r="Q706" s="263">
        <v>0</v>
      </c>
      <c r="R706" s="263">
        <v>0</v>
      </c>
      <c r="S706" s="263">
        <v>0</v>
      </c>
      <c r="T706" s="263">
        <v>0</v>
      </c>
      <c r="U706" s="263">
        <v>0</v>
      </c>
    </row>
    <row r="707" spans="1:21" ht="150" customHeight="1" x14ac:dyDescent="0.2">
      <c r="A707" s="464" t="s">
        <v>1061</v>
      </c>
      <c r="B707" s="258" t="s">
        <v>146</v>
      </c>
      <c r="C707" s="258" t="s">
        <v>198</v>
      </c>
      <c r="D707" s="258" t="s">
        <v>192</v>
      </c>
      <c r="E707" s="258" t="s">
        <v>1144</v>
      </c>
      <c r="F707" s="258"/>
      <c r="G707" s="263"/>
      <c r="H707" s="263"/>
      <c r="I707" s="263"/>
      <c r="J707" s="263"/>
      <c r="K707" s="263"/>
      <c r="L707" s="263"/>
      <c r="M707" s="263"/>
      <c r="N707" s="263"/>
      <c r="O707" s="263"/>
      <c r="P707" s="263"/>
      <c r="Q707" s="263"/>
      <c r="R707" s="263">
        <v>16858.7</v>
      </c>
      <c r="S707" s="263">
        <v>0</v>
      </c>
      <c r="T707" s="444">
        <f t="shared" ref="T707:U707" si="651">T708</f>
        <v>12097.2</v>
      </c>
      <c r="U707" s="444">
        <f t="shared" si="651"/>
        <v>12097.2</v>
      </c>
    </row>
    <row r="708" spans="1:21" ht="48" customHeight="1" x14ac:dyDescent="0.2">
      <c r="A708" s="464" t="s">
        <v>1132</v>
      </c>
      <c r="B708" s="258" t="s">
        <v>146</v>
      </c>
      <c r="C708" s="258" t="s">
        <v>198</v>
      </c>
      <c r="D708" s="258" t="s">
        <v>192</v>
      </c>
      <c r="E708" s="258" t="s">
        <v>1144</v>
      </c>
      <c r="F708" s="258" t="s">
        <v>1126</v>
      </c>
      <c r="G708" s="263"/>
      <c r="H708" s="263"/>
      <c r="I708" s="263"/>
      <c r="J708" s="263"/>
      <c r="K708" s="263"/>
      <c r="L708" s="263"/>
      <c r="M708" s="263"/>
      <c r="N708" s="263"/>
      <c r="O708" s="263"/>
      <c r="P708" s="263"/>
      <c r="Q708" s="263"/>
      <c r="R708" s="263">
        <v>16858.7</v>
      </c>
      <c r="S708" s="263">
        <v>-4761.5</v>
      </c>
      <c r="T708" s="263">
        <f t="shared" ref="T708" si="652">R708+S708</f>
        <v>12097.2</v>
      </c>
      <c r="U708" s="263">
        <v>12097.2</v>
      </c>
    </row>
    <row r="709" spans="1:21" ht="48" customHeight="1" x14ac:dyDescent="0.2">
      <c r="A709" s="468" t="s">
        <v>1053</v>
      </c>
      <c r="B709" s="258" t="s">
        <v>146</v>
      </c>
      <c r="C709" s="258" t="s">
        <v>198</v>
      </c>
      <c r="D709" s="258" t="s">
        <v>192</v>
      </c>
      <c r="E709" s="278" t="s">
        <v>1166</v>
      </c>
      <c r="F709" s="258"/>
      <c r="G709" s="263"/>
      <c r="H709" s="263"/>
      <c r="I709" s="263"/>
      <c r="J709" s="263"/>
      <c r="K709" s="263"/>
      <c r="L709" s="263"/>
      <c r="M709" s="263"/>
      <c r="N709" s="263"/>
      <c r="O709" s="263"/>
      <c r="P709" s="263"/>
      <c r="Q709" s="263"/>
      <c r="R709" s="263">
        <f>R710+R711</f>
        <v>874.40000000000009</v>
      </c>
      <c r="S709" s="263">
        <f>S710+S711</f>
        <v>-91.67</v>
      </c>
      <c r="T709" s="263">
        <f t="shared" ref="T709:U709" si="653">T710+T711</f>
        <v>782.73000000000013</v>
      </c>
      <c r="U709" s="263">
        <f t="shared" si="653"/>
        <v>782.73</v>
      </c>
    </row>
    <row r="710" spans="1:21" ht="48" customHeight="1" x14ac:dyDescent="0.2">
      <c r="A710" s="468" t="s">
        <v>1054</v>
      </c>
      <c r="B710" s="258" t="s">
        <v>146</v>
      </c>
      <c r="C710" s="258" t="s">
        <v>198</v>
      </c>
      <c r="D710" s="258" t="s">
        <v>192</v>
      </c>
      <c r="E710" s="278" t="s">
        <v>1145</v>
      </c>
      <c r="F710" s="258" t="s">
        <v>1126</v>
      </c>
      <c r="G710" s="263"/>
      <c r="H710" s="263"/>
      <c r="I710" s="263"/>
      <c r="J710" s="263"/>
      <c r="K710" s="263"/>
      <c r="L710" s="263"/>
      <c r="M710" s="263"/>
      <c r="N710" s="263"/>
      <c r="O710" s="263"/>
      <c r="P710" s="263"/>
      <c r="Q710" s="263"/>
      <c r="R710" s="263">
        <v>865.7</v>
      </c>
      <c r="S710" s="263">
        <v>-90.8</v>
      </c>
      <c r="T710" s="444">
        <f>R710+S710</f>
        <v>774.90000000000009</v>
      </c>
      <c r="U710" s="444">
        <v>774.9</v>
      </c>
    </row>
    <row r="711" spans="1:21" ht="48" customHeight="1" x14ac:dyDescent="0.2">
      <c r="A711" s="469" t="s">
        <v>858</v>
      </c>
      <c r="B711" s="258" t="s">
        <v>146</v>
      </c>
      <c r="C711" s="258" t="s">
        <v>198</v>
      </c>
      <c r="D711" s="258" t="s">
        <v>192</v>
      </c>
      <c r="E711" s="278" t="s">
        <v>1145</v>
      </c>
      <c r="F711" s="258" t="s">
        <v>1126</v>
      </c>
      <c r="G711" s="263"/>
      <c r="H711" s="263"/>
      <c r="I711" s="263"/>
      <c r="J711" s="263"/>
      <c r="K711" s="263"/>
      <c r="L711" s="263"/>
      <c r="M711" s="263"/>
      <c r="N711" s="263"/>
      <c r="O711" s="263"/>
      <c r="P711" s="263"/>
      <c r="Q711" s="263"/>
      <c r="R711" s="263">
        <v>8.6999999999999993</v>
      </c>
      <c r="S711" s="263">
        <v>-0.87</v>
      </c>
      <c r="T711" s="445">
        <f>R711+S711</f>
        <v>7.8299999999999992</v>
      </c>
      <c r="U711" s="445">
        <v>7.83</v>
      </c>
    </row>
    <row r="712" spans="1:21" ht="80.25" customHeight="1" x14ac:dyDescent="0.2">
      <c r="A712" s="464" t="s">
        <v>1133</v>
      </c>
      <c r="B712" s="277">
        <v>801</v>
      </c>
      <c r="C712" s="258" t="s">
        <v>198</v>
      </c>
      <c r="D712" s="258" t="s">
        <v>192</v>
      </c>
      <c r="E712" s="258" t="s">
        <v>1134</v>
      </c>
      <c r="F712" s="258"/>
      <c r="G712" s="263"/>
      <c r="H712" s="263"/>
      <c r="I712" s="263"/>
      <c r="J712" s="263"/>
      <c r="K712" s="263"/>
      <c r="L712" s="263"/>
      <c r="M712" s="263"/>
      <c r="N712" s="263"/>
      <c r="O712" s="263"/>
      <c r="P712" s="263"/>
      <c r="Q712" s="263"/>
      <c r="R712" s="263">
        <f>R713+R714</f>
        <v>505.05</v>
      </c>
      <c r="S712" s="263">
        <f t="shared" ref="S712:U712" si="654">S713+S714</f>
        <v>-273.02000000000004</v>
      </c>
      <c r="T712" s="263">
        <f t="shared" si="654"/>
        <v>232.03</v>
      </c>
      <c r="U712" s="263">
        <f t="shared" si="654"/>
        <v>103.7</v>
      </c>
    </row>
    <row r="713" spans="1:21" ht="48" customHeight="1" x14ac:dyDescent="0.2">
      <c r="A713" s="464" t="s">
        <v>1132</v>
      </c>
      <c r="B713" s="277">
        <v>801</v>
      </c>
      <c r="C713" s="258" t="s">
        <v>198</v>
      </c>
      <c r="D713" s="258" t="s">
        <v>192</v>
      </c>
      <c r="E713" s="258" t="s">
        <v>1134</v>
      </c>
      <c r="F713" s="258" t="s">
        <v>1126</v>
      </c>
      <c r="G713" s="263"/>
      <c r="H713" s="263"/>
      <c r="I713" s="263"/>
      <c r="J713" s="263"/>
      <c r="K713" s="263"/>
      <c r="L713" s="263"/>
      <c r="M713" s="263"/>
      <c r="N713" s="263"/>
      <c r="O713" s="263"/>
      <c r="P713" s="263"/>
      <c r="Q713" s="263"/>
      <c r="R713" s="263">
        <v>500</v>
      </c>
      <c r="S713" s="263">
        <v>-270.3</v>
      </c>
      <c r="T713" s="444">
        <f>R713+S713</f>
        <v>229.7</v>
      </c>
      <c r="U713" s="444">
        <v>103.7</v>
      </c>
    </row>
    <row r="714" spans="1:21" ht="48" customHeight="1" x14ac:dyDescent="0.2">
      <c r="A714" s="464" t="s">
        <v>1135</v>
      </c>
      <c r="B714" s="277">
        <v>801</v>
      </c>
      <c r="C714" s="258" t="s">
        <v>198</v>
      </c>
      <c r="D714" s="258" t="s">
        <v>192</v>
      </c>
      <c r="E714" s="258" t="s">
        <v>1134</v>
      </c>
      <c r="F714" s="258" t="s">
        <v>1126</v>
      </c>
      <c r="G714" s="263"/>
      <c r="H714" s="263"/>
      <c r="I714" s="263"/>
      <c r="J714" s="263"/>
      <c r="K714" s="263"/>
      <c r="L714" s="263"/>
      <c r="M714" s="263"/>
      <c r="N714" s="263"/>
      <c r="O714" s="263"/>
      <c r="P714" s="263"/>
      <c r="Q714" s="263"/>
      <c r="R714" s="263">
        <v>5.05</v>
      </c>
      <c r="S714" s="263">
        <v>-2.72</v>
      </c>
      <c r="T714" s="445">
        <f>R714+S714</f>
        <v>2.3299999999999996</v>
      </c>
      <c r="U714" s="445">
        <v>0</v>
      </c>
    </row>
    <row r="715" spans="1:21" ht="48" customHeight="1" x14ac:dyDescent="0.2">
      <c r="A715" s="464" t="s">
        <v>1209</v>
      </c>
      <c r="B715" s="277">
        <v>801</v>
      </c>
      <c r="C715" s="258" t="s">
        <v>198</v>
      </c>
      <c r="D715" s="258" t="s">
        <v>192</v>
      </c>
      <c r="E715" s="258" t="s">
        <v>1210</v>
      </c>
      <c r="F715" s="258"/>
      <c r="G715" s="263"/>
      <c r="H715" s="263"/>
      <c r="I715" s="263"/>
      <c r="J715" s="263"/>
      <c r="K715" s="263"/>
      <c r="L715" s="263"/>
      <c r="M715" s="263"/>
      <c r="N715" s="263"/>
      <c r="O715" s="263"/>
      <c r="P715" s="263"/>
      <c r="Q715" s="263"/>
      <c r="R715" s="263">
        <f>R716+R717</f>
        <v>0</v>
      </c>
      <c r="S715" s="263">
        <f t="shared" ref="S715:U715" si="655">S716+S717</f>
        <v>0</v>
      </c>
      <c r="T715" s="263">
        <f t="shared" si="655"/>
        <v>0</v>
      </c>
      <c r="U715" s="263">
        <f t="shared" si="655"/>
        <v>7128.89</v>
      </c>
    </row>
    <row r="716" spans="1:21" ht="19.5" customHeight="1" x14ac:dyDescent="0.2">
      <c r="A716" s="464" t="s">
        <v>93</v>
      </c>
      <c r="B716" s="277">
        <v>801</v>
      </c>
      <c r="C716" s="258" t="s">
        <v>198</v>
      </c>
      <c r="D716" s="258" t="s">
        <v>192</v>
      </c>
      <c r="E716" s="258" t="s">
        <v>1210</v>
      </c>
      <c r="F716" s="258" t="s">
        <v>1089</v>
      </c>
      <c r="G716" s="263"/>
      <c r="H716" s="263"/>
      <c r="I716" s="263"/>
      <c r="J716" s="263"/>
      <c r="K716" s="263"/>
      <c r="L716" s="263"/>
      <c r="M716" s="263"/>
      <c r="N716" s="263"/>
      <c r="O716" s="263"/>
      <c r="P716" s="263"/>
      <c r="Q716" s="263"/>
      <c r="R716" s="263">
        <v>0</v>
      </c>
      <c r="S716" s="263">
        <v>0</v>
      </c>
      <c r="T716" s="263">
        <f>R716+S716</f>
        <v>0</v>
      </c>
      <c r="U716" s="444">
        <v>7057.6</v>
      </c>
    </row>
    <row r="717" spans="1:21" ht="30" customHeight="1" x14ac:dyDescent="0.2">
      <c r="A717" s="464" t="s">
        <v>93</v>
      </c>
      <c r="B717" s="277">
        <v>801</v>
      </c>
      <c r="C717" s="258" t="s">
        <v>198</v>
      </c>
      <c r="D717" s="258" t="s">
        <v>192</v>
      </c>
      <c r="E717" s="258" t="s">
        <v>1210</v>
      </c>
      <c r="F717" s="258" t="s">
        <v>1089</v>
      </c>
      <c r="G717" s="263"/>
      <c r="H717" s="263"/>
      <c r="I717" s="263"/>
      <c r="J717" s="263"/>
      <c r="K717" s="263"/>
      <c r="L717" s="263"/>
      <c r="M717" s="263"/>
      <c r="N717" s="263"/>
      <c r="O717" s="263"/>
      <c r="P717" s="263"/>
      <c r="Q717" s="263"/>
      <c r="R717" s="263"/>
      <c r="S717" s="263">
        <v>0</v>
      </c>
      <c r="T717" s="445">
        <f>R717+S717</f>
        <v>0</v>
      </c>
      <c r="U717" s="445">
        <v>71.290000000000006</v>
      </c>
    </row>
    <row r="718" spans="1:21" ht="15" customHeight="1" x14ac:dyDescent="0.2">
      <c r="A718" s="274" t="s">
        <v>914</v>
      </c>
      <c r="B718" s="255">
        <v>801</v>
      </c>
      <c r="C718" s="256" t="s">
        <v>202</v>
      </c>
      <c r="D718" s="258"/>
      <c r="E718" s="258"/>
      <c r="F718" s="258"/>
      <c r="G718" s="263"/>
      <c r="H718" s="281">
        <f>H719+H721</f>
        <v>830</v>
      </c>
      <c r="I718" s="281">
        <f>I719+I721</f>
        <v>20</v>
      </c>
      <c r="J718" s="263">
        <f t="shared" si="645"/>
        <v>850</v>
      </c>
      <c r="K718" s="281">
        <f>K719+K721</f>
        <v>0</v>
      </c>
      <c r="L718" s="263">
        <f>L719+L721</f>
        <v>830</v>
      </c>
      <c r="M718" s="263">
        <f>M719+M721</f>
        <v>830</v>
      </c>
      <c r="N718" s="263">
        <f>N719+N721</f>
        <v>0</v>
      </c>
      <c r="O718" s="263">
        <f t="shared" ref="O718:P718" si="656">O719+O721</f>
        <v>830</v>
      </c>
      <c r="P718" s="263">
        <f t="shared" si="656"/>
        <v>830</v>
      </c>
      <c r="Q718" s="263">
        <f t="shared" ref="Q718:T718" si="657">Q719+Q721</f>
        <v>0</v>
      </c>
      <c r="R718" s="263">
        <f t="shared" ref="R718:S718" si="658">R719+R721</f>
        <v>830</v>
      </c>
      <c r="S718" s="263">
        <f t="shared" si="658"/>
        <v>0</v>
      </c>
      <c r="T718" s="263">
        <f t="shared" si="657"/>
        <v>830</v>
      </c>
      <c r="U718" s="263">
        <f t="shared" ref="U718" si="659">U719+U721</f>
        <v>830</v>
      </c>
    </row>
    <row r="719" spans="1:21" ht="18.75" hidden="1" customHeight="1" x14ac:dyDescent="0.2">
      <c r="A719" s="274" t="s">
        <v>227</v>
      </c>
      <c r="B719" s="255">
        <v>801</v>
      </c>
      <c r="C719" s="256" t="s">
        <v>202</v>
      </c>
      <c r="D719" s="256" t="s">
        <v>190</v>
      </c>
      <c r="E719" s="258"/>
      <c r="F719" s="258"/>
      <c r="G719" s="263"/>
      <c r="H719" s="281">
        <f>H720</f>
        <v>0</v>
      </c>
      <c r="I719" s="281">
        <f>I720</f>
        <v>20</v>
      </c>
      <c r="J719" s="281">
        <f>H719+I719</f>
        <v>20</v>
      </c>
      <c r="K719" s="281">
        <f>K720</f>
        <v>0</v>
      </c>
      <c r="L719" s="281">
        <f>L720</f>
        <v>0</v>
      </c>
      <c r="M719" s="281">
        <f>M720</f>
        <v>0</v>
      </c>
      <c r="N719" s="281">
        <f t="shared" ref="N719:U719" si="660">N720</f>
        <v>0</v>
      </c>
      <c r="O719" s="281">
        <f t="shared" si="660"/>
        <v>0</v>
      </c>
      <c r="P719" s="281">
        <f t="shared" si="660"/>
        <v>0</v>
      </c>
      <c r="Q719" s="281">
        <f t="shared" si="660"/>
        <v>0</v>
      </c>
      <c r="R719" s="281">
        <f t="shared" si="660"/>
        <v>0</v>
      </c>
      <c r="S719" s="281">
        <f t="shared" si="660"/>
        <v>0</v>
      </c>
      <c r="T719" s="281">
        <f t="shared" si="660"/>
        <v>0</v>
      </c>
      <c r="U719" s="281">
        <f t="shared" si="660"/>
        <v>0</v>
      </c>
    </row>
    <row r="720" spans="1:21" ht="18.75" hidden="1" customHeight="1" x14ac:dyDescent="0.2">
      <c r="A720" s="265" t="s">
        <v>78</v>
      </c>
      <c r="B720" s="277">
        <v>801</v>
      </c>
      <c r="C720" s="258" t="s">
        <v>202</v>
      </c>
      <c r="D720" s="258" t="s">
        <v>190</v>
      </c>
      <c r="E720" s="258" t="s">
        <v>751</v>
      </c>
      <c r="F720" s="258" t="s">
        <v>79</v>
      </c>
      <c r="G720" s="263"/>
      <c r="H720" s="263">
        <v>0</v>
      </c>
      <c r="I720" s="263">
        <v>20</v>
      </c>
      <c r="J720" s="263">
        <f>H720+I720</f>
        <v>20</v>
      </c>
      <c r="K720" s="263">
        <v>0</v>
      </c>
      <c r="L720" s="263">
        <v>0</v>
      </c>
      <c r="M720" s="263">
        <v>0</v>
      </c>
      <c r="N720" s="263">
        <v>0</v>
      </c>
      <c r="O720" s="263">
        <f>M720+N720</f>
        <v>0</v>
      </c>
      <c r="P720" s="263">
        <v>0</v>
      </c>
      <c r="Q720" s="263">
        <v>0</v>
      </c>
      <c r="R720" s="263">
        <v>0</v>
      </c>
      <c r="S720" s="263">
        <v>0</v>
      </c>
      <c r="T720" s="263">
        <v>0</v>
      </c>
      <c r="U720" s="263">
        <v>0</v>
      </c>
    </row>
    <row r="721" spans="1:21" s="19" customFormat="1" ht="15.75" customHeight="1" x14ac:dyDescent="0.2">
      <c r="A721" s="391" t="s">
        <v>228</v>
      </c>
      <c r="B721" s="255">
        <v>801</v>
      </c>
      <c r="C721" s="256" t="s">
        <v>202</v>
      </c>
      <c r="D721" s="256" t="s">
        <v>192</v>
      </c>
      <c r="E721" s="256"/>
      <c r="F721" s="256"/>
      <c r="G721" s="281"/>
      <c r="H721" s="281">
        <f t="shared" ref="H721:U721" si="661">H722</f>
        <v>830</v>
      </c>
      <c r="I721" s="281">
        <f t="shared" si="661"/>
        <v>0</v>
      </c>
      <c r="J721" s="281">
        <f t="shared" si="661"/>
        <v>830</v>
      </c>
      <c r="K721" s="281">
        <f t="shared" si="661"/>
        <v>0</v>
      </c>
      <c r="L721" s="281">
        <f t="shared" si="661"/>
        <v>830</v>
      </c>
      <c r="M721" s="281">
        <f t="shared" si="661"/>
        <v>830</v>
      </c>
      <c r="N721" s="281">
        <f t="shared" si="661"/>
        <v>0</v>
      </c>
      <c r="O721" s="281">
        <f t="shared" si="661"/>
        <v>830</v>
      </c>
      <c r="P721" s="281">
        <f t="shared" si="661"/>
        <v>830</v>
      </c>
      <c r="Q721" s="281">
        <f t="shared" si="661"/>
        <v>0</v>
      </c>
      <c r="R721" s="281">
        <f t="shared" si="661"/>
        <v>830</v>
      </c>
      <c r="S721" s="281">
        <f t="shared" si="661"/>
        <v>0</v>
      </c>
      <c r="T721" s="281">
        <f t="shared" si="661"/>
        <v>830</v>
      </c>
      <c r="U721" s="281">
        <f t="shared" si="661"/>
        <v>830</v>
      </c>
    </row>
    <row r="722" spans="1:21" ht="30.75" customHeight="1" x14ac:dyDescent="0.2">
      <c r="A722" s="279" t="s">
        <v>982</v>
      </c>
      <c r="B722" s="277" t="s">
        <v>146</v>
      </c>
      <c r="C722" s="258" t="s">
        <v>202</v>
      </c>
      <c r="D722" s="258" t="s">
        <v>192</v>
      </c>
      <c r="E722" s="258" t="s">
        <v>786</v>
      </c>
      <c r="F722" s="258" t="s">
        <v>94</v>
      </c>
      <c r="G722" s="263"/>
      <c r="H722" s="263">
        <v>830</v>
      </c>
      <c r="I722" s="263">
        <v>0</v>
      </c>
      <c r="J722" s="263">
        <f>H722+I722</f>
        <v>830</v>
      </c>
      <c r="K722" s="263">
        <v>0</v>
      </c>
      <c r="L722" s="263">
        <v>830</v>
      </c>
      <c r="M722" s="263">
        <v>830</v>
      </c>
      <c r="N722" s="263">
        <v>0</v>
      </c>
      <c r="O722" s="263">
        <f>M722+N722</f>
        <v>830</v>
      </c>
      <c r="P722" s="263">
        <v>830</v>
      </c>
      <c r="Q722" s="263">
        <v>0</v>
      </c>
      <c r="R722" s="263">
        <v>830</v>
      </c>
      <c r="S722" s="263">
        <v>0</v>
      </c>
      <c r="T722" s="263">
        <f>R722+S722</f>
        <v>830</v>
      </c>
      <c r="U722" s="263">
        <v>830</v>
      </c>
    </row>
    <row r="723" spans="1:21" s="19" customFormat="1" ht="16.5" hidden="1" customHeight="1" x14ac:dyDescent="0.2">
      <c r="A723" s="391" t="s">
        <v>81</v>
      </c>
      <c r="B723" s="255">
        <v>801</v>
      </c>
      <c r="C723" s="256" t="s">
        <v>233</v>
      </c>
      <c r="D723" s="256" t="s">
        <v>190</v>
      </c>
      <c r="E723" s="256"/>
      <c r="F723" s="256"/>
      <c r="G723" s="281">
        <f>G725+G724</f>
        <v>0</v>
      </c>
      <c r="H723" s="281">
        <f t="shared" ref="H723:M723" si="662">H724+H725</f>
        <v>1161.3</v>
      </c>
      <c r="I723" s="281">
        <f t="shared" si="662"/>
        <v>0</v>
      </c>
      <c r="J723" s="281">
        <f t="shared" si="662"/>
        <v>1161.3</v>
      </c>
      <c r="K723" s="281">
        <f t="shared" si="662"/>
        <v>-1161.3</v>
      </c>
      <c r="L723" s="281">
        <f t="shared" si="662"/>
        <v>1500</v>
      </c>
      <c r="M723" s="281">
        <f t="shared" si="662"/>
        <v>1500</v>
      </c>
      <c r="N723" s="281">
        <f>N724+N725</f>
        <v>-1500</v>
      </c>
      <c r="O723" s="281">
        <f t="shared" ref="O723:P723" si="663">O724+O725</f>
        <v>0</v>
      </c>
      <c r="P723" s="281">
        <f t="shared" si="663"/>
        <v>0</v>
      </c>
      <c r="Q723" s="281">
        <f t="shared" ref="Q723" si="664">Q724+Q725</f>
        <v>0</v>
      </c>
      <c r="R723" s="281">
        <f>R724+R725</f>
        <v>0</v>
      </c>
      <c r="S723" s="281">
        <f>S724+S725</f>
        <v>0</v>
      </c>
      <c r="T723" s="281">
        <f>T724+T725</f>
        <v>0</v>
      </c>
      <c r="U723" s="281">
        <f>U724+U725</f>
        <v>0</v>
      </c>
    </row>
    <row r="724" spans="1:21" ht="51" hidden="1" customHeight="1" x14ac:dyDescent="0.2">
      <c r="A724" s="279" t="s">
        <v>881</v>
      </c>
      <c r="B724" s="277">
        <v>801</v>
      </c>
      <c r="C724" s="258" t="s">
        <v>233</v>
      </c>
      <c r="D724" s="258" t="s">
        <v>190</v>
      </c>
      <c r="E724" s="258" t="s">
        <v>880</v>
      </c>
      <c r="F724" s="258" t="s">
        <v>79</v>
      </c>
      <c r="G724" s="263"/>
      <c r="H724" s="263">
        <v>361.3</v>
      </c>
      <c r="I724" s="263">
        <v>0</v>
      </c>
      <c r="J724" s="263">
        <f>H724+I724</f>
        <v>361.3</v>
      </c>
      <c r="K724" s="263">
        <v>-361.3</v>
      </c>
      <c r="L724" s="263">
        <v>0</v>
      </c>
      <c r="M724" s="263">
        <f>J724+K724</f>
        <v>0</v>
      </c>
      <c r="N724" s="263">
        <v>0</v>
      </c>
      <c r="O724" s="263">
        <f>M724+N724</f>
        <v>0</v>
      </c>
      <c r="P724" s="263">
        <f t="shared" ref="P724" si="665">M724+N724</f>
        <v>0</v>
      </c>
      <c r="Q724" s="263">
        <f t="shared" ref="Q724" si="666">N724+O724</f>
        <v>0</v>
      </c>
      <c r="R724" s="263">
        <f t="shared" ref="R724:U724" si="667">M724+N724</f>
        <v>0</v>
      </c>
      <c r="S724" s="263">
        <f t="shared" si="667"/>
        <v>0</v>
      </c>
      <c r="T724" s="263">
        <f t="shared" si="667"/>
        <v>0</v>
      </c>
      <c r="U724" s="263">
        <f t="shared" si="667"/>
        <v>0</v>
      </c>
    </row>
    <row r="725" spans="1:21" ht="32.25" hidden="1" customHeight="1" x14ac:dyDescent="0.2">
      <c r="A725" s="279" t="s">
        <v>535</v>
      </c>
      <c r="B725" s="277">
        <v>801</v>
      </c>
      <c r="C725" s="258" t="s">
        <v>233</v>
      </c>
      <c r="D725" s="258" t="s">
        <v>190</v>
      </c>
      <c r="E725" s="258" t="s">
        <v>882</v>
      </c>
      <c r="F725" s="258"/>
      <c r="G725" s="263"/>
      <c r="H725" s="263">
        <f>H726</f>
        <v>800</v>
      </c>
      <c r="I725" s="263">
        <f>I726</f>
        <v>0</v>
      </c>
      <c r="J725" s="263">
        <f>H725+I725</f>
        <v>800</v>
      </c>
      <c r="K725" s="263">
        <f>K726</f>
        <v>-800</v>
      </c>
      <c r="L725" s="263">
        <f>L726</f>
        <v>1500</v>
      </c>
      <c r="M725" s="263">
        <f>M726</f>
        <v>1500</v>
      </c>
      <c r="N725" s="263">
        <f t="shared" ref="N725:U725" si="668">N726</f>
        <v>-1500</v>
      </c>
      <c r="O725" s="263">
        <f t="shared" si="668"/>
        <v>0</v>
      </c>
      <c r="P725" s="263">
        <f t="shared" si="668"/>
        <v>0</v>
      </c>
      <c r="Q725" s="263">
        <f t="shared" si="668"/>
        <v>0</v>
      </c>
      <c r="R725" s="263">
        <f t="shared" si="668"/>
        <v>0</v>
      </c>
      <c r="S725" s="263">
        <f t="shared" si="668"/>
        <v>0</v>
      </c>
      <c r="T725" s="263">
        <f t="shared" si="668"/>
        <v>0</v>
      </c>
      <c r="U725" s="263">
        <f t="shared" si="668"/>
        <v>0</v>
      </c>
    </row>
    <row r="726" spans="1:21" ht="17.25" hidden="1" customHeight="1" x14ac:dyDescent="0.2">
      <c r="A726" s="279" t="s">
        <v>78</v>
      </c>
      <c r="B726" s="277">
        <v>801</v>
      </c>
      <c r="C726" s="258" t="s">
        <v>233</v>
      </c>
      <c r="D726" s="258" t="s">
        <v>190</v>
      </c>
      <c r="E726" s="258" t="s">
        <v>882</v>
      </c>
      <c r="F726" s="258" t="s">
        <v>79</v>
      </c>
      <c r="G726" s="263"/>
      <c r="H726" s="263">
        <v>800</v>
      </c>
      <c r="I726" s="263">
        <v>0</v>
      </c>
      <c r="J726" s="263">
        <f>H726+I726</f>
        <v>800</v>
      </c>
      <c r="K726" s="263">
        <v>-800</v>
      </c>
      <c r="L726" s="263">
        <v>1500</v>
      </c>
      <c r="M726" s="263">
        <v>1500</v>
      </c>
      <c r="N726" s="263">
        <v>-1500</v>
      </c>
      <c r="O726" s="263">
        <f>M726+N726</f>
        <v>0</v>
      </c>
      <c r="P726" s="263">
        <v>0</v>
      </c>
      <c r="Q726" s="263">
        <v>0</v>
      </c>
      <c r="R726" s="263">
        <v>0</v>
      </c>
      <c r="S726" s="263">
        <v>0</v>
      </c>
      <c r="T726" s="263">
        <v>0</v>
      </c>
      <c r="U726" s="263">
        <v>0</v>
      </c>
    </row>
    <row r="727" spans="1:21" s="19" customFormat="1" ht="14.25" x14ac:dyDescent="0.2">
      <c r="A727" s="435" t="s">
        <v>65</v>
      </c>
      <c r="B727" s="255">
        <v>801</v>
      </c>
      <c r="C727" s="256">
        <v>10</v>
      </c>
      <c r="D727" s="256"/>
      <c r="E727" s="256"/>
      <c r="F727" s="256"/>
      <c r="G727" s="281"/>
      <c r="H727" s="281" t="e">
        <f>H728+H731+H745</f>
        <v>#REF!</v>
      </c>
      <c r="I727" s="281" t="e">
        <f>I728+I731+I745</f>
        <v>#REF!</v>
      </c>
      <c r="J727" s="281" t="e">
        <f>J728+J731+J745</f>
        <v>#REF!</v>
      </c>
      <c r="K727" s="281" t="e">
        <f>K728+K731+K745</f>
        <v>#REF!</v>
      </c>
      <c r="L727" s="281">
        <f>L728+L731</f>
        <v>2469.4500000000003</v>
      </c>
      <c r="M727" s="281">
        <f>M728+M731+M745</f>
        <v>2469.4500000000003</v>
      </c>
      <c r="N727" s="281">
        <f>N728+N731+N745</f>
        <v>3056.45</v>
      </c>
      <c r="O727" s="281">
        <f t="shared" ref="O727:P727" si="669">O728+O731+O745</f>
        <v>5525.9</v>
      </c>
      <c r="P727" s="281">
        <f t="shared" si="669"/>
        <v>6591.9</v>
      </c>
      <c r="Q727" s="281">
        <f t="shared" ref="Q727:T727" si="670">Q728+Q731+Q745</f>
        <v>-396.4</v>
      </c>
      <c r="R727" s="281">
        <f t="shared" ref="R727:S727" si="671">R728+R731+R745</f>
        <v>8132.7</v>
      </c>
      <c r="S727" s="281">
        <f t="shared" si="671"/>
        <v>-6831.5</v>
      </c>
      <c r="T727" s="281">
        <f t="shared" si="670"/>
        <v>1301.1999999999994</v>
      </c>
      <c r="U727" s="281">
        <f t="shared" ref="U727" si="672">U728+U731+U745</f>
        <v>1270.9000000000001</v>
      </c>
    </row>
    <row r="728" spans="1:21" ht="13.5" customHeight="1" x14ac:dyDescent="0.2">
      <c r="A728" s="435" t="s">
        <v>275</v>
      </c>
      <c r="B728" s="255">
        <v>801</v>
      </c>
      <c r="C728" s="256">
        <v>10</v>
      </c>
      <c r="D728" s="256" t="s">
        <v>190</v>
      </c>
      <c r="E728" s="256"/>
      <c r="F728" s="256"/>
      <c r="G728" s="263" t="e">
        <f>#REF!+G729</f>
        <v>#REF!</v>
      </c>
      <c r="H728" s="263">
        <f>H729</f>
        <v>303.05</v>
      </c>
      <c r="I728" s="263">
        <f>I729</f>
        <v>0</v>
      </c>
      <c r="J728" s="263">
        <f>H728+I728</f>
        <v>303.05</v>
      </c>
      <c r="K728" s="263">
        <f t="shared" ref="K728:U729" si="673">K729</f>
        <v>0</v>
      </c>
      <c r="L728" s="281">
        <f t="shared" si="673"/>
        <v>303.05</v>
      </c>
      <c r="M728" s="281">
        <f t="shared" si="673"/>
        <v>303.05</v>
      </c>
      <c r="N728" s="281">
        <f t="shared" si="673"/>
        <v>57.95</v>
      </c>
      <c r="O728" s="281">
        <f t="shared" si="673"/>
        <v>361</v>
      </c>
      <c r="P728" s="281">
        <f t="shared" si="673"/>
        <v>361</v>
      </c>
      <c r="Q728" s="281">
        <f t="shared" si="673"/>
        <v>22</v>
      </c>
      <c r="R728" s="281">
        <f t="shared" si="673"/>
        <v>383</v>
      </c>
      <c r="S728" s="281">
        <f t="shared" si="673"/>
        <v>17</v>
      </c>
      <c r="T728" s="281">
        <f t="shared" si="673"/>
        <v>400</v>
      </c>
      <c r="U728" s="281">
        <f t="shared" si="673"/>
        <v>400</v>
      </c>
    </row>
    <row r="729" spans="1:21" ht="30" x14ac:dyDescent="0.2">
      <c r="A729" s="265" t="s">
        <v>470</v>
      </c>
      <c r="B729" s="277">
        <v>801</v>
      </c>
      <c r="C729" s="258">
        <v>10</v>
      </c>
      <c r="D729" s="258" t="s">
        <v>190</v>
      </c>
      <c r="E729" s="257" t="s">
        <v>796</v>
      </c>
      <c r="F729" s="258"/>
      <c r="G729" s="263"/>
      <c r="H729" s="263">
        <f>H730</f>
        <v>303.05</v>
      </c>
      <c r="I729" s="263">
        <f>I730</f>
        <v>0</v>
      </c>
      <c r="J729" s="263">
        <f>H729+I729</f>
        <v>303.05</v>
      </c>
      <c r="K729" s="263">
        <f t="shared" si="673"/>
        <v>0</v>
      </c>
      <c r="L729" s="263">
        <f t="shared" si="673"/>
        <v>303.05</v>
      </c>
      <c r="M729" s="263">
        <f t="shared" si="673"/>
        <v>303.05</v>
      </c>
      <c r="N729" s="263">
        <f t="shared" si="673"/>
        <v>57.95</v>
      </c>
      <c r="O729" s="263">
        <f t="shared" si="673"/>
        <v>361</v>
      </c>
      <c r="P729" s="263">
        <f t="shared" si="673"/>
        <v>361</v>
      </c>
      <c r="Q729" s="263">
        <f t="shared" si="673"/>
        <v>22</v>
      </c>
      <c r="R729" s="263">
        <f t="shared" si="673"/>
        <v>383</v>
      </c>
      <c r="S729" s="263">
        <f t="shared" si="673"/>
        <v>17</v>
      </c>
      <c r="T729" s="263">
        <f t="shared" si="673"/>
        <v>400</v>
      </c>
      <c r="U729" s="263">
        <f t="shared" si="673"/>
        <v>400</v>
      </c>
    </row>
    <row r="730" spans="1:21" x14ac:dyDescent="0.2">
      <c r="A730" s="265" t="s">
        <v>341</v>
      </c>
      <c r="B730" s="277">
        <v>801</v>
      </c>
      <c r="C730" s="258">
        <v>10</v>
      </c>
      <c r="D730" s="258" t="s">
        <v>190</v>
      </c>
      <c r="E730" s="257" t="s">
        <v>796</v>
      </c>
      <c r="F730" s="258" t="s">
        <v>342</v>
      </c>
      <c r="G730" s="263"/>
      <c r="H730" s="263">
        <v>303.05</v>
      </c>
      <c r="I730" s="263">
        <v>0</v>
      </c>
      <c r="J730" s="263">
        <f>H730+I730</f>
        <v>303.05</v>
      </c>
      <c r="K730" s="263">
        <v>0</v>
      </c>
      <c r="L730" s="263">
        <v>303.05</v>
      </c>
      <c r="M730" s="263">
        <v>303.05</v>
      </c>
      <c r="N730" s="263">
        <v>57.95</v>
      </c>
      <c r="O730" s="263">
        <f>M730+N730</f>
        <v>361</v>
      </c>
      <c r="P730" s="263">
        <v>361</v>
      </c>
      <c r="Q730" s="263">
        <v>22</v>
      </c>
      <c r="R730" s="263">
        <v>383</v>
      </c>
      <c r="S730" s="263">
        <v>17</v>
      </c>
      <c r="T730" s="263">
        <f>R730+S730</f>
        <v>400</v>
      </c>
      <c r="U730" s="263">
        <v>400</v>
      </c>
    </row>
    <row r="731" spans="1:21" x14ac:dyDescent="0.2">
      <c r="A731" s="435" t="s">
        <v>277</v>
      </c>
      <c r="B731" s="255">
        <v>801</v>
      </c>
      <c r="C731" s="256">
        <v>10</v>
      </c>
      <c r="D731" s="256" t="s">
        <v>194</v>
      </c>
      <c r="E731" s="256"/>
      <c r="F731" s="256"/>
      <c r="G731" s="263" t="e">
        <f>#REF!+#REF!+G732+G743</f>
        <v>#REF!</v>
      </c>
      <c r="H731" s="281" t="e">
        <f>H732</f>
        <v>#REF!</v>
      </c>
      <c r="I731" s="281" t="e">
        <f>I732</f>
        <v>#REF!</v>
      </c>
      <c r="J731" s="281" t="e">
        <f>J732</f>
        <v>#REF!</v>
      </c>
      <c r="K731" s="281" t="e">
        <f>K732+K754</f>
        <v>#REF!</v>
      </c>
      <c r="L731" s="281">
        <f>L732+L754</f>
        <v>2166.4</v>
      </c>
      <c r="M731" s="281">
        <f>M732+M754</f>
        <v>2166.4</v>
      </c>
      <c r="N731" s="281">
        <f t="shared" ref="N731:P731" si="674">N732+N754</f>
        <v>2998.5</v>
      </c>
      <c r="O731" s="281">
        <f t="shared" si="674"/>
        <v>5164.8999999999996</v>
      </c>
      <c r="P731" s="281">
        <f t="shared" si="674"/>
        <v>6230.9</v>
      </c>
      <c r="Q731" s="281">
        <f t="shared" ref="Q731:T731" si="675">Q732+Q754</f>
        <v>-418.4</v>
      </c>
      <c r="R731" s="281">
        <f t="shared" ref="R731:S731" si="676">R732+R754</f>
        <v>7749.7</v>
      </c>
      <c r="S731" s="281">
        <f t="shared" si="676"/>
        <v>-6848.5</v>
      </c>
      <c r="T731" s="281">
        <f t="shared" si="675"/>
        <v>901.19999999999948</v>
      </c>
      <c r="U731" s="281">
        <f t="shared" ref="U731" si="677">U732+U754</f>
        <v>870.9</v>
      </c>
    </row>
    <row r="732" spans="1:21" ht="31.5" customHeight="1" x14ac:dyDescent="0.2">
      <c r="A732" s="265" t="s">
        <v>1002</v>
      </c>
      <c r="B732" s="277">
        <v>801</v>
      </c>
      <c r="C732" s="258" t="s">
        <v>214</v>
      </c>
      <c r="D732" s="258" t="s">
        <v>194</v>
      </c>
      <c r="E732" s="258" t="s">
        <v>867</v>
      </c>
      <c r="F732" s="258"/>
      <c r="G732" s="263" t="e">
        <f>#REF!+G735+G738+G740</f>
        <v>#REF!</v>
      </c>
      <c r="H732" s="263" t="e">
        <f>#REF!+H735+H738+H740+H743</f>
        <v>#REF!</v>
      </c>
      <c r="I732" s="263" t="e">
        <f>#REF!+I735+I738+I740+I743</f>
        <v>#REF!</v>
      </c>
      <c r="J732" s="263" t="e">
        <f>#REF!+J735+J738+J740+J743</f>
        <v>#REF!</v>
      </c>
      <c r="K732" s="263" t="e">
        <f>#REF!+K735+K738+K740+K743+K736</f>
        <v>#REF!</v>
      </c>
      <c r="L732" s="263">
        <f>L734+L735+L738+L743+L752</f>
        <v>2166.4</v>
      </c>
      <c r="M732" s="263">
        <f>M734+M735+M738+M743+M752</f>
        <v>2166.4</v>
      </c>
      <c r="N732" s="263">
        <f t="shared" ref="N732:P732" si="678">N734+N735+N738+N743+N752</f>
        <v>2998.5</v>
      </c>
      <c r="O732" s="263">
        <f t="shared" si="678"/>
        <v>5164.8999999999996</v>
      </c>
      <c r="P732" s="263">
        <f t="shared" si="678"/>
        <v>6230.9</v>
      </c>
      <c r="Q732" s="263">
        <f t="shared" ref="Q732:T732" si="679">Q734+Q735+Q738+Q743+Q752</f>
        <v>-418.4</v>
      </c>
      <c r="R732" s="263">
        <f t="shared" ref="R732:S732" si="680">R734+R735+R738+R743+R752</f>
        <v>7749.7</v>
      </c>
      <c r="S732" s="263">
        <f t="shared" si="680"/>
        <v>-6848.5</v>
      </c>
      <c r="T732" s="263">
        <f t="shared" si="679"/>
        <v>901.19999999999948</v>
      </c>
      <c r="U732" s="263">
        <f t="shared" ref="U732" si="681">U734+U735+U738+U743+U752</f>
        <v>870.9</v>
      </c>
    </row>
    <row r="733" spans="1:21" ht="17.25" hidden="1" customHeight="1" x14ac:dyDescent="0.2">
      <c r="A733" s="265" t="s">
        <v>726</v>
      </c>
      <c r="B733" s="277">
        <v>801</v>
      </c>
      <c r="C733" s="258" t="s">
        <v>494</v>
      </c>
      <c r="D733" s="258" t="s">
        <v>194</v>
      </c>
      <c r="E733" s="258" t="s">
        <v>795</v>
      </c>
      <c r="F733" s="258" t="s">
        <v>94</v>
      </c>
      <c r="G733" s="263"/>
      <c r="H733" s="263">
        <v>400</v>
      </c>
      <c r="I733" s="263">
        <v>-363.1</v>
      </c>
      <c r="J733" s="263">
        <f t="shared" ref="J733:J744" si="682">H733+I733</f>
        <v>36.899999999999977</v>
      </c>
      <c r="K733" s="263">
        <v>0</v>
      </c>
      <c r="L733" s="263">
        <v>0</v>
      </c>
      <c r="M733" s="263">
        <v>0</v>
      </c>
      <c r="N733" s="263">
        <v>0</v>
      </c>
      <c r="O733" s="263">
        <v>0</v>
      </c>
      <c r="P733" s="263">
        <v>0</v>
      </c>
      <c r="Q733" s="263">
        <v>0</v>
      </c>
      <c r="R733" s="263">
        <v>0</v>
      </c>
      <c r="S733" s="263">
        <v>0</v>
      </c>
      <c r="T733" s="263">
        <v>0</v>
      </c>
      <c r="U733" s="263">
        <v>0</v>
      </c>
    </row>
    <row r="734" spans="1:21" ht="29.25" customHeight="1" x14ac:dyDescent="0.2">
      <c r="A734" s="265" t="s">
        <v>726</v>
      </c>
      <c r="B734" s="277">
        <v>801</v>
      </c>
      <c r="C734" s="258" t="s">
        <v>494</v>
      </c>
      <c r="D734" s="258" t="s">
        <v>194</v>
      </c>
      <c r="E734" s="258" t="s">
        <v>795</v>
      </c>
      <c r="F734" s="258" t="s">
        <v>137</v>
      </c>
      <c r="G734" s="263"/>
      <c r="H734" s="263">
        <v>0</v>
      </c>
      <c r="I734" s="263">
        <v>363.1</v>
      </c>
      <c r="J734" s="263">
        <f t="shared" si="682"/>
        <v>363.1</v>
      </c>
      <c r="K734" s="263">
        <v>0</v>
      </c>
      <c r="L734" s="263">
        <v>400</v>
      </c>
      <c r="M734" s="263">
        <v>400</v>
      </c>
      <c r="N734" s="263">
        <v>0</v>
      </c>
      <c r="O734" s="263">
        <f>M734+N734</f>
        <v>400</v>
      </c>
      <c r="P734" s="263">
        <v>400</v>
      </c>
      <c r="Q734" s="263">
        <v>0</v>
      </c>
      <c r="R734" s="263">
        <v>400</v>
      </c>
      <c r="S734" s="263">
        <v>0</v>
      </c>
      <c r="T734" s="263">
        <f>R734+S734</f>
        <v>400</v>
      </c>
      <c r="U734" s="263">
        <v>400</v>
      </c>
    </row>
    <row r="735" spans="1:21" ht="17.25" customHeight="1" x14ac:dyDescent="0.2">
      <c r="A735" s="265" t="s">
        <v>740</v>
      </c>
      <c r="B735" s="277">
        <v>801</v>
      </c>
      <c r="C735" s="258" t="s">
        <v>494</v>
      </c>
      <c r="D735" s="258" t="s">
        <v>194</v>
      </c>
      <c r="E735" s="258" t="s">
        <v>794</v>
      </c>
      <c r="F735" s="258" t="s">
        <v>94</v>
      </c>
      <c r="G735" s="263"/>
      <c r="H735" s="263">
        <v>100</v>
      </c>
      <c r="I735" s="263">
        <v>0</v>
      </c>
      <c r="J735" s="263">
        <f t="shared" si="682"/>
        <v>100</v>
      </c>
      <c r="K735" s="263">
        <v>0</v>
      </c>
      <c r="L735" s="263">
        <v>100</v>
      </c>
      <c r="M735" s="263">
        <v>100</v>
      </c>
      <c r="N735" s="263">
        <v>0</v>
      </c>
      <c r="O735" s="263">
        <f t="shared" ref="O735:O737" si="683">M735+N735</f>
        <v>100</v>
      </c>
      <c r="P735" s="263">
        <v>100</v>
      </c>
      <c r="Q735" s="263">
        <v>0</v>
      </c>
      <c r="R735" s="263">
        <v>100</v>
      </c>
      <c r="S735" s="263">
        <v>0</v>
      </c>
      <c r="T735" s="263">
        <f>R735+S735</f>
        <v>100</v>
      </c>
      <c r="U735" s="263">
        <v>100</v>
      </c>
    </row>
    <row r="736" spans="1:21" ht="17.25" hidden="1" customHeight="1" x14ac:dyDescent="0.2">
      <c r="A736" s="265" t="s">
        <v>935</v>
      </c>
      <c r="B736" s="277">
        <v>801</v>
      </c>
      <c r="C736" s="258">
        <v>10</v>
      </c>
      <c r="D736" s="258" t="s">
        <v>194</v>
      </c>
      <c r="E736" s="258" t="s">
        <v>934</v>
      </c>
      <c r="F736" s="258"/>
      <c r="G736" s="263"/>
      <c r="H736" s="263">
        <f>H737</f>
        <v>780.7</v>
      </c>
      <c r="I736" s="263">
        <f>I737</f>
        <v>0</v>
      </c>
      <c r="J736" s="263">
        <v>0</v>
      </c>
      <c r="K736" s="263">
        <f>K737</f>
        <v>1516.768</v>
      </c>
      <c r="L736" s="263">
        <f>L737</f>
        <v>0</v>
      </c>
      <c r="M736" s="263">
        <f>M737</f>
        <v>0</v>
      </c>
      <c r="N736" s="263">
        <f t="shared" ref="N736:U736" si="684">N737</f>
        <v>1</v>
      </c>
      <c r="O736" s="263">
        <f t="shared" si="683"/>
        <v>1</v>
      </c>
      <c r="P736" s="263">
        <f t="shared" si="684"/>
        <v>3</v>
      </c>
      <c r="Q736" s="263">
        <f t="shared" si="684"/>
        <v>4</v>
      </c>
      <c r="R736" s="263">
        <f t="shared" si="684"/>
        <v>5</v>
      </c>
      <c r="S736" s="263">
        <f t="shared" si="684"/>
        <v>6</v>
      </c>
      <c r="T736" s="263">
        <f t="shared" si="684"/>
        <v>5</v>
      </c>
      <c r="U736" s="263">
        <f t="shared" si="684"/>
        <v>5</v>
      </c>
    </row>
    <row r="737" spans="1:21" ht="17.25" hidden="1" customHeight="1" x14ac:dyDescent="0.2">
      <c r="A737" s="265" t="s">
        <v>304</v>
      </c>
      <c r="B737" s="277">
        <v>801</v>
      </c>
      <c r="C737" s="258">
        <v>10</v>
      </c>
      <c r="D737" s="258" t="s">
        <v>194</v>
      </c>
      <c r="E737" s="258" t="s">
        <v>934</v>
      </c>
      <c r="F737" s="258" t="s">
        <v>305</v>
      </c>
      <c r="G737" s="263"/>
      <c r="H737" s="263">
        <v>780.7</v>
      </c>
      <c r="I737" s="263">
        <v>0</v>
      </c>
      <c r="J737" s="263">
        <v>0</v>
      </c>
      <c r="K737" s="263">
        <v>1516.768</v>
      </c>
      <c r="L737" s="263">
        <v>0</v>
      </c>
      <c r="M737" s="263">
        <v>0</v>
      </c>
      <c r="N737" s="263">
        <v>1</v>
      </c>
      <c r="O737" s="263">
        <f t="shared" si="683"/>
        <v>1</v>
      </c>
      <c r="P737" s="263">
        <v>3</v>
      </c>
      <c r="Q737" s="263">
        <v>4</v>
      </c>
      <c r="R737" s="263">
        <v>5</v>
      </c>
      <c r="S737" s="263">
        <v>6</v>
      </c>
      <c r="T737" s="263">
        <v>5</v>
      </c>
      <c r="U737" s="263">
        <v>5</v>
      </c>
    </row>
    <row r="738" spans="1:21" ht="58.5" customHeight="1" x14ac:dyDescent="0.2">
      <c r="A738" s="464" t="s">
        <v>1146</v>
      </c>
      <c r="B738" s="277">
        <v>801</v>
      </c>
      <c r="C738" s="258">
        <v>10</v>
      </c>
      <c r="D738" s="258" t="s">
        <v>194</v>
      </c>
      <c r="E738" s="258" t="s">
        <v>1151</v>
      </c>
      <c r="F738" s="258"/>
      <c r="G738" s="263"/>
      <c r="H738" s="263">
        <f>H739</f>
        <v>780.7</v>
      </c>
      <c r="I738" s="263">
        <f>I739</f>
        <v>0</v>
      </c>
      <c r="J738" s="263">
        <f t="shared" si="682"/>
        <v>780.7</v>
      </c>
      <c r="K738" s="263">
        <f>K739</f>
        <v>-4.29</v>
      </c>
      <c r="L738" s="263">
        <f>L739</f>
        <v>448</v>
      </c>
      <c r="M738" s="263">
        <f>M739</f>
        <v>448</v>
      </c>
      <c r="N738" s="263">
        <f t="shared" ref="N738:Q738" si="685">N739</f>
        <v>3607.7</v>
      </c>
      <c r="O738" s="263">
        <f t="shared" si="685"/>
        <v>4055.7</v>
      </c>
      <c r="P738" s="263">
        <f t="shared" si="685"/>
        <v>5121.7</v>
      </c>
      <c r="Q738" s="263">
        <f t="shared" si="685"/>
        <v>-639.9</v>
      </c>
      <c r="R738" s="263">
        <f>R739+R742</f>
        <v>7249.7</v>
      </c>
      <c r="S738" s="263">
        <f t="shared" ref="S738:U738" si="686">S739+S742</f>
        <v>-6848.5</v>
      </c>
      <c r="T738" s="263">
        <f t="shared" si="686"/>
        <v>401.19999999999948</v>
      </c>
      <c r="U738" s="263">
        <f t="shared" si="686"/>
        <v>370.9</v>
      </c>
    </row>
    <row r="739" spans="1:21" ht="18.75" customHeight="1" x14ac:dyDescent="0.2">
      <c r="A739" s="464" t="s">
        <v>304</v>
      </c>
      <c r="B739" s="277">
        <v>801</v>
      </c>
      <c r="C739" s="258">
        <v>10</v>
      </c>
      <c r="D739" s="258" t="s">
        <v>194</v>
      </c>
      <c r="E739" s="258" t="s">
        <v>1151</v>
      </c>
      <c r="F739" s="258" t="s">
        <v>305</v>
      </c>
      <c r="G739" s="263"/>
      <c r="H739" s="263">
        <v>780.7</v>
      </c>
      <c r="I739" s="263">
        <v>0</v>
      </c>
      <c r="J739" s="263">
        <f t="shared" si="682"/>
        <v>780.7</v>
      </c>
      <c r="K739" s="263">
        <v>-4.29</v>
      </c>
      <c r="L739" s="263">
        <v>448</v>
      </c>
      <c r="M739" s="263">
        <v>448</v>
      </c>
      <c r="N739" s="263">
        <v>3607.7</v>
      </c>
      <c r="O739" s="263">
        <f>M739+N739</f>
        <v>4055.7</v>
      </c>
      <c r="P739" s="263">
        <v>5121.7</v>
      </c>
      <c r="Q739" s="263">
        <v>-639.9</v>
      </c>
      <c r="R739" s="263">
        <v>7177.2</v>
      </c>
      <c r="S739" s="263">
        <v>-6780.1</v>
      </c>
      <c r="T739" s="444">
        <f>R739+S739</f>
        <v>397.09999999999945</v>
      </c>
      <c r="U739" s="444">
        <v>370.9</v>
      </c>
    </row>
    <row r="740" spans="1:21" ht="48.75" hidden="1" customHeight="1" x14ac:dyDescent="0.2">
      <c r="A740" s="464" t="s">
        <v>304</v>
      </c>
      <c r="B740" s="277">
        <v>801</v>
      </c>
      <c r="C740" s="258">
        <v>10</v>
      </c>
      <c r="D740" s="258" t="s">
        <v>194</v>
      </c>
      <c r="E740" s="258" t="s">
        <v>791</v>
      </c>
      <c r="F740" s="258"/>
      <c r="G740" s="263"/>
      <c r="H740" s="263">
        <f>H741</f>
        <v>300</v>
      </c>
      <c r="I740" s="263">
        <f>I741</f>
        <v>0</v>
      </c>
      <c r="J740" s="263">
        <f t="shared" si="682"/>
        <v>300</v>
      </c>
      <c r="K740" s="263">
        <f>K741</f>
        <v>0</v>
      </c>
      <c r="L740" s="263">
        <f>L741</f>
        <v>0</v>
      </c>
      <c r="M740" s="263">
        <f>M741</f>
        <v>0</v>
      </c>
      <c r="N740" s="263">
        <f t="shared" ref="N740:U740" si="687">N741</f>
        <v>1</v>
      </c>
      <c r="O740" s="263">
        <f t="shared" si="687"/>
        <v>2</v>
      </c>
      <c r="P740" s="263">
        <f t="shared" si="687"/>
        <v>3</v>
      </c>
      <c r="Q740" s="263">
        <f t="shared" si="687"/>
        <v>4</v>
      </c>
      <c r="R740" s="263">
        <v>5</v>
      </c>
      <c r="S740" s="263">
        <f t="shared" si="687"/>
        <v>6</v>
      </c>
      <c r="T740" s="263">
        <f t="shared" ref="T740:T742" si="688">R740+S740</f>
        <v>11</v>
      </c>
      <c r="U740" s="263">
        <f t="shared" si="687"/>
        <v>5</v>
      </c>
    </row>
    <row r="741" spans="1:21" ht="23.25" hidden="1" customHeight="1" x14ac:dyDescent="0.2">
      <c r="A741" s="464" t="s">
        <v>304</v>
      </c>
      <c r="B741" s="277">
        <v>801</v>
      </c>
      <c r="C741" s="258">
        <v>10</v>
      </c>
      <c r="D741" s="258" t="s">
        <v>194</v>
      </c>
      <c r="E741" s="258" t="s">
        <v>791</v>
      </c>
      <c r="F741" s="258" t="s">
        <v>305</v>
      </c>
      <c r="G741" s="263"/>
      <c r="H741" s="263">
        <v>300</v>
      </c>
      <c r="I741" s="263">
        <v>0</v>
      </c>
      <c r="J741" s="263">
        <f t="shared" si="682"/>
        <v>300</v>
      </c>
      <c r="K741" s="263">
        <v>0</v>
      </c>
      <c r="L741" s="263">
        <v>0</v>
      </c>
      <c r="M741" s="263">
        <v>0</v>
      </c>
      <c r="N741" s="263">
        <v>1</v>
      </c>
      <c r="O741" s="263">
        <v>2</v>
      </c>
      <c r="P741" s="263">
        <v>3</v>
      </c>
      <c r="Q741" s="263">
        <v>4</v>
      </c>
      <c r="R741" s="263">
        <v>5</v>
      </c>
      <c r="S741" s="263">
        <v>6</v>
      </c>
      <c r="T741" s="263">
        <f t="shared" si="688"/>
        <v>11</v>
      </c>
      <c r="U741" s="263">
        <v>5</v>
      </c>
    </row>
    <row r="742" spans="1:21" ht="23.25" customHeight="1" x14ac:dyDescent="0.2">
      <c r="A742" s="464" t="s">
        <v>1147</v>
      </c>
      <c r="B742" s="277">
        <v>801</v>
      </c>
      <c r="C742" s="258">
        <v>10</v>
      </c>
      <c r="D742" s="258" t="s">
        <v>194</v>
      </c>
      <c r="E742" s="258" t="s">
        <v>1151</v>
      </c>
      <c r="F742" s="258" t="s">
        <v>305</v>
      </c>
      <c r="G742" s="263"/>
      <c r="H742" s="263"/>
      <c r="I742" s="263"/>
      <c r="J742" s="263"/>
      <c r="K742" s="263"/>
      <c r="L742" s="263"/>
      <c r="M742" s="263"/>
      <c r="N742" s="263"/>
      <c r="O742" s="263"/>
      <c r="P742" s="263"/>
      <c r="Q742" s="263"/>
      <c r="R742" s="263">
        <v>72.5</v>
      </c>
      <c r="S742" s="263">
        <v>-68.400000000000006</v>
      </c>
      <c r="T742" s="445">
        <f t="shared" si="688"/>
        <v>4.0999999999999943</v>
      </c>
      <c r="U742" s="445">
        <v>0</v>
      </c>
    </row>
    <row r="743" spans="1:21" ht="60.75" customHeight="1" x14ac:dyDescent="0.2">
      <c r="A743" s="265" t="s">
        <v>952</v>
      </c>
      <c r="B743" s="277">
        <v>801</v>
      </c>
      <c r="C743" s="258">
        <v>10</v>
      </c>
      <c r="D743" s="258" t="s">
        <v>194</v>
      </c>
      <c r="E743" s="258" t="s">
        <v>953</v>
      </c>
      <c r="F743" s="258"/>
      <c r="G743" s="263"/>
      <c r="H743" s="263">
        <f>H744</f>
        <v>609.20000000000005</v>
      </c>
      <c r="I743" s="263">
        <f>I744</f>
        <v>1218.43</v>
      </c>
      <c r="J743" s="263">
        <f t="shared" si="682"/>
        <v>1827.63</v>
      </c>
      <c r="K743" s="263">
        <f>K744+K753</f>
        <v>0</v>
      </c>
      <c r="L743" s="263">
        <f>L744</f>
        <v>1218.4000000000001</v>
      </c>
      <c r="M743" s="263">
        <f>M744</f>
        <v>1218.4000000000001</v>
      </c>
      <c r="N743" s="263">
        <f t="shared" ref="N743:U743" si="689">N744</f>
        <v>-609.20000000000005</v>
      </c>
      <c r="O743" s="263">
        <f t="shared" si="689"/>
        <v>609.20000000000005</v>
      </c>
      <c r="P743" s="263">
        <f t="shared" si="689"/>
        <v>609.20000000000005</v>
      </c>
      <c r="Q743" s="263">
        <f t="shared" si="689"/>
        <v>221.5</v>
      </c>
      <c r="R743" s="263">
        <f t="shared" si="689"/>
        <v>0</v>
      </c>
      <c r="S743" s="263">
        <f t="shared" si="689"/>
        <v>0</v>
      </c>
      <c r="T743" s="263">
        <f t="shared" si="689"/>
        <v>0</v>
      </c>
      <c r="U743" s="263">
        <f t="shared" si="689"/>
        <v>0</v>
      </c>
    </row>
    <row r="744" spans="1:21" x14ac:dyDescent="0.2">
      <c r="A744" s="265" t="s">
        <v>304</v>
      </c>
      <c r="B744" s="277">
        <v>801</v>
      </c>
      <c r="C744" s="258">
        <v>10</v>
      </c>
      <c r="D744" s="258" t="s">
        <v>194</v>
      </c>
      <c r="E744" s="258" t="s">
        <v>953</v>
      </c>
      <c r="F744" s="258" t="s">
        <v>305</v>
      </c>
      <c r="G744" s="263"/>
      <c r="H744" s="263">
        <v>609.20000000000005</v>
      </c>
      <c r="I744" s="263">
        <v>1218.43</v>
      </c>
      <c r="J744" s="263">
        <f t="shared" si="682"/>
        <v>1827.63</v>
      </c>
      <c r="K744" s="263">
        <v>-609.21</v>
      </c>
      <c r="L744" s="263">
        <v>1218.4000000000001</v>
      </c>
      <c r="M744" s="263">
        <v>1218.4000000000001</v>
      </c>
      <c r="N744" s="263">
        <v>-609.20000000000005</v>
      </c>
      <c r="O744" s="263">
        <f>M744+N744</f>
        <v>609.20000000000005</v>
      </c>
      <c r="P744" s="263">
        <v>609.20000000000005</v>
      </c>
      <c r="Q744" s="263">
        <v>221.5</v>
      </c>
      <c r="R744" s="263">
        <v>0</v>
      </c>
      <c r="S744" s="263">
        <v>0</v>
      </c>
      <c r="T744" s="263">
        <f>R744+S744</f>
        <v>0</v>
      </c>
      <c r="U744" s="263">
        <v>0</v>
      </c>
    </row>
    <row r="745" spans="1:21" hidden="1" x14ac:dyDescent="0.2">
      <c r="A745" s="265" t="s">
        <v>304</v>
      </c>
      <c r="B745" s="255">
        <v>801</v>
      </c>
      <c r="C745" s="256">
        <v>10</v>
      </c>
      <c r="D745" s="256" t="s">
        <v>200</v>
      </c>
      <c r="E745" s="256"/>
      <c r="F745" s="256"/>
      <c r="G745" s="263" t="e">
        <f>#REF!+G746</f>
        <v>#REF!</v>
      </c>
      <c r="H745" s="281">
        <f t="shared" ref="H745:U745" si="690">H746</f>
        <v>80.099999999999994</v>
      </c>
      <c r="I745" s="281">
        <f t="shared" si="690"/>
        <v>-80.099999999999994</v>
      </c>
      <c r="J745" s="281">
        <f t="shared" si="690"/>
        <v>0</v>
      </c>
      <c r="K745" s="281">
        <f t="shared" si="690"/>
        <v>0</v>
      </c>
      <c r="L745" s="281">
        <f t="shared" si="690"/>
        <v>-80.099999999999994</v>
      </c>
      <c r="M745" s="281">
        <f t="shared" si="690"/>
        <v>0</v>
      </c>
      <c r="N745" s="281">
        <f t="shared" si="690"/>
        <v>0</v>
      </c>
      <c r="O745" s="281">
        <f>O746</f>
        <v>0</v>
      </c>
      <c r="P745" s="281">
        <f t="shared" si="690"/>
        <v>0</v>
      </c>
      <c r="Q745" s="281">
        <f t="shared" si="690"/>
        <v>0</v>
      </c>
      <c r="R745" s="281">
        <f t="shared" si="690"/>
        <v>0</v>
      </c>
      <c r="S745" s="281">
        <f t="shared" si="690"/>
        <v>0</v>
      </c>
      <c r="T745" s="281">
        <f t="shared" si="690"/>
        <v>0</v>
      </c>
      <c r="U745" s="281">
        <f t="shared" si="690"/>
        <v>0</v>
      </c>
    </row>
    <row r="746" spans="1:21" hidden="1" x14ac:dyDescent="0.2">
      <c r="A746" s="265" t="s">
        <v>304</v>
      </c>
      <c r="B746" s="277">
        <v>801</v>
      </c>
      <c r="C746" s="258">
        <v>10</v>
      </c>
      <c r="D746" s="258" t="s">
        <v>200</v>
      </c>
      <c r="E746" s="258" t="s">
        <v>790</v>
      </c>
      <c r="F746" s="258"/>
      <c r="G746" s="263"/>
      <c r="H746" s="263">
        <f>H747</f>
        <v>80.099999999999994</v>
      </c>
      <c r="I746" s="263">
        <f>I747</f>
        <v>-80.099999999999994</v>
      </c>
      <c r="J746" s="263">
        <f>H746+I746</f>
        <v>0</v>
      </c>
      <c r="K746" s="263">
        <f>K747</f>
        <v>0</v>
      </c>
      <c r="L746" s="263">
        <f>I746+J746</f>
        <v>-80.099999999999994</v>
      </c>
      <c r="M746" s="263">
        <f>J746+K746</f>
        <v>0</v>
      </c>
      <c r="N746" s="263">
        <f>N747</f>
        <v>0</v>
      </c>
      <c r="O746" s="263">
        <f>O747</f>
        <v>0</v>
      </c>
      <c r="P746" s="263">
        <f t="shared" ref="P746:P747" si="691">M746+N746</f>
        <v>0</v>
      </c>
      <c r="Q746" s="263">
        <f t="shared" ref="Q746:Q747" si="692">N746+O746</f>
        <v>0</v>
      </c>
      <c r="R746" s="263">
        <f t="shared" ref="R746:U747" si="693">M746+N746</f>
        <v>0</v>
      </c>
      <c r="S746" s="263">
        <f t="shared" si="693"/>
        <v>0</v>
      </c>
      <c r="T746" s="263">
        <f t="shared" si="693"/>
        <v>0</v>
      </c>
      <c r="U746" s="263">
        <f t="shared" si="693"/>
        <v>0</v>
      </c>
    </row>
    <row r="747" spans="1:21" hidden="1" x14ac:dyDescent="0.2">
      <c r="A747" s="265" t="s">
        <v>304</v>
      </c>
      <c r="B747" s="277">
        <v>801</v>
      </c>
      <c r="C747" s="258">
        <v>10</v>
      </c>
      <c r="D747" s="258" t="s">
        <v>200</v>
      </c>
      <c r="E747" s="258" t="s">
        <v>790</v>
      </c>
      <c r="F747" s="258" t="s">
        <v>94</v>
      </c>
      <c r="G747" s="263"/>
      <c r="H747" s="263">
        <v>80.099999999999994</v>
      </c>
      <c r="I747" s="263">
        <v>-80.099999999999994</v>
      </c>
      <c r="J747" s="263">
        <f>H747+I747</f>
        <v>0</v>
      </c>
      <c r="K747" s="263">
        <v>0</v>
      </c>
      <c r="L747" s="263">
        <f>I747+J747</f>
        <v>-80.099999999999994</v>
      </c>
      <c r="M747" s="263">
        <f>J747+K747</f>
        <v>0</v>
      </c>
      <c r="N747" s="263">
        <v>0</v>
      </c>
      <c r="O747" s="263">
        <f>M747+N747</f>
        <v>0</v>
      </c>
      <c r="P747" s="263">
        <f t="shared" si="691"/>
        <v>0</v>
      </c>
      <c r="Q747" s="263">
        <f t="shared" si="692"/>
        <v>0</v>
      </c>
      <c r="R747" s="263">
        <f t="shared" si="693"/>
        <v>0</v>
      </c>
      <c r="S747" s="263">
        <f t="shared" si="693"/>
        <v>0</v>
      </c>
      <c r="T747" s="263">
        <f t="shared" si="693"/>
        <v>0</v>
      </c>
      <c r="U747" s="263">
        <f t="shared" si="693"/>
        <v>0</v>
      </c>
    </row>
    <row r="748" spans="1:21" ht="21.75" hidden="1" customHeight="1" x14ac:dyDescent="0.2">
      <c r="A748" s="265" t="s">
        <v>304</v>
      </c>
      <c r="B748" s="277">
        <v>801</v>
      </c>
      <c r="C748" s="258">
        <v>10</v>
      </c>
      <c r="D748" s="258" t="s">
        <v>200</v>
      </c>
      <c r="E748" s="258" t="s">
        <v>438</v>
      </c>
      <c r="F748" s="258"/>
      <c r="G748" s="263"/>
      <c r="H748" s="263"/>
      <c r="I748" s="263">
        <f>I749</f>
        <v>0</v>
      </c>
      <c r="J748" s="263">
        <f>J749</f>
        <v>0</v>
      </c>
      <c r="K748" s="263">
        <f>K749</f>
        <v>0</v>
      </c>
      <c r="L748" s="263">
        <f>L749</f>
        <v>0</v>
      </c>
      <c r="M748" s="263">
        <f>M749</f>
        <v>0</v>
      </c>
      <c r="N748" s="263">
        <f t="shared" ref="N748:U748" si="694">N749</f>
        <v>0</v>
      </c>
      <c r="O748" s="263">
        <f t="shared" si="694"/>
        <v>0</v>
      </c>
      <c r="P748" s="263">
        <f t="shared" si="694"/>
        <v>0</v>
      </c>
      <c r="Q748" s="263">
        <f t="shared" si="694"/>
        <v>0</v>
      </c>
      <c r="R748" s="263">
        <f t="shared" si="694"/>
        <v>0</v>
      </c>
      <c r="S748" s="263">
        <f t="shared" si="694"/>
        <v>0</v>
      </c>
      <c r="T748" s="263">
        <f t="shared" si="694"/>
        <v>0</v>
      </c>
      <c r="U748" s="263">
        <f t="shared" si="694"/>
        <v>0</v>
      </c>
    </row>
    <row r="749" spans="1:21" ht="21" hidden="1" customHeight="1" x14ac:dyDescent="0.2">
      <c r="A749" s="265" t="s">
        <v>304</v>
      </c>
      <c r="B749" s="277">
        <v>801</v>
      </c>
      <c r="C749" s="258">
        <v>10</v>
      </c>
      <c r="D749" s="258" t="s">
        <v>200</v>
      </c>
      <c r="E749" s="258" t="s">
        <v>438</v>
      </c>
      <c r="F749" s="258" t="s">
        <v>94</v>
      </c>
      <c r="G749" s="263"/>
      <c r="H749" s="263"/>
      <c r="I749" s="263">
        <v>0</v>
      </c>
      <c r="J749" s="263">
        <f>G749+I749</f>
        <v>0</v>
      </c>
      <c r="K749" s="263">
        <v>0</v>
      </c>
      <c r="L749" s="263">
        <f>H749+J749</f>
        <v>0</v>
      </c>
      <c r="M749" s="263">
        <f>I749+K749</f>
        <v>0</v>
      </c>
      <c r="N749" s="263">
        <f t="shared" ref="N749:O749" si="695">J749+L749</f>
        <v>0</v>
      </c>
      <c r="O749" s="263">
        <f t="shared" si="695"/>
        <v>0</v>
      </c>
      <c r="P749" s="263">
        <f>L749+N749</f>
        <v>0</v>
      </c>
      <c r="Q749" s="263">
        <f t="shared" ref="Q749" si="696">M749+O749</f>
        <v>0</v>
      </c>
      <c r="R749" s="263">
        <f>L749+N749</f>
        <v>0</v>
      </c>
      <c r="S749" s="263">
        <f>M749+O749</f>
        <v>0</v>
      </c>
      <c r="T749" s="263">
        <f>N749+P749</f>
        <v>0</v>
      </c>
      <c r="U749" s="263">
        <f>O749+Q749</f>
        <v>0</v>
      </c>
    </row>
    <row r="750" spans="1:21" ht="28.5" hidden="1" customHeight="1" x14ac:dyDescent="0.2">
      <c r="A750" s="265" t="s">
        <v>304</v>
      </c>
      <c r="B750" s="277">
        <v>801</v>
      </c>
      <c r="C750" s="258">
        <v>10</v>
      </c>
      <c r="D750" s="258" t="s">
        <v>200</v>
      </c>
      <c r="E750" s="258" t="s">
        <v>439</v>
      </c>
      <c r="F750" s="258"/>
      <c r="G750" s="263"/>
      <c r="H750" s="263"/>
      <c r="I750" s="263">
        <f>I751</f>
        <v>0</v>
      </c>
      <c r="J750" s="263">
        <f>J751</f>
        <v>0</v>
      </c>
      <c r="K750" s="263">
        <f>K751</f>
        <v>0</v>
      </c>
      <c r="L750" s="263">
        <f>L751</f>
        <v>0</v>
      </c>
      <c r="M750" s="263">
        <f>M751</f>
        <v>0</v>
      </c>
      <c r="N750" s="263">
        <f t="shared" ref="N750:U750" si="697">N751</f>
        <v>0</v>
      </c>
      <c r="O750" s="263">
        <f t="shared" si="697"/>
        <v>0</v>
      </c>
      <c r="P750" s="263">
        <f t="shared" si="697"/>
        <v>0</v>
      </c>
      <c r="Q750" s="263">
        <f t="shared" si="697"/>
        <v>0</v>
      </c>
      <c r="R750" s="263">
        <f t="shared" si="697"/>
        <v>0</v>
      </c>
      <c r="S750" s="263">
        <f t="shared" si="697"/>
        <v>0</v>
      </c>
      <c r="T750" s="263">
        <f t="shared" si="697"/>
        <v>0</v>
      </c>
      <c r="U750" s="263">
        <f t="shared" si="697"/>
        <v>0</v>
      </c>
    </row>
    <row r="751" spans="1:21" ht="18" hidden="1" customHeight="1" x14ac:dyDescent="0.2">
      <c r="A751" s="265" t="s">
        <v>304</v>
      </c>
      <c r="B751" s="277">
        <v>801</v>
      </c>
      <c r="C751" s="258">
        <v>10</v>
      </c>
      <c r="D751" s="258" t="s">
        <v>200</v>
      </c>
      <c r="E751" s="258" t="s">
        <v>439</v>
      </c>
      <c r="F751" s="258" t="s">
        <v>94</v>
      </c>
      <c r="G751" s="263"/>
      <c r="H751" s="263"/>
      <c r="I751" s="263">
        <v>0</v>
      </c>
      <c r="J751" s="263">
        <f>G751+I751</f>
        <v>0</v>
      </c>
      <c r="K751" s="263">
        <v>0</v>
      </c>
      <c r="L751" s="263">
        <f>H751+J751</f>
        <v>0</v>
      </c>
      <c r="M751" s="263">
        <f>I751+K751</f>
        <v>0</v>
      </c>
      <c r="N751" s="263">
        <f t="shared" ref="N751:O751" si="698">J751+L751</f>
        <v>0</v>
      </c>
      <c r="O751" s="263">
        <f t="shared" si="698"/>
        <v>0</v>
      </c>
      <c r="P751" s="263">
        <f>L751+N751</f>
        <v>0</v>
      </c>
      <c r="Q751" s="263">
        <f t="shared" ref="Q751" si="699">M751+O751</f>
        <v>0</v>
      </c>
      <c r="R751" s="263">
        <f>L751+N751</f>
        <v>0</v>
      </c>
      <c r="S751" s="263">
        <f>M751+O751</f>
        <v>0</v>
      </c>
      <c r="T751" s="263">
        <f>N751+P751</f>
        <v>0</v>
      </c>
      <c r="U751" s="263">
        <f>O751+Q751</f>
        <v>0</v>
      </c>
    </row>
    <row r="752" spans="1:21" ht="18" hidden="1" customHeight="1" x14ac:dyDescent="0.2">
      <c r="A752" s="265" t="s">
        <v>952</v>
      </c>
      <c r="B752" s="277">
        <v>801</v>
      </c>
      <c r="C752" s="258">
        <v>10</v>
      </c>
      <c r="D752" s="258" t="s">
        <v>194</v>
      </c>
      <c r="E752" s="258" t="s">
        <v>953</v>
      </c>
      <c r="F752" s="258"/>
      <c r="G752" s="263"/>
      <c r="H752" s="263"/>
      <c r="I752" s="263"/>
      <c r="J752" s="263"/>
      <c r="K752" s="263"/>
      <c r="L752" s="263">
        <f>L753</f>
        <v>0</v>
      </c>
      <c r="M752" s="263">
        <f>M753</f>
        <v>0</v>
      </c>
      <c r="N752" s="263">
        <f t="shared" ref="N752:U752" si="700">N753</f>
        <v>0</v>
      </c>
      <c r="O752" s="263">
        <f t="shared" si="700"/>
        <v>0</v>
      </c>
      <c r="P752" s="263">
        <f t="shared" si="700"/>
        <v>0</v>
      </c>
      <c r="Q752" s="263">
        <f t="shared" si="700"/>
        <v>0</v>
      </c>
      <c r="R752" s="263">
        <f t="shared" si="700"/>
        <v>0</v>
      </c>
      <c r="S752" s="263">
        <f t="shared" si="700"/>
        <v>0</v>
      </c>
      <c r="T752" s="263">
        <f t="shared" si="700"/>
        <v>0</v>
      </c>
      <c r="U752" s="263">
        <f t="shared" si="700"/>
        <v>0</v>
      </c>
    </row>
    <row r="753" spans="1:21" ht="18" hidden="1" customHeight="1" x14ac:dyDescent="0.2">
      <c r="A753" s="265" t="s">
        <v>304</v>
      </c>
      <c r="B753" s="277">
        <v>801</v>
      </c>
      <c r="C753" s="258">
        <v>10</v>
      </c>
      <c r="D753" s="258" t="s">
        <v>194</v>
      </c>
      <c r="E753" s="258" t="s">
        <v>953</v>
      </c>
      <c r="F753" s="258" t="s">
        <v>305</v>
      </c>
      <c r="G753" s="263"/>
      <c r="H753" s="263">
        <v>609.20000000000005</v>
      </c>
      <c r="I753" s="263">
        <v>1218.43</v>
      </c>
      <c r="J753" s="263">
        <v>0</v>
      </c>
      <c r="K753" s="263">
        <v>609.21</v>
      </c>
      <c r="L753" s="263">
        <v>0</v>
      </c>
      <c r="M753" s="263">
        <v>0</v>
      </c>
      <c r="N753" s="263">
        <v>0</v>
      </c>
      <c r="O753" s="263">
        <v>0</v>
      </c>
      <c r="P753" s="263">
        <v>0</v>
      </c>
      <c r="Q753" s="263">
        <v>0</v>
      </c>
      <c r="R753" s="263">
        <v>0</v>
      </c>
      <c r="S753" s="263">
        <v>0</v>
      </c>
      <c r="T753" s="263">
        <v>0</v>
      </c>
      <c r="U753" s="263">
        <v>0</v>
      </c>
    </row>
    <row r="754" spans="1:21" ht="18" hidden="1" customHeight="1" x14ac:dyDescent="0.2">
      <c r="A754" s="265" t="s">
        <v>304</v>
      </c>
      <c r="B754" s="277">
        <v>801</v>
      </c>
      <c r="C754" s="258">
        <v>10</v>
      </c>
      <c r="D754" s="258" t="s">
        <v>194</v>
      </c>
      <c r="E754" s="258" t="s">
        <v>869</v>
      </c>
      <c r="F754" s="258" t="s">
        <v>305</v>
      </c>
      <c r="G754" s="263"/>
      <c r="H754" s="263">
        <v>609.20000000000005</v>
      </c>
      <c r="I754" s="263">
        <v>1218.43</v>
      </c>
      <c r="J754" s="263">
        <v>0</v>
      </c>
      <c r="K754" s="263">
        <v>882</v>
      </c>
      <c r="L754" s="263">
        <v>0</v>
      </c>
      <c r="M754" s="263">
        <v>0</v>
      </c>
      <c r="N754" s="263">
        <v>0</v>
      </c>
      <c r="O754" s="263">
        <v>0</v>
      </c>
      <c r="P754" s="263">
        <v>0</v>
      </c>
      <c r="Q754" s="263">
        <v>0</v>
      </c>
      <c r="R754" s="263">
        <v>0</v>
      </c>
      <c r="S754" s="263">
        <v>0</v>
      </c>
      <c r="T754" s="263">
        <v>0</v>
      </c>
      <c r="U754" s="263">
        <v>0</v>
      </c>
    </row>
    <row r="755" spans="1:21" s="19" customFormat="1" ht="14.25" x14ac:dyDescent="0.2">
      <c r="A755" s="435" t="s">
        <v>127</v>
      </c>
      <c r="B755" s="255">
        <v>801</v>
      </c>
      <c r="C755" s="256" t="s">
        <v>205</v>
      </c>
      <c r="D755" s="256"/>
      <c r="E755" s="256"/>
      <c r="F755" s="256"/>
      <c r="G755" s="281"/>
      <c r="H755" s="281">
        <f t="shared" ref="H755:U755" si="701">H756</f>
        <v>2384</v>
      </c>
      <c r="I755" s="281">
        <f t="shared" si="701"/>
        <v>352.27</v>
      </c>
      <c r="J755" s="281">
        <f t="shared" si="701"/>
        <v>2736.27</v>
      </c>
      <c r="K755" s="281">
        <f t="shared" si="701"/>
        <v>220</v>
      </c>
      <c r="L755" s="281">
        <f t="shared" si="701"/>
        <v>3390</v>
      </c>
      <c r="M755" s="281">
        <f t="shared" si="701"/>
        <v>3390</v>
      </c>
      <c r="N755" s="281">
        <f t="shared" si="701"/>
        <v>506</v>
      </c>
      <c r="O755" s="281">
        <f t="shared" si="701"/>
        <v>3896</v>
      </c>
      <c r="P755" s="281">
        <f t="shared" si="701"/>
        <v>3896</v>
      </c>
      <c r="Q755" s="281">
        <f t="shared" si="701"/>
        <v>0</v>
      </c>
      <c r="R755" s="281">
        <f t="shared" si="701"/>
        <v>4418</v>
      </c>
      <c r="S755" s="281">
        <f t="shared" si="701"/>
        <v>0</v>
      </c>
      <c r="T755" s="281">
        <f t="shared" si="701"/>
        <v>4418</v>
      </c>
      <c r="U755" s="281">
        <f t="shared" si="701"/>
        <v>4418</v>
      </c>
    </row>
    <row r="756" spans="1:21" ht="15" customHeight="1" x14ac:dyDescent="0.2">
      <c r="A756" s="435" t="s">
        <v>283</v>
      </c>
      <c r="B756" s="255">
        <v>801</v>
      </c>
      <c r="C756" s="256" t="s">
        <v>205</v>
      </c>
      <c r="D756" s="256" t="s">
        <v>192</v>
      </c>
      <c r="E756" s="256"/>
      <c r="F756" s="256"/>
      <c r="G756" s="263" t="e">
        <f>#REF!+G919</f>
        <v>#REF!</v>
      </c>
      <c r="H756" s="263">
        <f t="shared" ref="H756:P756" si="702">H919+H922</f>
        <v>2384</v>
      </c>
      <c r="I756" s="263">
        <f t="shared" si="702"/>
        <v>352.27</v>
      </c>
      <c r="J756" s="263">
        <f t="shared" si="702"/>
        <v>2736.27</v>
      </c>
      <c r="K756" s="263">
        <f t="shared" si="702"/>
        <v>220</v>
      </c>
      <c r="L756" s="263">
        <f t="shared" si="702"/>
        <v>3390</v>
      </c>
      <c r="M756" s="263">
        <f t="shared" si="702"/>
        <v>3390</v>
      </c>
      <c r="N756" s="263">
        <f t="shared" si="702"/>
        <v>506</v>
      </c>
      <c r="O756" s="263">
        <f t="shared" si="702"/>
        <v>3896</v>
      </c>
      <c r="P756" s="263">
        <f t="shared" si="702"/>
        <v>3896</v>
      </c>
      <c r="Q756" s="263">
        <f t="shared" ref="Q756" si="703">Q919+Q922</f>
        <v>0</v>
      </c>
      <c r="R756" s="263">
        <f>R919</f>
        <v>4418</v>
      </c>
      <c r="S756" s="263">
        <f t="shared" ref="S756:U756" si="704">S919</f>
        <v>0</v>
      </c>
      <c r="T756" s="263">
        <f t="shared" si="704"/>
        <v>4418</v>
      </c>
      <c r="U756" s="263">
        <f t="shared" si="704"/>
        <v>4418</v>
      </c>
    </row>
    <row r="757" spans="1:21" ht="30" hidden="1" x14ac:dyDescent="0.2">
      <c r="A757" s="265" t="s">
        <v>128</v>
      </c>
      <c r="B757" s="277">
        <v>801</v>
      </c>
      <c r="C757" s="258" t="s">
        <v>205</v>
      </c>
      <c r="D757" s="258" t="s">
        <v>192</v>
      </c>
      <c r="E757" s="258" t="s">
        <v>129</v>
      </c>
      <c r="F757" s="258"/>
      <c r="G757" s="263"/>
      <c r="H757" s="263"/>
      <c r="I757" s="263" t="e">
        <f>I758</f>
        <v>#REF!</v>
      </c>
      <c r="J757" s="263" t="e">
        <f t="shared" ref="J757:J820" si="705">H757+I757</f>
        <v>#REF!</v>
      </c>
      <c r="K757" s="263" t="e">
        <f>K758</f>
        <v>#REF!</v>
      </c>
      <c r="L757" s="263" t="e">
        <f t="shared" ref="L757:P807" si="706">I757+J757</f>
        <v>#REF!</v>
      </c>
      <c r="M757" s="263" t="e">
        <f t="shared" si="706"/>
        <v>#REF!</v>
      </c>
      <c r="N757" s="263" t="e">
        <f t="shared" si="706"/>
        <v>#REF!</v>
      </c>
      <c r="O757" s="263" t="e">
        <f t="shared" si="706"/>
        <v>#REF!</v>
      </c>
      <c r="P757" s="263" t="e">
        <f t="shared" si="706"/>
        <v>#REF!</v>
      </c>
      <c r="Q757" s="263" t="e">
        <f t="shared" ref="Q757:Q807" si="707">N757+O757</f>
        <v>#REF!</v>
      </c>
      <c r="R757" s="263" t="e">
        <f t="shared" ref="R757:U788" si="708">M757+N757</f>
        <v>#REF!</v>
      </c>
      <c r="S757" s="263" t="e">
        <f t="shared" si="708"/>
        <v>#REF!</v>
      </c>
      <c r="T757" s="263" t="e">
        <f t="shared" si="708"/>
        <v>#REF!</v>
      </c>
      <c r="U757" s="263" t="e">
        <f t="shared" si="708"/>
        <v>#REF!</v>
      </c>
    </row>
    <row r="758" spans="1:21" hidden="1" x14ac:dyDescent="0.2">
      <c r="A758" s="265" t="s">
        <v>299</v>
      </c>
      <c r="B758" s="277">
        <v>801</v>
      </c>
      <c r="C758" s="258" t="s">
        <v>205</v>
      </c>
      <c r="D758" s="258" t="s">
        <v>192</v>
      </c>
      <c r="E758" s="258" t="s">
        <v>5</v>
      </c>
      <c r="F758" s="258"/>
      <c r="G758" s="263"/>
      <c r="H758" s="263"/>
      <c r="I758" s="263" t="e">
        <f>I759+I905+I906+I907+I908+I909+I912+I913+I910+I911</f>
        <v>#REF!</v>
      </c>
      <c r="J758" s="263" t="e">
        <f t="shared" si="705"/>
        <v>#REF!</v>
      </c>
      <c r="K758" s="263" t="e">
        <f>K759+K905+K906+K907+K908+K909+K912+K913+K910+K911</f>
        <v>#REF!</v>
      </c>
      <c r="L758" s="263" t="e">
        <f t="shared" si="706"/>
        <v>#REF!</v>
      </c>
      <c r="M758" s="263" t="e">
        <f t="shared" si="706"/>
        <v>#REF!</v>
      </c>
      <c r="N758" s="263" t="e">
        <f t="shared" si="706"/>
        <v>#REF!</v>
      </c>
      <c r="O758" s="263" t="e">
        <f t="shared" si="706"/>
        <v>#REF!</v>
      </c>
      <c r="P758" s="263" t="e">
        <f t="shared" si="706"/>
        <v>#REF!</v>
      </c>
      <c r="Q758" s="263" t="e">
        <f t="shared" si="707"/>
        <v>#REF!</v>
      </c>
      <c r="R758" s="263" t="e">
        <f t="shared" si="708"/>
        <v>#REF!</v>
      </c>
      <c r="S758" s="263" t="e">
        <f t="shared" si="708"/>
        <v>#REF!</v>
      </c>
      <c r="T758" s="263" t="e">
        <f t="shared" si="708"/>
        <v>#REF!</v>
      </c>
      <c r="U758" s="263" t="e">
        <f t="shared" si="708"/>
        <v>#REF!</v>
      </c>
    </row>
    <row r="759" spans="1:21" ht="12.75" hidden="1" customHeight="1" x14ac:dyDescent="0.2">
      <c r="A759" s="265" t="s">
        <v>300</v>
      </c>
      <c r="B759" s="277">
        <v>801</v>
      </c>
      <c r="C759" s="258" t="s">
        <v>205</v>
      </c>
      <c r="D759" s="258" t="s">
        <v>192</v>
      </c>
      <c r="E759" s="258" t="s">
        <v>5</v>
      </c>
      <c r="F759" s="258" t="s">
        <v>301</v>
      </c>
      <c r="G759" s="263"/>
      <c r="H759" s="263"/>
      <c r="I759" s="263" t="e">
        <f>#REF!+G759</f>
        <v>#REF!</v>
      </c>
      <c r="J759" s="263" t="e">
        <f t="shared" si="705"/>
        <v>#REF!</v>
      </c>
      <c r="K759" s="263" t="e">
        <f t="shared" ref="K759:P822" si="709">H759+I759</f>
        <v>#REF!</v>
      </c>
      <c r="L759" s="263" t="e">
        <f t="shared" si="706"/>
        <v>#REF!</v>
      </c>
      <c r="M759" s="263" t="e">
        <f t="shared" si="706"/>
        <v>#REF!</v>
      </c>
      <c r="N759" s="263" t="e">
        <f t="shared" si="706"/>
        <v>#REF!</v>
      </c>
      <c r="O759" s="263" t="e">
        <f t="shared" si="706"/>
        <v>#REF!</v>
      </c>
      <c r="P759" s="263" t="e">
        <f t="shared" si="706"/>
        <v>#REF!</v>
      </c>
      <c r="Q759" s="263" t="e">
        <f t="shared" si="707"/>
        <v>#REF!</v>
      </c>
      <c r="R759" s="263" t="e">
        <f t="shared" si="708"/>
        <v>#REF!</v>
      </c>
      <c r="S759" s="263" t="e">
        <f t="shared" si="708"/>
        <v>#REF!</v>
      </c>
      <c r="T759" s="263" t="e">
        <f t="shared" si="708"/>
        <v>#REF!</v>
      </c>
      <c r="U759" s="263" t="e">
        <f t="shared" si="708"/>
        <v>#REF!</v>
      </c>
    </row>
    <row r="760" spans="1:21" ht="12.75" hidden="1" customHeight="1" x14ac:dyDescent="0.2">
      <c r="A760" s="653" t="s">
        <v>6</v>
      </c>
      <c r="B760" s="654"/>
      <c r="C760" s="654"/>
      <c r="D760" s="654"/>
      <c r="E760" s="654"/>
      <c r="F760" s="654"/>
      <c r="G760" s="263"/>
      <c r="H760" s="263"/>
      <c r="I760" s="263" t="e">
        <f>#REF!+G760</f>
        <v>#REF!</v>
      </c>
      <c r="J760" s="263" t="e">
        <f t="shared" si="705"/>
        <v>#REF!</v>
      </c>
      <c r="K760" s="263" t="e">
        <f t="shared" si="709"/>
        <v>#REF!</v>
      </c>
      <c r="L760" s="263" t="e">
        <f t="shared" si="706"/>
        <v>#REF!</v>
      </c>
      <c r="M760" s="263" t="e">
        <f t="shared" si="706"/>
        <v>#REF!</v>
      </c>
      <c r="N760" s="263" t="e">
        <f t="shared" si="706"/>
        <v>#REF!</v>
      </c>
      <c r="O760" s="263" t="e">
        <f t="shared" si="706"/>
        <v>#REF!</v>
      </c>
      <c r="P760" s="263" t="e">
        <f t="shared" si="706"/>
        <v>#REF!</v>
      </c>
      <c r="Q760" s="263" t="e">
        <f t="shared" si="707"/>
        <v>#REF!</v>
      </c>
      <c r="R760" s="263" t="e">
        <f t="shared" si="708"/>
        <v>#REF!</v>
      </c>
      <c r="S760" s="263" t="e">
        <f t="shared" si="708"/>
        <v>#REF!</v>
      </c>
      <c r="T760" s="263" t="e">
        <f t="shared" si="708"/>
        <v>#REF!</v>
      </c>
      <c r="U760" s="263" t="e">
        <f t="shared" si="708"/>
        <v>#REF!</v>
      </c>
    </row>
    <row r="761" spans="1:21" ht="12.75" hidden="1" customHeight="1" x14ac:dyDescent="0.2">
      <c r="A761" s="435" t="s">
        <v>72</v>
      </c>
      <c r="B761" s="255">
        <v>803</v>
      </c>
      <c r="C761" s="255" t="s">
        <v>312</v>
      </c>
      <c r="D761" s="255"/>
      <c r="E761" s="255"/>
      <c r="F761" s="266"/>
      <c r="G761" s="263"/>
      <c r="H761" s="263"/>
      <c r="I761" s="263" t="e">
        <f>#REF!+G761</f>
        <v>#REF!</v>
      </c>
      <c r="J761" s="263" t="e">
        <f t="shared" si="705"/>
        <v>#REF!</v>
      </c>
      <c r="K761" s="263" t="e">
        <f t="shared" si="709"/>
        <v>#REF!</v>
      </c>
      <c r="L761" s="263" t="e">
        <f t="shared" si="706"/>
        <v>#REF!</v>
      </c>
      <c r="M761" s="263" t="e">
        <f t="shared" si="706"/>
        <v>#REF!</v>
      </c>
      <c r="N761" s="263" t="e">
        <f t="shared" si="706"/>
        <v>#REF!</v>
      </c>
      <c r="O761" s="263" t="e">
        <f t="shared" si="706"/>
        <v>#REF!</v>
      </c>
      <c r="P761" s="263" t="e">
        <f t="shared" si="706"/>
        <v>#REF!</v>
      </c>
      <c r="Q761" s="263" t="e">
        <f t="shared" si="707"/>
        <v>#REF!</v>
      </c>
      <c r="R761" s="263" t="e">
        <f t="shared" si="708"/>
        <v>#REF!</v>
      </c>
      <c r="S761" s="263" t="e">
        <f t="shared" si="708"/>
        <v>#REF!</v>
      </c>
      <c r="T761" s="263" t="e">
        <f t="shared" si="708"/>
        <v>#REF!</v>
      </c>
      <c r="U761" s="263" t="e">
        <f t="shared" si="708"/>
        <v>#REF!</v>
      </c>
    </row>
    <row r="762" spans="1:21" ht="25.5" hidden="1" customHeight="1" x14ac:dyDescent="0.2">
      <c r="A762" s="435" t="s">
        <v>368</v>
      </c>
      <c r="B762" s="255">
        <v>803</v>
      </c>
      <c r="C762" s="255" t="s">
        <v>312</v>
      </c>
      <c r="D762" s="255">
        <v>12</v>
      </c>
      <c r="E762" s="255"/>
      <c r="F762" s="255"/>
      <c r="G762" s="263"/>
      <c r="H762" s="263"/>
      <c r="I762" s="263" t="e">
        <f>#REF!+G762</f>
        <v>#REF!</v>
      </c>
      <c r="J762" s="263" t="e">
        <f t="shared" si="705"/>
        <v>#REF!</v>
      </c>
      <c r="K762" s="263" t="e">
        <f t="shared" si="709"/>
        <v>#REF!</v>
      </c>
      <c r="L762" s="263" t="e">
        <f t="shared" si="706"/>
        <v>#REF!</v>
      </c>
      <c r="M762" s="263" t="e">
        <f t="shared" si="706"/>
        <v>#REF!</v>
      </c>
      <c r="N762" s="263" t="e">
        <f t="shared" si="706"/>
        <v>#REF!</v>
      </c>
      <c r="O762" s="263" t="e">
        <f t="shared" si="706"/>
        <v>#REF!</v>
      </c>
      <c r="P762" s="263" t="e">
        <f t="shared" si="706"/>
        <v>#REF!</v>
      </c>
      <c r="Q762" s="263" t="e">
        <f t="shared" si="707"/>
        <v>#REF!</v>
      </c>
      <c r="R762" s="263" t="e">
        <f t="shared" si="708"/>
        <v>#REF!</v>
      </c>
      <c r="S762" s="263" t="e">
        <f t="shared" si="708"/>
        <v>#REF!</v>
      </c>
      <c r="T762" s="263" t="e">
        <f t="shared" si="708"/>
        <v>#REF!</v>
      </c>
      <c r="U762" s="263" t="e">
        <f t="shared" si="708"/>
        <v>#REF!</v>
      </c>
    </row>
    <row r="763" spans="1:21" ht="12.75" hidden="1" customHeight="1" x14ac:dyDescent="0.2">
      <c r="A763" s="265" t="s">
        <v>7</v>
      </c>
      <c r="B763" s="277">
        <v>803</v>
      </c>
      <c r="C763" s="277" t="s">
        <v>312</v>
      </c>
      <c r="D763" s="277">
        <v>12</v>
      </c>
      <c r="E763" s="277" t="s">
        <v>8</v>
      </c>
      <c r="F763" s="277"/>
      <c r="G763" s="263"/>
      <c r="H763" s="263"/>
      <c r="I763" s="263" t="e">
        <f>#REF!+G763</f>
        <v>#REF!</v>
      </c>
      <c r="J763" s="263" t="e">
        <f t="shared" si="705"/>
        <v>#REF!</v>
      </c>
      <c r="K763" s="263" t="e">
        <f t="shared" si="709"/>
        <v>#REF!</v>
      </c>
      <c r="L763" s="263" t="e">
        <f t="shared" si="706"/>
        <v>#REF!</v>
      </c>
      <c r="M763" s="263" t="e">
        <f t="shared" si="706"/>
        <v>#REF!</v>
      </c>
      <c r="N763" s="263" t="e">
        <f t="shared" si="706"/>
        <v>#REF!</v>
      </c>
      <c r="O763" s="263" t="e">
        <f t="shared" si="706"/>
        <v>#REF!</v>
      </c>
      <c r="P763" s="263" t="e">
        <f t="shared" si="706"/>
        <v>#REF!</v>
      </c>
      <c r="Q763" s="263" t="e">
        <f t="shared" si="707"/>
        <v>#REF!</v>
      </c>
      <c r="R763" s="263" t="e">
        <f t="shared" si="708"/>
        <v>#REF!</v>
      </c>
      <c r="S763" s="263" t="e">
        <f t="shared" si="708"/>
        <v>#REF!</v>
      </c>
      <c r="T763" s="263" t="e">
        <f t="shared" si="708"/>
        <v>#REF!</v>
      </c>
      <c r="U763" s="263" t="e">
        <f t="shared" si="708"/>
        <v>#REF!</v>
      </c>
    </row>
    <row r="764" spans="1:21" ht="12.75" hidden="1" customHeight="1" x14ac:dyDescent="0.2">
      <c r="A764" s="265" t="s">
        <v>299</v>
      </c>
      <c r="B764" s="277">
        <v>803</v>
      </c>
      <c r="C764" s="277" t="s">
        <v>312</v>
      </c>
      <c r="D764" s="277">
        <v>12</v>
      </c>
      <c r="E764" s="277" t="s">
        <v>9</v>
      </c>
      <c r="F764" s="277"/>
      <c r="G764" s="263"/>
      <c r="H764" s="263"/>
      <c r="I764" s="263" t="e">
        <f>#REF!+G764</f>
        <v>#REF!</v>
      </c>
      <c r="J764" s="263" t="e">
        <f t="shared" si="705"/>
        <v>#REF!</v>
      </c>
      <c r="K764" s="263" t="e">
        <f t="shared" si="709"/>
        <v>#REF!</v>
      </c>
      <c r="L764" s="263" t="e">
        <f t="shared" si="706"/>
        <v>#REF!</v>
      </c>
      <c r="M764" s="263" t="e">
        <f t="shared" si="706"/>
        <v>#REF!</v>
      </c>
      <c r="N764" s="263" t="e">
        <f t="shared" si="706"/>
        <v>#REF!</v>
      </c>
      <c r="O764" s="263" t="e">
        <f t="shared" si="706"/>
        <v>#REF!</v>
      </c>
      <c r="P764" s="263" t="e">
        <f t="shared" si="706"/>
        <v>#REF!</v>
      </c>
      <c r="Q764" s="263" t="e">
        <f t="shared" si="707"/>
        <v>#REF!</v>
      </c>
      <c r="R764" s="263" t="e">
        <f t="shared" si="708"/>
        <v>#REF!</v>
      </c>
      <c r="S764" s="263" t="e">
        <f t="shared" si="708"/>
        <v>#REF!</v>
      </c>
      <c r="T764" s="263" t="e">
        <f t="shared" si="708"/>
        <v>#REF!</v>
      </c>
      <c r="U764" s="263" t="e">
        <f t="shared" si="708"/>
        <v>#REF!</v>
      </c>
    </row>
    <row r="765" spans="1:21" ht="12.75" hidden="1" customHeight="1" x14ac:dyDescent="0.2">
      <c r="A765" s="265" t="s">
        <v>300</v>
      </c>
      <c r="B765" s="277">
        <v>803</v>
      </c>
      <c r="C765" s="277" t="s">
        <v>312</v>
      </c>
      <c r="D765" s="277">
        <v>12</v>
      </c>
      <c r="E765" s="277" t="s">
        <v>9</v>
      </c>
      <c r="F765" s="258" t="s">
        <v>301</v>
      </c>
      <c r="G765" s="263"/>
      <c r="H765" s="263"/>
      <c r="I765" s="263" t="e">
        <f>#REF!+G765</f>
        <v>#REF!</v>
      </c>
      <c r="J765" s="263" t="e">
        <f t="shared" si="705"/>
        <v>#REF!</v>
      </c>
      <c r="K765" s="263" t="e">
        <f t="shared" si="709"/>
        <v>#REF!</v>
      </c>
      <c r="L765" s="263" t="e">
        <f t="shared" si="706"/>
        <v>#REF!</v>
      </c>
      <c r="M765" s="263" t="e">
        <f t="shared" si="706"/>
        <v>#REF!</v>
      </c>
      <c r="N765" s="263" t="e">
        <f t="shared" si="706"/>
        <v>#REF!</v>
      </c>
      <c r="O765" s="263" t="e">
        <f t="shared" si="706"/>
        <v>#REF!</v>
      </c>
      <c r="P765" s="263" t="e">
        <f t="shared" si="706"/>
        <v>#REF!</v>
      </c>
      <c r="Q765" s="263" t="e">
        <f t="shared" si="707"/>
        <v>#REF!</v>
      </c>
      <c r="R765" s="263" t="e">
        <f t="shared" si="708"/>
        <v>#REF!</v>
      </c>
      <c r="S765" s="263" t="e">
        <f t="shared" si="708"/>
        <v>#REF!</v>
      </c>
      <c r="T765" s="263" t="e">
        <f t="shared" si="708"/>
        <v>#REF!</v>
      </c>
      <c r="U765" s="263" t="e">
        <f t="shared" si="708"/>
        <v>#REF!</v>
      </c>
    </row>
    <row r="766" spans="1:21" ht="25.5" hidden="1" customHeight="1" x14ac:dyDescent="0.2">
      <c r="A766" s="265" t="s">
        <v>147</v>
      </c>
      <c r="B766" s="277">
        <v>803</v>
      </c>
      <c r="C766" s="258" t="s">
        <v>190</v>
      </c>
      <c r="D766" s="277">
        <v>12</v>
      </c>
      <c r="E766" s="277" t="s">
        <v>10</v>
      </c>
      <c r="F766" s="258"/>
      <c r="G766" s="263"/>
      <c r="H766" s="263"/>
      <c r="I766" s="263" t="e">
        <f>#REF!+G766</f>
        <v>#REF!</v>
      </c>
      <c r="J766" s="263" t="e">
        <f t="shared" si="705"/>
        <v>#REF!</v>
      </c>
      <c r="K766" s="263" t="e">
        <f t="shared" si="709"/>
        <v>#REF!</v>
      </c>
      <c r="L766" s="263" t="e">
        <f t="shared" si="706"/>
        <v>#REF!</v>
      </c>
      <c r="M766" s="263" t="e">
        <f t="shared" si="706"/>
        <v>#REF!</v>
      </c>
      <c r="N766" s="263" t="e">
        <f t="shared" si="706"/>
        <v>#REF!</v>
      </c>
      <c r="O766" s="263" t="e">
        <f t="shared" si="706"/>
        <v>#REF!</v>
      </c>
      <c r="P766" s="263" t="e">
        <f t="shared" si="706"/>
        <v>#REF!</v>
      </c>
      <c r="Q766" s="263" t="e">
        <f t="shared" si="707"/>
        <v>#REF!</v>
      </c>
      <c r="R766" s="263" t="e">
        <f t="shared" si="708"/>
        <v>#REF!</v>
      </c>
      <c r="S766" s="263" t="e">
        <f t="shared" si="708"/>
        <v>#REF!</v>
      </c>
      <c r="T766" s="263" t="e">
        <f t="shared" si="708"/>
        <v>#REF!</v>
      </c>
      <c r="U766" s="263" t="e">
        <f t="shared" si="708"/>
        <v>#REF!</v>
      </c>
    </row>
    <row r="767" spans="1:21" ht="12.75" hidden="1" customHeight="1" x14ac:dyDescent="0.2">
      <c r="A767" s="265" t="s">
        <v>300</v>
      </c>
      <c r="B767" s="277">
        <v>803</v>
      </c>
      <c r="C767" s="258" t="s">
        <v>190</v>
      </c>
      <c r="D767" s="277">
        <v>12</v>
      </c>
      <c r="E767" s="277" t="s">
        <v>10</v>
      </c>
      <c r="F767" s="258" t="s">
        <v>301</v>
      </c>
      <c r="G767" s="263"/>
      <c r="H767" s="263"/>
      <c r="I767" s="263" t="e">
        <f>#REF!+G767</f>
        <v>#REF!</v>
      </c>
      <c r="J767" s="263" t="e">
        <f t="shared" si="705"/>
        <v>#REF!</v>
      </c>
      <c r="K767" s="263" t="e">
        <f t="shared" si="709"/>
        <v>#REF!</v>
      </c>
      <c r="L767" s="263" t="e">
        <f t="shared" si="706"/>
        <v>#REF!</v>
      </c>
      <c r="M767" s="263" t="e">
        <f t="shared" si="706"/>
        <v>#REF!</v>
      </c>
      <c r="N767" s="263" t="e">
        <f t="shared" si="706"/>
        <v>#REF!</v>
      </c>
      <c r="O767" s="263" t="e">
        <f t="shared" si="706"/>
        <v>#REF!</v>
      </c>
      <c r="P767" s="263" t="e">
        <f t="shared" si="706"/>
        <v>#REF!</v>
      </c>
      <c r="Q767" s="263" t="e">
        <f t="shared" si="707"/>
        <v>#REF!</v>
      </c>
      <c r="R767" s="263" t="e">
        <f t="shared" si="708"/>
        <v>#REF!</v>
      </c>
      <c r="S767" s="263" t="e">
        <f t="shared" si="708"/>
        <v>#REF!</v>
      </c>
      <c r="T767" s="263" t="e">
        <f t="shared" si="708"/>
        <v>#REF!</v>
      </c>
      <c r="U767" s="263" t="e">
        <f t="shared" si="708"/>
        <v>#REF!</v>
      </c>
    </row>
    <row r="768" spans="1:21" ht="12.75" hidden="1" customHeight="1" x14ac:dyDescent="0.2">
      <c r="A768" s="435" t="s">
        <v>306</v>
      </c>
      <c r="B768" s="255">
        <v>803</v>
      </c>
      <c r="C768" s="256" t="s">
        <v>196</v>
      </c>
      <c r="D768" s="256"/>
      <c r="E768" s="256"/>
      <c r="F768" s="256"/>
      <c r="G768" s="263"/>
      <c r="H768" s="263"/>
      <c r="I768" s="263" t="e">
        <f>#REF!+G768</f>
        <v>#REF!</v>
      </c>
      <c r="J768" s="263" t="e">
        <f t="shared" si="705"/>
        <v>#REF!</v>
      </c>
      <c r="K768" s="263" t="e">
        <f t="shared" si="709"/>
        <v>#REF!</v>
      </c>
      <c r="L768" s="263" t="e">
        <f t="shared" si="706"/>
        <v>#REF!</v>
      </c>
      <c r="M768" s="263" t="e">
        <f t="shared" si="706"/>
        <v>#REF!</v>
      </c>
      <c r="N768" s="263" t="e">
        <f t="shared" si="706"/>
        <v>#REF!</v>
      </c>
      <c r="O768" s="263" t="e">
        <f t="shared" si="706"/>
        <v>#REF!</v>
      </c>
      <c r="P768" s="263" t="e">
        <f t="shared" si="706"/>
        <v>#REF!</v>
      </c>
      <c r="Q768" s="263" t="e">
        <f t="shared" si="707"/>
        <v>#REF!</v>
      </c>
      <c r="R768" s="263" t="e">
        <f t="shared" si="708"/>
        <v>#REF!</v>
      </c>
      <c r="S768" s="263" t="e">
        <f t="shared" si="708"/>
        <v>#REF!</v>
      </c>
      <c r="T768" s="263" t="e">
        <f t="shared" si="708"/>
        <v>#REF!</v>
      </c>
      <c r="U768" s="263" t="e">
        <f t="shared" si="708"/>
        <v>#REF!</v>
      </c>
    </row>
    <row r="769" spans="1:21" ht="12.75" hidden="1" customHeight="1" x14ac:dyDescent="0.2">
      <c r="A769" s="435" t="s">
        <v>218</v>
      </c>
      <c r="B769" s="255">
        <v>803</v>
      </c>
      <c r="C769" s="256" t="s">
        <v>196</v>
      </c>
      <c r="D769" s="256" t="s">
        <v>200</v>
      </c>
      <c r="E769" s="256"/>
      <c r="F769" s="256"/>
      <c r="G769" s="263"/>
      <c r="H769" s="263"/>
      <c r="I769" s="263" t="e">
        <f>#REF!+G769</f>
        <v>#REF!</v>
      </c>
      <c r="J769" s="263" t="e">
        <f t="shared" si="705"/>
        <v>#REF!</v>
      </c>
      <c r="K769" s="263" t="e">
        <f t="shared" si="709"/>
        <v>#REF!</v>
      </c>
      <c r="L769" s="263" t="e">
        <f t="shared" si="706"/>
        <v>#REF!</v>
      </c>
      <c r="M769" s="263" t="e">
        <f t="shared" si="706"/>
        <v>#REF!</v>
      </c>
      <c r="N769" s="263" t="e">
        <f t="shared" si="706"/>
        <v>#REF!</v>
      </c>
      <c r="O769" s="263" t="e">
        <f t="shared" si="706"/>
        <v>#REF!</v>
      </c>
      <c r="P769" s="263" t="e">
        <f t="shared" si="706"/>
        <v>#REF!</v>
      </c>
      <c r="Q769" s="263" t="e">
        <f t="shared" si="707"/>
        <v>#REF!</v>
      </c>
      <c r="R769" s="263" t="e">
        <f t="shared" si="708"/>
        <v>#REF!</v>
      </c>
      <c r="S769" s="263" t="e">
        <f t="shared" si="708"/>
        <v>#REF!</v>
      </c>
      <c r="T769" s="263" t="e">
        <f t="shared" si="708"/>
        <v>#REF!</v>
      </c>
      <c r="U769" s="263" t="e">
        <f t="shared" si="708"/>
        <v>#REF!</v>
      </c>
    </row>
    <row r="770" spans="1:21" ht="12.75" hidden="1" customHeight="1" x14ac:dyDescent="0.2">
      <c r="A770" s="265" t="s">
        <v>11</v>
      </c>
      <c r="B770" s="277">
        <v>803</v>
      </c>
      <c r="C770" s="258" t="s">
        <v>196</v>
      </c>
      <c r="D770" s="258" t="s">
        <v>200</v>
      </c>
      <c r="E770" s="258" t="s">
        <v>12</v>
      </c>
      <c r="F770" s="256"/>
      <c r="G770" s="263"/>
      <c r="H770" s="263"/>
      <c r="I770" s="263" t="e">
        <f>#REF!+G770</f>
        <v>#REF!</v>
      </c>
      <c r="J770" s="263" t="e">
        <f t="shared" si="705"/>
        <v>#REF!</v>
      </c>
      <c r="K770" s="263" t="e">
        <f t="shared" si="709"/>
        <v>#REF!</v>
      </c>
      <c r="L770" s="263" t="e">
        <f t="shared" si="706"/>
        <v>#REF!</v>
      </c>
      <c r="M770" s="263" t="e">
        <f t="shared" si="706"/>
        <v>#REF!</v>
      </c>
      <c r="N770" s="263" t="e">
        <f t="shared" si="706"/>
        <v>#REF!</v>
      </c>
      <c r="O770" s="263" t="e">
        <f t="shared" si="706"/>
        <v>#REF!</v>
      </c>
      <c r="P770" s="263" t="e">
        <f t="shared" si="706"/>
        <v>#REF!</v>
      </c>
      <c r="Q770" s="263" t="e">
        <f t="shared" si="707"/>
        <v>#REF!</v>
      </c>
      <c r="R770" s="263" t="e">
        <f t="shared" si="708"/>
        <v>#REF!</v>
      </c>
      <c r="S770" s="263" t="e">
        <f t="shared" si="708"/>
        <v>#REF!</v>
      </c>
      <c r="T770" s="263" t="e">
        <f t="shared" si="708"/>
        <v>#REF!</v>
      </c>
      <c r="U770" s="263" t="e">
        <f t="shared" si="708"/>
        <v>#REF!</v>
      </c>
    </row>
    <row r="771" spans="1:21" ht="51" hidden="1" customHeight="1" x14ac:dyDescent="0.2">
      <c r="A771" s="265" t="s">
        <v>13</v>
      </c>
      <c r="B771" s="277">
        <v>803</v>
      </c>
      <c r="C771" s="258" t="s">
        <v>196</v>
      </c>
      <c r="D771" s="258" t="s">
        <v>200</v>
      </c>
      <c r="E771" s="258" t="s">
        <v>14</v>
      </c>
      <c r="F771" s="258"/>
      <c r="G771" s="263"/>
      <c r="H771" s="263"/>
      <c r="I771" s="263" t="e">
        <f>#REF!+G771</f>
        <v>#REF!</v>
      </c>
      <c r="J771" s="263" t="e">
        <f t="shared" si="705"/>
        <v>#REF!</v>
      </c>
      <c r="K771" s="263" t="e">
        <f t="shared" si="709"/>
        <v>#REF!</v>
      </c>
      <c r="L771" s="263" t="e">
        <f t="shared" si="706"/>
        <v>#REF!</v>
      </c>
      <c r="M771" s="263" t="e">
        <f t="shared" si="706"/>
        <v>#REF!</v>
      </c>
      <c r="N771" s="263" t="e">
        <f t="shared" si="706"/>
        <v>#REF!</v>
      </c>
      <c r="O771" s="263" t="e">
        <f t="shared" si="706"/>
        <v>#REF!</v>
      </c>
      <c r="P771" s="263" t="e">
        <f t="shared" si="706"/>
        <v>#REF!</v>
      </c>
      <c r="Q771" s="263" t="e">
        <f t="shared" si="707"/>
        <v>#REF!</v>
      </c>
      <c r="R771" s="263" t="e">
        <f t="shared" si="708"/>
        <v>#REF!</v>
      </c>
      <c r="S771" s="263" t="e">
        <f t="shared" si="708"/>
        <v>#REF!</v>
      </c>
      <c r="T771" s="263" t="e">
        <f t="shared" si="708"/>
        <v>#REF!</v>
      </c>
      <c r="U771" s="263" t="e">
        <f t="shared" si="708"/>
        <v>#REF!</v>
      </c>
    </row>
    <row r="772" spans="1:21" ht="12.75" hidden="1" customHeight="1" x14ac:dyDescent="0.2">
      <c r="A772" s="265" t="s">
        <v>153</v>
      </c>
      <c r="B772" s="277">
        <v>803</v>
      </c>
      <c r="C772" s="258" t="s">
        <v>196</v>
      </c>
      <c r="D772" s="258" t="s">
        <v>200</v>
      </c>
      <c r="E772" s="258" t="s">
        <v>14</v>
      </c>
      <c r="F772" s="258" t="s">
        <v>154</v>
      </c>
      <c r="G772" s="263"/>
      <c r="H772" s="263"/>
      <c r="I772" s="263" t="e">
        <f>#REF!+G772</f>
        <v>#REF!</v>
      </c>
      <c r="J772" s="263" t="e">
        <f t="shared" si="705"/>
        <v>#REF!</v>
      </c>
      <c r="K772" s="263" t="e">
        <f t="shared" si="709"/>
        <v>#REF!</v>
      </c>
      <c r="L772" s="263" t="e">
        <f t="shared" si="706"/>
        <v>#REF!</v>
      </c>
      <c r="M772" s="263" t="e">
        <f t="shared" si="706"/>
        <v>#REF!</v>
      </c>
      <c r="N772" s="263" t="e">
        <f t="shared" si="706"/>
        <v>#REF!</v>
      </c>
      <c r="O772" s="263" t="e">
        <f t="shared" si="706"/>
        <v>#REF!</v>
      </c>
      <c r="P772" s="263" t="e">
        <f t="shared" si="706"/>
        <v>#REF!</v>
      </c>
      <c r="Q772" s="263" t="e">
        <f t="shared" si="707"/>
        <v>#REF!</v>
      </c>
      <c r="R772" s="263" t="e">
        <f t="shared" si="708"/>
        <v>#REF!</v>
      </c>
      <c r="S772" s="263" t="e">
        <f t="shared" si="708"/>
        <v>#REF!</v>
      </c>
      <c r="T772" s="263" t="e">
        <f t="shared" si="708"/>
        <v>#REF!</v>
      </c>
      <c r="U772" s="263" t="e">
        <f t="shared" si="708"/>
        <v>#REF!</v>
      </c>
    </row>
    <row r="773" spans="1:21" ht="51" hidden="1" customHeight="1" x14ac:dyDescent="0.2">
      <c r="A773" s="265" t="s">
        <v>15</v>
      </c>
      <c r="B773" s="277">
        <v>803</v>
      </c>
      <c r="C773" s="258" t="s">
        <v>196</v>
      </c>
      <c r="D773" s="258" t="s">
        <v>200</v>
      </c>
      <c r="E773" s="258" t="s">
        <v>16</v>
      </c>
      <c r="F773" s="258"/>
      <c r="G773" s="263"/>
      <c r="H773" s="263"/>
      <c r="I773" s="263" t="e">
        <f>#REF!+G773</f>
        <v>#REF!</v>
      </c>
      <c r="J773" s="263" t="e">
        <f t="shared" si="705"/>
        <v>#REF!</v>
      </c>
      <c r="K773" s="263" t="e">
        <f t="shared" si="709"/>
        <v>#REF!</v>
      </c>
      <c r="L773" s="263" t="e">
        <f t="shared" si="706"/>
        <v>#REF!</v>
      </c>
      <c r="M773" s="263" t="e">
        <f t="shared" si="706"/>
        <v>#REF!</v>
      </c>
      <c r="N773" s="263" t="e">
        <f t="shared" si="706"/>
        <v>#REF!</v>
      </c>
      <c r="O773" s="263" t="e">
        <f t="shared" si="706"/>
        <v>#REF!</v>
      </c>
      <c r="P773" s="263" t="e">
        <f t="shared" si="706"/>
        <v>#REF!</v>
      </c>
      <c r="Q773" s="263" t="e">
        <f t="shared" si="707"/>
        <v>#REF!</v>
      </c>
      <c r="R773" s="263" t="e">
        <f t="shared" si="708"/>
        <v>#REF!</v>
      </c>
      <c r="S773" s="263" t="e">
        <f t="shared" si="708"/>
        <v>#REF!</v>
      </c>
      <c r="T773" s="263" t="e">
        <f t="shared" si="708"/>
        <v>#REF!</v>
      </c>
      <c r="U773" s="263" t="e">
        <f t="shared" si="708"/>
        <v>#REF!</v>
      </c>
    </row>
    <row r="774" spans="1:21" ht="12.75" hidden="1" customHeight="1" x14ac:dyDescent="0.2">
      <c r="A774" s="265" t="s">
        <v>153</v>
      </c>
      <c r="B774" s="277">
        <v>803</v>
      </c>
      <c r="C774" s="258" t="s">
        <v>196</v>
      </c>
      <c r="D774" s="258" t="s">
        <v>200</v>
      </c>
      <c r="E774" s="258" t="s">
        <v>16</v>
      </c>
      <c r="F774" s="258" t="s">
        <v>154</v>
      </c>
      <c r="G774" s="263"/>
      <c r="H774" s="263"/>
      <c r="I774" s="263" t="e">
        <f>#REF!+G774</f>
        <v>#REF!</v>
      </c>
      <c r="J774" s="263" t="e">
        <f t="shared" si="705"/>
        <v>#REF!</v>
      </c>
      <c r="K774" s="263" t="e">
        <f t="shared" si="709"/>
        <v>#REF!</v>
      </c>
      <c r="L774" s="263" t="e">
        <f t="shared" si="706"/>
        <v>#REF!</v>
      </c>
      <c r="M774" s="263" t="e">
        <f t="shared" si="706"/>
        <v>#REF!</v>
      </c>
      <c r="N774" s="263" t="e">
        <f t="shared" si="706"/>
        <v>#REF!</v>
      </c>
      <c r="O774" s="263" t="e">
        <f t="shared" si="706"/>
        <v>#REF!</v>
      </c>
      <c r="P774" s="263" t="e">
        <f t="shared" si="706"/>
        <v>#REF!</v>
      </c>
      <c r="Q774" s="263" t="e">
        <f t="shared" si="707"/>
        <v>#REF!</v>
      </c>
      <c r="R774" s="263" t="e">
        <f t="shared" si="708"/>
        <v>#REF!</v>
      </c>
      <c r="S774" s="263" t="e">
        <f t="shared" si="708"/>
        <v>#REF!</v>
      </c>
      <c r="T774" s="263" t="e">
        <f t="shared" si="708"/>
        <v>#REF!</v>
      </c>
      <c r="U774" s="263" t="e">
        <f t="shared" si="708"/>
        <v>#REF!</v>
      </c>
    </row>
    <row r="775" spans="1:21" ht="12.75" hidden="1" customHeight="1" x14ac:dyDescent="0.2">
      <c r="A775" s="265" t="s">
        <v>17</v>
      </c>
      <c r="B775" s="277">
        <v>803</v>
      </c>
      <c r="C775" s="258" t="s">
        <v>196</v>
      </c>
      <c r="D775" s="258" t="s">
        <v>200</v>
      </c>
      <c r="E775" s="258" t="s">
        <v>18</v>
      </c>
      <c r="F775" s="258"/>
      <c r="G775" s="263"/>
      <c r="H775" s="263"/>
      <c r="I775" s="263" t="e">
        <f>#REF!+G775</f>
        <v>#REF!</v>
      </c>
      <c r="J775" s="263" t="e">
        <f t="shared" si="705"/>
        <v>#REF!</v>
      </c>
      <c r="K775" s="263" t="e">
        <f t="shared" si="709"/>
        <v>#REF!</v>
      </c>
      <c r="L775" s="263" t="e">
        <f t="shared" si="706"/>
        <v>#REF!</v>
      </c>
      <c r="M775" s="263" t="e">
        <f t="shared" si="706"/>
        <v>#REF!</v>
      </c>
      <c r="N775" s="263" t="e">
        <f t="shared" si="706"/>
        <v>#REF!</v>
      </c>
      <c r="O775" s="263" t="e">
        <f t="shared" si="706"/>
        <v>#REF!</v>
      </c>
      <c r="P775" s="263" t="e">
        <f t="shared" si="706"/>
        <v>#REF!</v>
      </c>
      <c r="Q775" s="263" t="e">
        <f t="shared" si="707"/>
        <v>#REF!</v>
      </c>
      <c r="R775" s="263" t="e">
        <f t="shared" si="708"/>
        <v>#REF!</v>
      </c>
      <c r="S775" s="263" t="e">
        <f t="shared" si="708"/>
        <v>#REF!</v>
      </c>
      <c r="T775" s="263" t="e">
        <f t="shared" si="708"/>
        <v>#REF!</v>
      </c>
      <c r="U775" s="263" t="e">
        <f t="shared" si="708"/>
        <v>#REF!</v>
      </c>
    </row>
    <row r="776" spans="1:21" ht="12.75" hidden="1" customHeight="1" x14ac:dyDescent="0.2">
      <c r="A776" s="265" t="s">
        <v>320</v>
      </c>
      <c r="B776" s="277">
        <v>803</v>
      </c>
      <c r="C776" s="258" t="s">
        <v>196</v>
      </c>
      <c r="D776" s="258" t="s">
        <v>200</v>
      </c>
      <c r="E776" s="258" t="s">
        <v>18</v>
      </c>
      <c r="F776" s="258" t="s">
        <v>321</v>
      </c>
      <c r="G776" s="263"/>
      <c r="H776" s="263"/>
      <c r="I776" s="263" t="e">
        <f>#REF!+G776</f>
        <v>#REF!</v>
      </c>
      <c r="J776" s="263" t="e">
        <f t="shared" si="705"/>
        <v>#REF!</v>
      </c>
      <c r="K776" s="263" t="e">
        <f t="shared" si="709"/>
        <v>#REF!</v>
      </c>
      <c r="L776" s="263" t="e">
        <f t="shared" si="706"/>
        <v>#REF!</v>
      </c>
      <c r="M776" s="263" t="e">
        <f t="shared" si="706"/>
        <v>#REF!</v>
      </c>
      <c r="N776" s="263" t="e">
        <f t="shared" si="706"/>
        <v>#REF!</v>
      </c>
      <c r="O776" s="263" t="e">
        <f t="shared" si="706"/>
        <v>#REF!</v>
      </c>
      <c r="P776" s="263" t="e">
        <f t="shared" si="706"/>
        <v>#REF!</v>
      </c>
      <c r="Q776" s="263" t="e">
        <f t="shared" si="707"/>
        <v>#REF!</v>
      </c>
      <c r="R776" s="263" t="e">
        <f t="shared" si="708"/>
        <v>#REF!</v>
      </c>
      <c r="S776" s="263" t="e">
        <f t="shared" si="708"/>
        <v>#REF!</v>
      </c>
      <c r="T776" s="263" t="e">
        <f t="shared" si="708"/>
        <v>#REF!</v>
      </c>
      <c r="U776" s="263" t="e">
        <f t="shared" si="708"/>
        <v>#REF!</v>
      </c>
    </row>
    <row r="777" spans="1:21" ht="12.75" hidden="1" customHeight="1" x14ac:dyDescent="0.2">
      <c r="A777" s="435" t="s">
        <v>19</v>
      </c>
      <c r="B777" s="255">
        <v>803</v>
      </c>
      <c r="C777" s="256" t="s">
        <v>196</v>
      </c>
      <c r="D777" s="256" t="s">
        <v>202</v>
      </c>
      <c r="E777" s="256"/>
      <c r="F777" s="256"/>
      <c r="G777" s="263"/>
      <c r="H777" s="263"/>
      <c r="I777" s="263" t="e">
        <f>#REF!+G777</f>
        <v>#REF!</v>
      </c>
      <c r="J777" s="263" t="e">
        <f t="shared" si="705"/>
        <v>#REF!</v>
      </c>
      <c r="K777" s="263" t="e">
        <f t="shared" si="709"/>
        <v>#REF!</v>
      </c>
      <c r="L777" s="263" t="e">
        <f t="shared" si="706"/>
        <v>#REF!</v>
      </c>
      <c r="M777" s="263" t="e">
        <f t="shared" si="706"/>
        <v>#REF!</v>
      </c>
      <c r="N777" s="263" t="e">
        <f t="shared" si="706"/>
        <v>#REF!</v>
      </c>
      <c r="O777" s="263" t="e">
        <f t="shared" si="706"/>
        <v>#REF!</v>
      </c>
      <c r="P777" s="263" t="e">
        <f t="shared" si="706"/>
        <v>#REF!</v>
      </c>
      <c r="Q777" s="263" t="e">
        <f t="shared" si="707"/>
        <v>#REF!</v>
      </c>
      <c r="R777" s="263" t="e">
        <f t="shared" si="708"/>
        <v>#REF!</v>
      </c>
      <c r="S777" s="263" t="e">
        <f t="shared" si="708"/>
        <v>#REF!</v>
      </c>
      <c r="T777" s="263" t="e">
        <f t="shared" si="708"/>
        <v>#REF!</v>
      </c>
      <c r="U777" s="263" t="e">
        <f t="shared" si="708"/>
        <v>#REF!</v>
      </c>
    </row>
    <row r="778" spans="1:21" ht="12.75" hidden="1" customHeight="1" x14ac:dyDescent="0.2">
      <c r="A778" s="265" t="s">
        <v>20</v>
      </c>
      <c r="B778" s="277">
        <v>803</v>
      </c>
      <c r="C778" s="258" t="s">
        <v>196</v>
      </c>
      <c r="D778" s="258" t="s">
        <v>202</v>
      </c>
      <c r="E778" s="258" t="s">
        <v>21</v>
      </c>
      <c r="F778" s="258"/>
      <c r="G778" s="263"/>
      <c r="H778" s="263"/>
      <c r="I778" s="263" t="e">
        <f>#REF!+G778</f>
        <v>#REF!</v>
      </c>
      <c r="J778" s="263" t="e">
        <f t="shared" si="705"/>
        <v>#REF!</v>
      </c>
      <c r="K778" s="263" t="e">
        <f t="shared" si="709"/>
        <v>#REF!</v>
      </c>
      <c r="L778" s="263" t="e">
        <f t="shared" si="706"/>
        <v>#REF!</v>
      </c>
      <c r="M778" s="263" t="e">
        <f t="shared" si="706"/>
        <v>#REF!</v>
      </c>
      <c r="N778" s="263" t="e">
        <f t="shared" si="706"/>
        <v>#REF!</v>
      </c>
      <c r="O778" s="263" t="e">
        <f t="shared" si="706"/>
        <v>#REF!</v>
      </c>
      <c r="P778" s="263" t="e">
        <f t="shared" si="706"/>
        <v>#REF!</v>
      </c>
      <c r="Q778" s="263" t="e">
        <f t="shared" si="707"/>
        <v>#REF!</v>
      </c>
      <c r="R778" s="263" t="e">
        <f t="shared" si="708"/>
        <v>#REF!</v>
      </c>
      <c r="S778" s="263" t="e">
        <f t="shared" si="708"/>
        <v>#REF!</v>
      </c>
      <c r="T778" s="263" t="e">
        <f t="shared" si="708"/>
        <v>#REF!</v>
      </c>
      <c r="U778" s="263" t="e">
        <f t="shared" si="708"/>
        <v>#REF!</v>
      </c>
    </row>
    <row r="779" spans="1:21" ht="12.75" hidden="1" customHeight="1" x14ac:dyDescent="0.2">
      <c r="A779" s="265" t="s">
        <v>22</v>
      </c>
      <c r="B779" s="277">
        <v>803</v>
      </c>
      <c r="C779" s="258" t="s">
        <v>196</v>
      </c>
      <c r="D779" s="258" t="s">
        <v>202</v>
      </c>
      <c r="E779" s="258" t="s">
        <v>23</v>
      </c>
      <c r="F779" s="258"/>
      <c r="G779" s="263"/>
      <c r="H779" s="263"/>
      <c r="I779" s="263" t="e">
        <f>#REF!+G779</f>
        <v>#REF!</v>
      </c>
      <c r="J779" s="263" t="e">
        <f t="shared" si="705"/>
        <v>#REF!</v>
      </c>
      <c r="K779" s="263" t="e">
        <f t="shared" si="709"/>
        <v>#REF!</v>
      </c>
      <c r="L779" s="263" t="e">
        <f t="shared" si="706"/>
        <v>#REF!</v>
      </c>
      <c r="M779" s="263" t="e">
        <f t="shared" si="706"/>
        <v>#REF!</v>
      </c>
      <c r="N779" s="263" t="e">
        <f t="shared" si="706"/>
        <v>#REF!</v>
      </c>
      <c r="O779" s="263" t="e">
        <f t="shared" si="706"/>
        <v>#REF!</v>
      </c>
      <c r="P779" s="263" t="e">
        <f t="shared" si="706"/>
        <v>#REF!</v>
      </c>
      <c r="Q779" s="263" t="e">
        <f t="shared" si="707"/>
        <v>#REF!</v>
      </c>
      <c r="R779" s="263" t="e">
        <f t="shared" si="708"/>
        <v>#REF!</v>
      </c>
      <c r="S779" s="263" t="e">
        <f t="shared" si="708"/>
        <v>#REF!</v>
      </c>
      <c r="T779" s="263" t="e">
        <f t="shared" si="708"/>
        <v>#REF!</v>
      </c>
      <c r="U779" s="263" t="e">
        <f t="shared" si="708"/>
        <v>#REF!</v>
      </c>
    </row>
    <row r="780" spans="1:21" ht="12.75" hidden="1" customHeight="1" x14ac:dyDescent="0.2">
      <c r="A780" s="265" t="s">
        <v>24</v>
      </c>
      <c r="B780" s="277">
        <v>803</v>
      </c>
      <c r="C780" s="258" t="s">
        <v>196</v>
      </c>
      <c r="D780" s="258" t="s">
        <v>202</v>
      </c>
      <c r="E780" s="258" t="s">
        <v>23</v>
      </c>
      <c r="F780" s="258" t="s">
        <v>301</v>
      </c>
      <c r="G780" s="263"/>
      <c r="H780" s="263"/>
      <c r="I780" s="263" t="e">
        <f>#REF!+G780</f>
        <v>#REF!</v>
      </c>
      <c r="J780" s="263" t="e">
        <f t="shared" si="705"/>
        <v>#REF!</v>
      </c>
      <c r="K780" s="263" t="e">
        <f t="shared" si="709"/>
        <v>#REF!</v>
      </c>
      <c r="L780" s="263" t="e">
        <f t="shared" si="706"/>
        <v>#REF!</v>
      </c>
      <c r="M780" s="263" t="e">
        <f t="shared" si="706"/>
        <v>#REF!</v>
      </c>
      <c r="N780" s="263" t="e">
        <f t="shared" si="706"/>
        <v>#REF!</v>
      </c>
      <c r="O780" s="263" t="e">
        <f t="shared" si="706"/>
        <v>#REF!</v>
      </c>
      <c r="P780" s="263" t="e">
        <f t="shared" si="706"/>
        <v>#REF!</v>
      </c>
      <c r="Q780" s="263" t="e">
        <f t="shared" si="707"/>
        <v>#REF!</v>
      </c>
      <c r="R780" s="263" t="e">
        <f t="shared" si="708"/>
        <v>#REF!</v>
      </c>
      <c r="S780" s="263" t="e">
        <f t="shared" si="708"/>
        <v>#REF!</v>
      </c>
      <c r="T780" s="263" t="e">
        <f t="shared" si="708"/>
        <v>#REF!</v>
      </c>
      <c r="U780" s="263" t="e">
        <f t="shared" si="708"/>
        <v>#REF!</v>
      </c>
    </row>
    <row r="781" spans="1:21" ht="12.75" hidden="1" customHeight="1" x14ac:dyDescent="0.2">
      <c r="A781" s="265" t="s">
        <v>320</v>
      </c>
      <c r="B781" s="277">
        <v>803</v>
      </c>
      <c r="C781" s="258" t="s">
        <v>196</v>
      </c>
      <c r="D781" s="258" t="s">
        <v>202</v>
      </c>
      <c r="E781" s="258" t="s">
        <v>23</v>
      </c>
      <c r="F781" s="258" t="s">
        <v>321</v>
      </c>
      <c r="G781" s="263"/>
      <c r="H781" s="263"/>
      <c r="I781" s="263" t="e">
        <f>#REF!+G781</f>
        <v>#REF!</v>
      </c>
      <c r="J781" s="263" t="e">
        <f t="shared" si="705"/>
        <v>#REF!</v>
      </c>
      <c r="K781" s="263" t="e">
        <f t="shared" si="709"/>
        <v>#REF!</v>
      </c>
      <c r="L781" s="263" t="e">
        <f t="shared" si="706"/>
        <v>#REF!</v>
      </c>
      <c r="M781" s="263" t="e">
        <f t="shared" si="706"/>
        <v>#REF!</v>
      </c>
      <c r="N781" s="263" t="e">
        <f t="shared" si="706"/>
        <v>#REF!</v>
      </c>
      <c r="O781" s="263" t="e">
        <f t="shared" si="706"/>
        <v>#REF!</v>
      </c>
      <c r="P781" s="263" t="e">
        <f t="shared" si="706"/>
        <v>#REF!</v>
      </c>
      <c r="Q781" s="263" t="e">
        <f t="shared" si="707"/>
        <v>#REF!</v>
      </c>
      <c r="R781" s="263" t="e">
        <f t="shared" si="708"/>
        <v>#REF!</v>
      </c>
      <c r="S781" s="263" t="e">
        <f t="shared" si="708"/>
        <v>#REF!</v>
      </c>
      <c r="T781" s="263" t="e">
        <f t="shared" si="708"/>
        <v>#REF!</v>
      </c>
      <c r="U781" s="263" t="e">
        <f t="shared" si="708"/>
        <v>#REF!</v>
      </c>
    </row>
    <row r="782" spans="1:21" ht="12.75" hidden="1" customHeight="1" x14ac:dyDescent="0.2">
      <c r="A782" s="265" t="s">
        <v>149</v>
      </c>
      <c r="B782" s="277">
        <v>803</v>
      </c>
      <c r="C782" s="258" t="s">
        <v>196</v>
      </c>
      <c r="D782" s="258" t="s">
        <v>202</v>
      </c>
      <c r="E782" s="258" t="s">
        <v>23</v>
      </c>
      <c r="F782" s="258" t="s">
        <v>150</v>
      </c>
      <c r="G782" s="263"/>
      <c r="H782" s="263"/>
      <c r="I782" s="263" t="e">
        <f>#REF!+G782</f>
        <v>#REF!</v>
      </c>
      <c r="J782" s="263" t="e">
        <f t="shared" si="705"/>
        <v>#REF!</v>
      </c>
      <c r="K782" s="263" t="e">
        <f t="shared" si="709"/>
        <v>#REF!</v>
      </c>
      <c r="L782" s="263" t="e">
        <f t="shared" si="706"/>
        <v>#REF!</v>
      </c>
      <c r="M782" s="263" t="e">
        <f t="shared" si="706"/>
        <v>#REF!</v>
      </c>
      <c r="N782" s="263" t="e">
        <f t="shared" si="706"/>
        <v>#REF!</v>
      </c>
      <c r="O782" s="263" t="e">
        <f t="shared" si="706"/>
        <v>#REF!</v>
      </c>
      <c r="P782" s="263" t="e">
        <f t="shared" si="706"/>
        <v>#REF!</v>
      </c>
      <c r="Q782" s="263" t="e">
        <f t="shared" si="707"/>
        <v>#REF!</v>
      </c>
      <c r="R782" s="263" t="e">
        <f t="shared" si="708"/>
        <v>#REF!</v>
      </c>
      <c r="S782" s="263" t="e">
        <f t="shared" si="708"/>
        <v>#REF!</v>
      </c>
      <c r="T782" s="263" t="e">
        <f t="shared" si="708"/>
        <v>#REF!</v>
      </c>
      <c r="U782" s="263" t="e">
        <f t="shared" si="708"/>
        <v>#REF!</v>
      </c>
    </row>
    <row r="783" spans="1:21" ht="12.75" hidden="1" customHeight="1" x14ac:dyDescent="0.2">
      <c r="A783" s="435" t="s">
        <v>25</v>
      </c>
      <c r="B783" s="255">
        <v>803</v>
      </c>
      <c r="C783" s="256" t="s">
        <v>200</v>
      </c>
      <c r="D783" s="256"/>
      <c r="E783" s="256"/>
      <c r="F783" s="256"/>
      <c r="G783" s="263"/>
      <c r="H783" s="263"/>
      <c r="I783" s="263" t="e">
        <f>#REF!+G783</f>
        <v>#REF!</v>
      </c>
      <c r="J783" s="263" t="e">
        <f t="shared" si="705"/>
        <v>#REF!</v>
      </c>
      <c r="K783" s="263" t="e">
        <f t="shared" si="709"/>
        <v>#REF!</v>
      </c>
      <c r="L783" s="263" t="e">
        <f t="shared" si="706"/>
        <v>#REF!</v>
      </c>
      <c r="M783" s="263" t="e">
        <f t="shared" si="706"/>
        <v>#REF!</v>
      </c>
      <c r="N783" s="263" t="e">
        <f t="shared" si="706"/>
        <v>#REF!</v>
      </c>
      <c r="O783" s="263" t="e">
        <f t="shared" si="706"/>
        <v>#REF!</v>
      </c>
      <c r="P783" s="263" t="e">
        <f t="shared" si="706"/>
        <v>#REF!</v>
      </c>
      <c r="Q783" s="263" t="e">
        <f t="shared" si="707"/>
        <v>#REF!</v>
      </c>
      <c r="R783" s="263" t="e">
        <f t="shared" si="708"/>
        <v>#REF!</v>
      </c>
      <c r="S783" s="263" t="e">
        <f t="shared" si="708"/>
        <v>#REF!</v>
      </c>
      <c r="T783" s="263" t="e">
        <f t="shared" si="708"/>
        <v>#REF!</v>
      </c>
      <c r="U783" s="263" t="e">
        <f t="shared" si="708"/>
        <v>#REF!</v>
      </c>
    </row>
    <row r="784" spans="1:21" ht="25.5" hidden="1" customHeight="1" x14ac:dyDescent="0.2">
      <c r="A784" s="435" t="s">
        <v>26</v>
      </c>
      <c r="B784" s="255">
        <v>803</v>
      </c>
      <c r="C784" s="256" t="s">
        <v>200</v>
      </c>
      <c r="D784" s="256" t="s">
        <v>194</v>
      </c>
      <c r="E784" s="258"/>
      <c r="F784" s="258"/>
      <c r="G784" s="263"/>
      <c r="H784" s="263"/>
      <c r="I784" s="263" t="e">
        <f>#REF!+G784</f>
        <v>#REF!</v>
      </c>
      <c r="J784" s="263" t="e">
        <f t="shared" si="705"/>
        <v>#REF!</v>
      </c>
      <c r="K784" s="263" t="e">
        <f t="shared" si="709"/>
        <v>#REF!</v>
      </c>
      <c r="L784" s="263" t="e">
        <f t="shared" si="706"/>
        <v>#REF!</v>
      </c>
      <c r="M784" s="263" t="e">
        <f t="shared" si="706"/>
        <v>#REF!</v>
      </c>
      <c r="N784" s="263" t="e">
        <f t="shared" si="706"/>
        <v>#REF!</v>
      </c>
      <c r="O784" s="263" t="e">
        <f t="shared" si="706"/>
        <v>#REF!</v>
      </c>
      <c r="P784" s="263" t="e">
        <f t="shared" si="706"/>
        <v>#REF!</v>
      </c>
      <c r="Q784" s="263" t="e">
        <f t="shared" si="707"/>
        <v>#REF!</v>
      </c>
      <c r="R784" s="263" t="e">
        <f t="shared" si="708"/>
        <v>#REF!</v>
      </c>
      <c r="S784" s="263" t="e">
        <f t="shared" si="708"/>
        <v>#REF!</v>
      </c>
      <c r="T784" s="263" t="e">
        <f t="shared" si="708"/>
        <v>#REF!</v>
      </c>
      <c r="U784" s="263" t="e">
        <f t="shared" si="708"/>
        <v>#REF!</v>
      </c>
    </row>
    <row r="785" spans="1:21" ht="12.75" hidden="1" customHeight="1" x14ac:dyDescent="0.2">
      <c r="A785" s="265" t="s">
        <v>27</v>
      </c>
      <c r="B785" s="277">
        <v>803</v>
      </c>
      <c r="C785" s="258" t="s">
        <v>200</v>
      </c>
      <c r="D785" s="258" t="s">
        <v>194</v>
      </c>
      <c r="E785" s="258" t="s">
        <v>28</v>
      </c>
      <c r="F785" s="258"/>
      <c r="G785" s="263"/>
      <c r="H785" s="263"/>
      <c r="I785" s="263" t="e">
        <f>#REF!+G785</f>
        <v>#REF!</v>
      </c>
      <c r="J785" s="263" t="e">
        <f t="shared" si="705"/>
        <v>#REF!</v>
      </c>
      <c r="K785" s="263" t="e">
        <f t="shared" si="709"/>
        <v>#REF!</v>
      </c>
      <c r="L785" s="263" t="e">
        <f t="shared" si="706"/>
        <v>#REF!</v>
      </c>
      <c r="M785" s="263" t="e">
        <f t="shared" si="706"/>
        <v>#REF!</v>
      </c>
      <c r="N785" s="263" t="e">
        <f t="shared" si="706"/>
        <v>#REF!</v>
      </c>
      <c r="O785" s="263" t="e">
        <f t="shared" si="706"/>
        <v>#REF!</v>
      </c>
      <c r="P785" s="263" t="e">
        <f t="shared" si="706"/>
        <v>#REF!</v>
      </c>
      <c r="Q785" s="263" t="e">
        <f t="shared" si="707"/>
        <v>#REF!</v>
      </c>
      <c r="R785" s="263" t="e">
        <f t="shared" si="708"/>
        <v>#REF!</v>
      </c>
      <c r="S785" s="263" t="e">
        <f t="shared" si="708"/>
        <v>#REF!</v>
      </c>
      <c r="T785" s="263" t="e">
        <f t="shared" si="708"/>
        <v>#REF!</v>
      </c>
      <c r="U785" s="263" t="e">
        <f t="shared" si="708"/>
        <v>#REF!</v>
      </c>
    </row>
    <row r="786" spans="1:21" ht="12.75" hidden="1" customHeight="1" x14ac:dyDescent="0.2">
      <c r="A786" s="265" t="s">
        <v>299</v>
      </c>
      <c r="B786" s="277">
        <v>803</v>
      </c>
      <c r="C786" s="258" t="s">
        <v>200</v>
      </c>
      <c r="D786" s="258" t="s">
        <v>194</v>
      </c>
      <c r="E786" s="258" t="s">
        <v>29</v>
      </c>
      <c r="F786" s="258"/>
      <c r="G786" s="263"/>
      <c r="H786" s="263"/>
      <c r="I786" s="263" t="e">
        <f>#REF!+G786</f>
        <v>#REF!</v>
      </c>
      <c r="J786" s="263" t="e">
        <f t="shared" si="705"/>
        <v>#REF!</v>
      </c>
      <c r="K786" s="263" t="e">
        <f t="shared" si="709"/>
        <v>#REF!</v>
      </c>
      <c r="L786" s="263" t="e">
        <f t="shared" si="706"/>
        <v>#REF!</v>
      </c>
      <c r="M786" s="263" t="e">
        <f t="shared" si="706"/>
        <v>#REF!</v>
      </c>
      <c r="N786" s="263" t="e">
        <f t="shared" si="706"/>
        <v>#REF!</v>
      </c>
      <c r="O786" s="263" t="e">
        <f t="shared" si="706"/>
        <v>#REF!</v>
      </c>
      <c r="P786" s="263" t="e">
        <f t="shared" si="706"/>
        <v>#REF!</v>
      </c>
      <c r="Q786" s="263" t="e">
        <f t="shared" si="707"/>
        <v>#REF!</v>
      </c>
      <c r="R786" s="263" t="e">
        <f t="shared" si="708"/>
        <v>#REF!</v>
      </c>
      <c r="S786" s="263" t="e">
        <f t="shared" si="708"/>
        <v>#REF!</v>
      </c>
      <c r="T786" s="263" t="e">
        <f t="shared" si="708"/>
        <v>#REF!</v>
      </c>
      <c r="U786" s="263" t="e">
        <f t="shared" si="708"/>
        <v>#REF!</v>
      </c>
    </row>
    <row r="787" spans="1:21" ht="12.75" hidden="1" customHeight="1" x14ac:dyDescent="0.2">
      <c r="A787" s="265" t="s">
        <v>300</v>
      </c>
      <c r="B787" s="277">
        <v>803</v>
      </c>
      <c r="C787" s="258" t="s">
        <v>200</v>
      </c>
      <c r="D787" s="258" t="s">
        <v>194</v>
      </c>
      <c r="E787" s="258" t="s">
        <v>29</v>
      </c>
      <c r="F787" s="258" t="s">
        <v>301</v>
      </c>
      <c r="G787" s="263"/>
      <c r="H787" s="263"/>
      <c r="I787" s="263" t="e">
        <f>#REF!+G787</f>
        <v>#REF!</v>
      </c>
      <c r="J787" s="263" t="e">
        <f t="shared" si="705"/>
        <v>#REF!</v>
      </c>
      <c r="K787" s="263" t="e">
        <f t="shared" si="709"/>
        <v>#REF!</v>
      </c>
      <c r="L787" s="263" t="e">
        <f t="shared" si="706"/>
        <v>#REF!</v>
      </c>
      <c r="M787" s="263" t="e">
        <f t="shared" si="706"/>
        <v>#REF!</v>
      </c>
      <c r="N787" s="263" t="e">
        <f t="shared" si="706"/>
        <v>#REF!</v>
      </c>
      <c r="O787" s="263" t="e">
        <f t="shared" si="706"/>
        <v>#REF!</v>
      </c>
      <c r="P787" s="263" t="e">
        <f t="shared" si="706"/>
        <v>#REF!</v>
      </c>
      <c r="Q787" s="263" t="e">
        <f t="shared" si="707"/>
        <v>#REF!</v>
      </c>
      <c r="R787" s="263" t="e">
        <f t="shared" si="708"/>
        <v>#REF!</v>
      </c>
      <c r="S787" s="263" t="e">
        <f t="shared" si="708"/>
        <v>#REF!</v>
      </c>
      <c r="T787" s="263" t="e">
        <f t="shared" si="708"/>
        <v>#REF!</v>
      </c>
      <c r="U787" s="263" t="e">
        <f t="shared" si="708"/>
        <v>#REF!</v>
      </c>
    </row>
    <row r="788" spans="1:21" ht="12.75" hidden="1" customHeight="1" x14ac:dyDescent="0.2">
      <c r="A788" s="265" t="s">
        <v>338</v>
      </c>
      <c r="B788" s="277">
        <v>803</v>
      </c>
      <c r="C788" s="258" t="s">
        <v>200</v>
      </c>
      <c r="D788" s="258" t="s">
        <v>194</v>
      </c>
      <c r="E788" s="258" t="s">
        <v>29</v>
      </c>
      <c r="F788" s="258" t="s">
        <v>339</v>
      </c>
      <c r="G788" s="263"/>
      <c r="H788" s="263"/>
      <c r="I788" s="263" t="e">
        <f>#REF!+G788</f>
        <v>#REF!</v>
      </c>
      <c r="J788" s="263" t="e">
        <f t="shared" si="705"/>
        <v>#REF!</v>
      </c>
      <c r="K788" s="263" t="e">
        <f t="shared" si="709"/>
        <v>#REF!</v>
      </c>
      <c r="L788" s="263" t="e">
        <f t="shared" si="706"/>
        <v>#REF!</v>
      </c>
      <c r="M788" s="263" t="e">
        <f t="shared" si="706"/>
        <v>#REF!</v>
      </c>
      <c r="N788" s="263" t="e">
        <f t="shared" si="706"/>
        <v>#REF!</v>
      </c>
      <c r="O788" s="263" t="e">
        <f t="shared" si="706"/>
        <v>#REF!</v>
      </c>
      <c r="P788" s="263" t="e">
        <f t="shared" si="706"/>
        <v>#REF!</v>
      </c>
      <c r="Q788" s="263" t="e">
        <f t="shared" si="707"/>
        <v>#REF!</v>
      </c>
      <c r="R788" s="263" t="e">
        <f t="shared" si="708"/>
        <v>#REF!</v>
      </c>
      <c r="S788" s="263" t="e">
        <f t="shared" si="708"/>
        <v>#REF!</v>
      </c>
      <c r="T788" s="263" t="e">
        <f t="shared" si="708"/>
        <v>#REF!</v>
      </c>
      <c r="U788" s="263" t="e">
        <f t="shared" si="708"/>
        <v>#REF!</v>
      </c>
    </row>
    <row r="789" spans="1:21" ht="25.5" hidden="1" customHeight="1" x14ac:dyDescent="0.2">
      <c r="A789" s="265" t="s">
        <v>147</v>
      </c>
      <c r="B789" s="277">
        <v>803</v>
      </c>
      <c r="C789" s="258" t="s">
        <v>200</v>
      </c>
      <c r="D789" s="258" t="s">
        <v>194</v>
      </c>
      <c r="E789" s="258" t="s">
        <v>30</v>
      </c>
      <c r="F789" s="258"/>
      <c r="G789" s="263"/>
      <c r="H789" s="263"/>
      <c r="I789" s="263" t="e">
        <f>#REF!+G789</f>
        <v>#REF!</v>
      </c>
      <c r="J789" s="263" t="e">
        <f t="shared" si="705"/>
        <v>#REF!</v>
      </c>
      <c r="K789" s="263" t="e">
        <f t="shared" si="709"/>
        <v>#REF!</v>
      </c>
      <c r="L789" s="263" t="e">
        <f t="shared" si="706"/>
        <v>#REF!</v>
      </c>
      <c r="M789" s="263" t="e">
        <f t="shared" si="706"/>
        <v>#REF!</v>
      </c>
      <c r="N789" s="263" t="e">
        <f t="shared" si="706"/>
        <v>#REF!</v>
      </c>
      <c r="O789" s="263" t="e">
        <f t="shared" si="706"/>
        <v>#REF!</v>
      </c>
      <c r="P789" s="263" t="e">
        <f t="shared" si="706"/>
        <v>#REF!</v>
      </c>
      <c r="Q789" s="263" t="e">
        <f t="shared" si="707"/>
        <v>#REF!</v>
      </c>
      <c r="R789" s="263" t="e">
        <f t="shared" ref="R789:U807" si="710">M789+N789</f>
        <v>#REF!</v>
      </c>
      <c r="S789" s="263" t="e">
        <f t="shared" si="710"/>
        <v>#REF!</v>
      </c>
      <c r="T789" s="263" t="e">
        <f t="shared" si="710"/>
        <v>#REF!</v>
      </c>
      <c r="U789" s="263" t="e">
        <f t="shared" si="710"/>
        <v>#REF!</v>
      </c>
    </row>
    <row r="790" spans="1:21" ht="12.75" hidden="1" customHeight="1" x14ac:dyDescent="0.2">
      <c r="A790" s="265" t="s">
        <v>300</v>
      </c>
      <c r="B790" s="277">
        <v>803</v>
      </c>
      <c r="C790" s="258" t="s">
        <v>200</v>
      </c>
      <c r="D790" s="258" t="s">
        <v>194</v>
      </c>
      <c r="E790" s="258" t="s">
        <v>30</v>
      </c>
      <c r="F790" s="258" t="s">
        <v>301</v>
      </c>
      <c r="G790" s="263"/>
      <c r="H790" s="263"/>
      <c r="I790" s="263" t="e">
        <f>#REF!+G790</f>
        <v>#REF!</v>
      </c>
      <c r="J790" s="263" t="e">
        <f t="shared" si="705"/>
        <v>#REF!</v>
      </c>
      <c r="K790" s="263" t="e">
        <f t="shared" si="709"/>
        <v>#REF!</v>
      </c>
      <c r="L790" s="263" t="e">
        <f t="shared" si="706"/>
        <v>#REF!</v>
      </c>
      <c r="M790" s="263" t="e">
        <f t="shared" si="706"/>
        <v>#REF!</v>
      </c>
      <c r="N790" s="263" t="e">
        <f t="shared" si="706"/>
        <v>#REF!</v>
      </c>
      <c r="O790" s="263" t="e">
        <f t="shared" si="706"/>
        <v>#REF!</v>
      </c>
      <c r="P790" s="263" t="e">
        <f t="shared" si="706"/>
        <v>#REF!</v>
      </c>
      <c r="Q790" s="263" t="e">
        <f t="shared" si="707"/>
        <v>#REF!</v>
      </c>
      <c r="R790" s="263" t="e">
        <f t="shared" si="710"/>
        <v>#REF!</v>
      </c>
      <c r="S790" s="263" t="e">
        <f t="shared" si="710"/>
        <v>#REF!</v>
      </c>
      <c r="T790" s="263" t="e">
        <f t="shared" si="710"/>
        <v>#REF!</v>
      </c>
      <c r="U790" s="263" t="e">
        <f t="shared" si="710"/>
        <v>#REF!</v>
      </c>
    </row>
    <row r="791" spans="1:21" ht="12.75" hidden="1" customHeight="1" x14ac:dyDescent="0.2">
      <c r="A791" s="265" t="s">
        <v>324</v>
      </c>
      <c r="B791" s="277">
        <v>803</v>
      </c>
      <c r="C791" s="258" t="s">
        <v>200</v>
      </c>
      <c r="D791" s="258" t="s">
        <v>194</v>
      </c>
      <c r="E791" s="258" t="s">
        <v>325</v>
      </c>
      <c r="F791" s="258"/>
      <c r="G791" s="263"/>
      <c r="H791" s="263"/>
      <c r="I791" s="263" t="e">
        <f>#REF!+G791</f>
        <v>#REF!</v>
      </c>
      <c r="J791" s="263" t="e">
        <f t="shared" si="705"/>
        <v>#REF!</v>
      </c>
      <c r="K791" s="263" t="e">
        <f t="shared" si="709"/>
        <v>#REF!</v>
      </c>
      <c r="L791" s="263" t="e">
        <f t="shared" si="706"/>
        <v>#REF!</v>
      </c>
      <c r="M791" s="263" t="e">
        <f t="shared" si="706"/>
        <v>#REF!</v>
      </c>
      <c r="N791" s="263" t="e">
        <f t="shared" si="706"/>
        <v>#REF!</v>
      </c>
      <c r="O791" s="263" t="e">
        <f t="shared" si="706"/>
        <v>#REF!</v>
      </c>
      <c r="P791" s="263" t="e">
        <f t="shared" si="706"/>
        <v>#REF!</v>
      </c>
      <c r="Q791" s="263" t="e">
        <f t="shared" si="707"/>
        <v>#REF!</v>
      </c>
      <c r="R791" s="263" t="e">
        <f t="shared" si="710"/>
        <v>#REF!</v>
      </c>
      <c r="S791" s="263" t="e">
        <f t="shared" si="710"/>
        <v>#REF!</v>
      </c>
      <c r="T791" s="263" t="e">
        <f t="shared" si="710"/>
        <v>#REF!</v>
      </c>
      <c r="U791" s="263" t="e">
        <f t="shared" si="710"/>
        <v>#REF!</v>
      </c>
    </row>
    <row r="792" spans="1:21" ht="25.5" hidden="1" customHeight="1" x14ac:dyDescent="0.2">
      <c r="A792" s="265" t="s">
        <v>31</v>
      </c>
      <c r="B792" s="277">
        <v>803</v>
      </c>
      <c r="C792" s="258" t="s">
        <v>200</v>
      </c>
      <c r="D792" s="258" t="s">
        <v>194</v>
      </c>
      <c r="E792" s="258" t="s">
        <v>32</v>
      </c>
      <c r="F792" s="258"/>
      <c r="G792" s="263"/>
      <c r="H792" s="263"/>
      <c r="I792" s="263" t="e">
        <f>#REF!+G792</f>
        <v>#REF!</v>
      </c>
      <c r="J792" s="263" t="e">
        <f t="shared" si="705"/>
        <v>#REF!</v>
      </c>
      <c r="K792" s="263" t="e">
        <f t="shared" si="709"/>
        <v>#REF!</v>
      </c>
      <c r="L792" s="263" t="e">
        <f t="shared" si="706"/>
        <v>#REF!</v>
      </c>
      <c r="M792" s="263" t="e">
        <f t="shared" si="706"/>
        <v>#REF!</v>
      </c>
      <c r="N792" s="263" t="e">
        <f t="shared" si="706"/>
        <v>#REF!</v>
      </c>
      <c r="O792" s="263" t="e">
        <f t="shared" si="706"/>
        <v>#REF!</v>
      </c>
      <c r="P792" s="263" t="e">
        <f t="shared" si="706"/>
        <v>#REF!</v>
      </c>
      <c r="Q792" s="263" t="e">
        <f t="shared" si="707"/>
        <v>#REF!</v>
      </c>
      <c r="R792" s="263" t="e">
        <f t="shared" si="710"/>
        <v>#REF!</v>
      </c>
      <c r="S792" s="263" t="e">
        <f t="shared" si="710"/>
        <v>#REF!</v>
      </c>
      <c r="T792" s="263" t="e">
        <f t="shared" si="710"/>
        <v>#REF!</v>
      </c>
      <c r="U792" s="263" t="e">
        <f t="shared" si="710"/>
        <v>#REF!</v>
      </c>
    </row>
    <row r="793" spans="1:21" ht="12.75" hidden="1" customHeight="1" x14ac:dyDescent="0.2">
      <c r="A793" s="265" t="s">
        <v>320</v>
      </c>
      <c r="B793" s="277">
        <v>803</v>
      </c>
      <c r="C793" s="258" t="s">
        <v>200</v>
      </c>
      <c r="D793" s="258" t="s">
        <v>194</v>
      </c>
      <c r="E793" s="258" t="s">
        <v>32</v>
      </c>
      <c r="F793" s="258" t="s">
        <v>321</v>
      </c>
      <c r="G793" s="263"/>
      <c r="H793" s="263"/>
      <c r="I793" s="263" t="e">
        <f>#REF!+G793</f>
        <v>#REF!</v>
      </c>
      <c r="J793" s="263" t="e">
        <f t="shared" si="705"/>
        <v>#REF!</v>
      </c>
      <c r="K793" s="263" t="e">
        <f t="shared" si="709"/>
        <v>#REF!</v>
      </c>
      <c r="L793" s="263" t="e">
        <f t="shared" si="706"/>
        <v>#REF!</v>
      </c>
      <c r="M793" s="263" t="e">
        <f t="shared" si="706"/>
        <v>#REF!</v>
      </c>
      <c r="N793" s="263" t="e">
        <f t="shared" si="706"/>
        <v>#REF!</v>
      </c>
      <c r="O793" s="263" t="e">
        <f t="shared" si="706"/>
        <v>#REF!</v>
      </c>
      <c r="P793" s="263" t="e">
        <f t="shared" si="706"/>
        <v>#REF!</v>
      </c>
      <c r="Q793" s="263" t="e">
        <f t="shared" si="707"/>
        <v>#REF!</v>
      </c>
      <c r="R793" s="263" t="e">
        <f t="shared" si="710"/>
        <v>#REF!</v>
      </c>
      <c r="S793" s="263" t="e">
        <f t="shared" si="710"/>
        <v>#REF!</v>
      </c>
      <c r="T793" s="263" t="e">
        <f t="shared" si="710"/>
        <v>#REF!</v>
      </c>
      <c r="U793" s="263" t="e">
        <f t="shared" si="710"/>
        <v>#REF!</v>
      </c>
    </row>
    <row r="794" spans="1:21" ht="12.75" hidden="1" customHeight="1" x14ac:dyDescent="0.2">
      <c r="A794" s="435" t="s">
        <v>33</v>
      </c>
      <c r="B794" s="255">
        <v>803</v>
      </c>
      <c r="C794" s="256" t="s">
        <v>200</v>
      </c>
      <c r="D794" s="256" t="s">
        <v>198</v>
      </c>
      <c r="E794" s="256"/>
      <c r="F794" s="256"/>
      <c r="G794" s="263"/>
      <c r="H794" s="263"/>
      <c r="I794" s="263" t="e">
        <f>#REF!+G794</f>
        <v>#REF!</v>
      </c>
      <c r="J794" s="263" t="e">
        <f t="shared" si="705"/>
        <v>#REF!</v>
      </c>
      <c r="K794" s="263" t="e">
        <f t="shared" si="709"/>
        <v>#REF!</v>
      </c>
      <c r="L794" s="263" t="e">
        <f t="shared" si="706"/>
        <v>#REF!</v>
      </c>
      <c r="M794" s="263" t="e">
        <f t="shared" si="706"/>
        <v>#REF!</v>
      </c>
      <c r="N794" s="263" t="e">
        <f t="shared" si="706"/>
        <v>#REF!</v>
      </c>
      <c r="O794" s="263" t="e">
        <f t="shared" si="706"/>
        <v>#REF!</v>
      </c>
      <c r="P794" s="263" t="e">
        <f t="shared" si="706"/>
        <v>#REF!</v>
      </c>
      <c r="Q794" s="263" t="e">
        <f t="shared" si="707"/>
        <v>#REF!</v>
      </c>
      <c r="R794" s="263" t="e">
        <f t="shared" si="710"/>
        <v>#REF!</v>
      </c>
      <c r="S794" s="263" t="e">
        <f t="shared" si="710"/>
        <v>#REF!</v>
      </c>
      <c r="T794" s="263" t="e">
        <f t="shared" si="710"/>
        <v>#REF!</v>
      </c>
      <c r="U794" s="263" t="e">
        <f t="shared" si="710"/>
        <v>#REF!</v>
      </c>
    </row>
    <row r="795" spans="1:21" ht="38.25" hidden="1" customHeight="1" x14ac:dyDescent="0.2">
      <c r="A795" s="265" t="s">
        <v>123</v>
      </c>
      <c r="B795" s="277">
        <v>803</v>
      </c>
      <c r="C795" s="258" t="s">
        <v>200</v>
      </c>
      <c r="D795" s="258" t="s">
        <v>198</v>
      </c>
      <c r="E795" s="266" t="s">
        <v>332</v>
      </c>
      <c r="F795" s="258"/>
      <c r="G795" s="263"/>
      <c r="H795" s="263"/>
      <c r="I795" s="263" t="e">
        <f>#REF!+G795</f>
        <v>#REF!</v>
      </c>
      <c r="J795" s="263" t="e">
        <f t="shared" si="705"/>
        <v>#REF!</v>
      </c>
      <c r="K795" s="263" t="e">
        <f t="shared" si="709"/>
        <v>#REF!</v>
      </c>
      <c r="L795" s="263" t="e">
        <f t="shared" si="706"/>
        <v>#REF!</v>
      </c>
      <c r="M795" s="263" t="e">
        <f t="shared" si="706"/>
        <v>#REF!</v>
      </c>
      <c r="N795" s="263" t="e">
        <f t="shared" si="706"/>
        <v>#REF!</v>
      </c>
      <c r="O795" s="263" t="e">
        <f t="shared" si="706"/>
        <v>#REF!</v>
      </c>
      <c r="P795" s="263" t="e">
        <f t="shared" si="706"/>
        <v>#REF!</v>
      </c>
      <c r="Q795" s="263" t="e">
        <f t="shared" si="707"/>
        <v>#REF!</v>
      </c>
      <c r="R795" s="263" t="e">
        <f t="shared" si="710"/>
        <v>#REF!</v>
      </c>
      <c r="S795" s="263" t="e">
        <f t="shared" si="710"/>
        <v>#REF!</v>
      </c>
      <c r="T795" s="263" t="e">
        <f t="shared" si="710"/>
        <v>#REF!</v>
      </c>
      <c r="U795" s="263" t="e">
        <f t="shared" si="710"/>
        <v>#REF!</v>
      </c>
    </row>
    <row r="796" spans="1:21" ht="12.75" hidden="1" customHeight="1" x14ac:dyDescent="0.2">
      <c r="A796" s="265" t="s">
        <v>333</v>
      </c>
      <c r="B796" s="277">
        <v>803</v>
      </c>
      <c r="C796" s="258" t="s">
        <v>200</v>
      </c>
      <c r="D796" s="258" t="s">
        <v>198</v>
      </c>
      <c r="E796" s="266" t="s">
        <v>334</v>
      </c>
      <c r="F796" s="258"/>
      <c r="G796" s="263"/>
      <c r="H796" s="263"/>
      <c r="I796" s="263" t="e">
        <f>#REF!+G796</f>
        <v>#REF!</v>
      </c>
      <c r="J796" s="263" t="e">
        <f t="shared" si="705"/>
        <v>#REF!</v>
      </c>
      <c r="K796" s="263" t="e">
        <f t="shared" si="709"/>
        <v>#REF!</v>
      </c>
      <c r="L796" s="263" t="e">
        <f t="shared" si="706"/>
        <v>#REF!</v>
      </c>
      <c r="M796" s="263" t="e">
        <f t="shared" si="706"/>
        <v>#REF!</v>
      </c>
      <c r="N796" s="263" t="e">
        <f t="shared" si="706"/>
        <v>#REF!</v>
      </c>
      <c r="O796" s="263" t="e">
        <f t="shared" si="706"/>
        <v>#REF!</v>
      </c>
      <c r="P796" s="263" t="e">
        <f t="shared" si="706"/>
        <v>#REF!</v>
      </c>
      <c r="Q796" s="263" t="e">
        <f t="shared" si="707"/>
        <v>#REF!</v>
      </c>
      <c r="R796" s="263" t="e">
        <f t="shared" si="710"/>
        <v>#REF!</v>
      </c>
      <c r="S796" s="263" t="e">
        <f t="shared" si="710"/>
        <v>#REF!</v>
      </c>
      <c r="T796" s="263" t="e">
        <f t="shared" si="710"/>
        <v>#REF!</v>
      </c>
      <c r="U796" s="263" t="e">
        <f t="shared" si="710"/>
        <v>#REF!</v>
      </c>
    </row>
    <row r="797" spans="1:21" ht="12.75" hidden="1" customHeight="1" x14ac:dyDescent="0.2">
      <c r="A797" s="265" t="s">
        <v>320</v>
      </c>
      <c r="B797" s="277">
        <v>803</v>
      </c>
      <c r="C797" s="258" t="s">
        <v>200</v>
      </c>
      <c r="D797" s="258" t="s">
        <v>198</v>
      </c>
      <c r="E797" s="266" t="s">
        <v>334</v>
      </c>
      <c r="F797" s="258" t="s">
        <v>321</v>
      </c>
      <c r="G797" s="263"/>
      <c r="H797" s="263"/>
      <c r="I797" s="263" t="e">
        <f>#REF!+G797</f>
        <v>#REF!</v>
      </c>
      <c r="J797" s="263" t="e">
        <f t="shared" si="705"/>
        <v>#REF!</v>
      </c>
      <c r="K797" s="263" t="e">
        <f t="shared" si="709"/>
        <v>#REF!</v>
      </c>
      <c r="L797" s="263" t="e">
        <f t="shared" si="706"/>
        <v>#REF!</v>
      </c>
      <c r="M797" s="263" t="e">
        <f t="shared" si="706"/>
        <v>#REF!</v>
      </c>
      <c r="N797" s="263" t="e">
        <f t="shared" si="706"/>
        <v>#REF!</v>
      </c>
      <c r="O797" s="263" t="e">
        <f t="shared" si="706"/>
        <v>#REF!</v>
      </c>
      <c r="P797" s="263" t="e">
        <f t="shared" si="706"/>
        <v>#REF!</v>
      </c>
      <c r="Q797" s="263" t="e">
        <f t="shared" si="707"/>
        <v>#REF!</v>
      </c>
      <c r="R797" s="263" t="e">
        <f t="shared" si="710"/>
        <v>#REF!</v>
      </c>
      <c r="S797" s="263" t="e">
        <f t="shared" si="710"/>
        <v>#REF!</v>
      </c>
      <c r="T797" s="263" t="e">
        <f t="shared" si="710"/>
        <v>#REF!</v>
      </c>
      <c r="U797" s="263" t="e">
        <f t="shared" si="710"/>
        <v>#REF!</v>
      </c>
    </row>
    <row r="798" spans="1:21" ht="12.75" hidden="1" customHeight="1" x14ac:dyDescent="0.2">
      <c r="A798" s="265" t="s">
        <v>302</v>
      </c>
      <c r="B798" s="277">
        <v>803</v>
      </c>
      <c r="C798" s="258" t="s">
        <v>200</v>
      </c>
      <c r="D798" s="258" t="s">
        <v>198</v>
      </c>
      <c r="E798" s="266" t="s">
        <v>334</v>
      </c>
      <c r="F798" s="258" t="s">
        <v>303</v>
      </c>
      <c r="G798" s="263"/>
      <c r="H798" s="263"/>
      <c r="I798" s="263" t="e">
        <f>#REF!+G798</f>
        <v>#REF!</v>
      </c>
      <c r="J798" s="263" t="e">
        <f t="shared" si="705"/>
        <v>#REF!</v>
      </c>
      <c r="K798" s="263" t="e">
        <f t="shared" si="709"/>
        <v>#REF!</v>
      </c>
      <c r="L798" s="263" t="e">
        <f t="shared" si="706"/>
        <v>#REF!</v>
      </c>
      <c r="M798" s="263" t="e">
        <f t="shared" si="706"/>
        <v>#REF!</v>
      </c>
      <c r="N798" s="263" t="e">
        <f t="shared" si="706"/>
        <v>#REF!</v>
      </c>
      <c r="O798" s="263" t="e">
        <f t="shared" si="706"/>
        <v>#REF!</v>
      </c>
      <c r="P798" s="263" t="e">
        <f t="shared" si="706"/>
        <v>#REF!</v>
      </c>
      <c r="Q798" s="263" t="e">
        <f t="shared" si="707"/>
        <v>#REF!</v>
      </c>
      <c r="R798" s="263" t="e">
        <f t="shared" si="710"/>
        <v>#REF!</v>
      </c>
      <c r="S798" s="263" t="e">
        <f t="shared" si="710"/>
        <v>#REF!</v>
      </c>
      <c r="T798" s="263" t="e">
        <f t="shared" si="710"/>
        <v>#REF!</v>
      </c>
      <c r="U798" s="263" t="e">
        <f t="shared" si="710"/>
        <v>#REF!</v>
      </c>
    </row>
    <row r="799" spans="1:21" ht="25.5" hidden="1" customHeight="1" x14ac:dyDescent="0.2">
      <c r="A799" s="265" t="s">
        <v>34</v>
      </c>
      <c r="B799" s="277">
        <v>803</v>
      </c>
      <c r="C799" s="258" t="s">
        <v>200</v>
      </c>
      <c r="D799" s="258" t="s">
        <v>198</v>
      </c>
      <c r="E799" s="266" t="s">
        <v>35</v>
      </c>
      <c r="F799" s="258"/>
      <c r="G799" s="263"/>
      <c r="H799" s="263"/>
      <c r="I799" s="263" t="e">
        <f>#REF!+G799</f>
        <v>#REF!</v>
      </c>
      <c r="J799" s="263" t="e">
        <f t="shared" si="705"/>
        <v>#REF!</v>
      </c>
      <c r="K799" s="263" t="e">
        <f t="shared" si="709"/>
        <v>#REF!</v>
      </c>
      <c r="L799" s="263" t="e">
        <f t="shared" si="706"/>
        <v>#REF!</v>
      </c>
      <c r="M799" s="263" t="e">
        <f t="shared" si="706"/>
        <v>#REF!</v>
      </c>
      <c r="N799" s="263" t="e">
        <f t="shared" si="706"/>
        <v>#REF!</v>
      </c>
      <c r="O799" s="263" t="e">
        <f t="shared" si="706"/>
        <v>#REF!</v>
      </c>
      <c r="P799" s="263" t="e">
        <f t="shared" si="706"/>
        <v>#REF!</v>
      </c>
      <c r="Q799" s="263" t="e">
        <f t="shared" si="707"/>
        <v>#REF!</v>
      </c>
      <c r="R799" s="263" t="e">
        <f t="shared" si="710"/>
        <v>#REF!</v>
      </c>
      <c r="S799" s="263" t="e">
        <f t="shared" si="710"/>
        <v>#REF!</v>
      </c>
      <c r="T799" s="263" t="e">
        <f t="shared" si="710"/>
        <v>#REF!</v>
      </c>
      <c r="U799" s="263" t="e">
        <f t="shared" si="710"/>
        <v>#REF!</v>
      </c>
    </row>
    <row r="800" spans="1:21" ht="12.75" hidden="1" customHeight="1" x14ac:dyDescent="0.2">
      <c r="A800" s="265" t="s">
        <v>320</v>
      </c>
      <c r="B800" s="277">
        <v>803</v>
      </c>
      <c r="C800" s="258" t="s">
        <v>200</v>
      </c>
      <c r="D800" s="258" t="s">
        <v>198</v>
      </c>
      <c r="E800" s="266" t="s">
        <v>35</v>
      </c>
      <c r="F800" s="258" t="s">
        <v>321</v>
      </c>
      <c r="G800" s="263"/>
      <c r="H800" s="263"/>
      <c r="I800" s="263" t="e">
        <f>#REF!+G800</f>
        <v>#REF!</v>
      </c>
      <c r="J800" s="263" t="e">
        <f t="shared" si="705"/>
        <v>#REF!</v>
      </c>
      <c r="K800" s="263" t="e">
        <f t="shared" si="709"/>
        <v>#REF!</v>
      </c>
      <c r="L800" s="263" t="e">
        <f t="shared" si="706"/>
        <v>#REF!</v>
      </c>
      <c r="M800" s="263" t="e">
        <f t="shared" si="706"/>
        <v>#REF!</v>
      </c>
      <c r="N800" s="263" t="e">
        <f t="shared" si="706"/>
        <v>#REF!</v>
      </c>
      <c r="O800" s="263" t="e">
        <f t="shared" si="706"/>
        <v>#REF!</v>
      </c>
      <c r="P800" s="263" t="e">
        <f t="shared" si="706"/>
        <v>#REF!</v>
      </c>
      <c r="Q800" s="263" t="e">
        <f t="shared" si="707"/>
        <v>#REF!</v>
      </c>
      <c r="R800" s="263" t="e">
        <f t="shared" si="710"/>
        <v>#REF!</v>
      </c>
      <c r="S800" s="263" t="e">
        <f t="shared" si="710"/>
        <v>#REF!</v>
      </c>
      <c r="T800" s="263" t="e">
        <f t="shared" si="710"/>
        <v>#REF!</v>
      </c>
      <c r="U800" s="263" t="e">
        <f t="shared" si="710"/>
        <v>#REF!</v>
      </c>
    </row>
    <row r="801" spans="1:21" ht="12.75" hidden="1" customHeight="1" x14ac:dyDescent="0.2">
      <c r="A801" s="435" t="s">
        <v>70</v>
      </c>
      <c r="B801" s="255">
        <v>803</v>
      </c>
      <c r="C801" s="256">
        <v>11</v>
      </c>
      <c r="D801" s="256"/>
      <c r="E801" s="256"/>
      <c r="F801" s="256"/>
      <c r="G801" s="263"/>
      <c r="H801" s="263"/>
      <c r="I801" s="263" t="e">
        <f>#REF!+G801</f>
        <v>#REF!</v>
      </c>
      <c r="J801" s="263" t="e">
        <f t="shared" si="705"/>
        <v>#REF!</v>
      </c>
      <c r="K801" s="263" t="e">
        <f t="shared" si="709"/>
        <v>#REF!</v>
      </c>
      <c r="L801" s="263" t="e">
        <f t="shared" si="706"/>
        <v>#REF!</v>
      </c>
      <c r="M801" s="263" t="e">
        <f t="shared" si="706"/>
        <v>#REF!</v>
      </c>
      <c r="N801" s="263" t="e">
        <f t="shared" si="706"/>
        <v>#REF!</v>
      </c>
      <c r="O801" s="263" t="e">
        <f t="shared" si="706"/>
        <v>#REF!</v>
      </c>
      <c r="P801" s="263" t="e">
        <f t="shared" si="706"/>
        <v>#REF!</v>
      </c>
      <c r="Q801" s="263" t="e">
        <f t="shared" si="707"/>
        <v>#REF!</v>
      </c>
      <c r="R801" s="263" t="e">
        <f t="shared" si="710"/>
        <v>#REF!</v>
      </c>
      <c r="S801" s="263" t="e">
        <f t="shared" si="710"/>
        <v>#REF!</v>
      </c>
      <c r="T801" s="263" t="e">
        <f t="shared" si="710"/>
        <v>#REF!</v>
      </c>
      <c r="U801" s="263" t="e">
        <f t="shared" si="710"/>
        <v>#REF!</v>
      </c>
    </row>
    <row r="802" spans="1:21" ht="25.5" hidden="1" customHeight="1" x14ac:dyDescent="0.2">
      <c r="A802" s="435" t="s">
        <v>289</v>
      </c>
      <c r="B802" s="255">
        <v>803</v>
      </c>
      <c r="C802" s="256">
        <v>11</v>
      </c>
      <c r="D802" s="256" t="s">
        <v>192</v>
      </c>
      <c r="E802" s="256"/>
      <c r="F802" s="256"/>
      <c r="G802" s="263"/>
      <c r="H802" s="263"/>
      <c r="I802" s="263" t="e">
        <f>#REF!+G802</f>
        <v>#REF!</v>
      </c>
      <c r="J802" s="263" t="e">
        <f t="shared" si="705"/>
        <v>#REF!</v>
      </c>
      <c r="K802" s="263" t="e">
        <f t="shared" si="709"/>
        <v>#REF!</v>
      </c>
      <c r="L802" s="263" t="e">
        <f t="shared" si="706"/>
        <v>#REF!</v>
      </c>
      <c r="M802" s="263" t="e">
        <f t="shared" si="706"/>
        <v>#REF!</v>
      </c>
      <c r="N802" s="263" t="e">
        <f t="shared" si="706"/>
        <v>#REF!</v>
      </c>
      <c r="O802" s="263" t="e">
        <f t="shared" si="706"/>
        <v>#REF!</v>
      </c>
      <c r="P802" s="263" t="e">
        <f t="shared" si="706"/>
        <v>#REF!</v>
      </c>
      <c r="Q802" s="263" t="e">
        <f t="shared" si="707"/>
        <v>#REF!</v>
      </c>
      <c r="R802" s="263" t="e">
        <f t="shared" si="710"/>
        <v>#REF!</v>
      </c>
      <c r="S802" s="263" t="e">
        <f t="shared" si="710"/>
        <v>#REF!</v>
      </c>
      <c r="T802" s="263" t="e">
        <f t="shared" si="710"/>
        <v>#REF!</v>
      </c>
      <c r="U802" s="263" t="e">
        <f t="shared" si="710"/>
        <v>#REF!</v>
      </c>
    </row>
    <row r="803" spans="1:21" ht="12.75" hidden="1" customHeight="1" x14ac:dyDescent="0.2">
      <c r="A803" s="265" t="s">
        <v>11</v>
      </c>
      <c r="B803" s="277">
        <v>803</v>
      </c>
      <c r="C803" s="258">
        <v>11</v>
      </c>
      <c r="D803" s="258" t="s">
        <v>192</v>
      </c>
      <c r="E803" s="258" t="s">
        <v>12</v>
      </c>
      <c r="F803" s="258"/>
      <c r="G803" s="263"/>
      <c r="H803" s="263"/>
      <c r="I803" s="263" t="e">
        <f>#REF!+G803</f>
        <v>#REF!</v>
      </c>
      <c r="J803" s="263" t="e">
        <f t="shared" si="705"/>
        <v>#REF!</v>
      </c>
      <c r="K803" s="263" t="e">
        <f t="shared" si="709"/>
        <v>#REF!</v>
      </c>
      <c r="L803" s="263" t="e">
        <f t="shared" si="706"/>
        <v>#REF!</v>
      </c>
      <c r="M803" s="263" t="e">
        <f t="shared" si="706"/>
        <v>#REF!</v>
      </c>
      <c r="N803" s="263" t="e">
        <f t="shared" si="706"/>
        <v>#REF!</v>
      </c>
      <c r="O803" s="263" t="e">
        <f t="shared" si="706"/>
        <v>#REF!</v>
      </c>
      <c r="P803" s="263" t="e">
        <f t="shared" si="706"/>
        <v>#REF!</v>
      </c>
      <c r="Q803" s="263" t="e">
        <f t="shared" si="707"/>
        <v>#REF!</v>
      </c>
      <c r="R803" s="263" t="e">
        <f t="shared" si="710"/>
        <v>#REF!</v>
      </c>
      <c r="S803" s="263" t="e">
        <f t="shared" si="710"/>
        <v>#REF!</v>
      </c>
      <c r="T803" s="263" t="e">
        <f t="shared" si="710"/>
        <v>#REF!</v>
      </c>
      <c r="U803" s="263" t="e">
        <f t="shared" si="710"/>
        <v>#REF!</v>
      </c>
    </row>
    <row r="804" spans="1:21" ht="51" hidden="1" customHeight="1" x14ac:dyDescent="0.2">
      <c r="A804" s="265" t="s">
        <v>15</v>
      </c>
      <c r="B804" s="277">
        <v>803</v>
      </c>
      <c r="C804" s="258">
        <v>11</v>
      </c>
      <c r="D804" s="258" t="s">
        <v>192</v>
      </c>
      <c r="E804" s="258" t="s">
        <v>16</v>
      </c>
      <c r="F804" s="258"/>
      <c r="G804" s="263"/>
      <c r="H804" s="263"/>
      <c r="I804" s="263" t="e">
        <f>#REF!+G804</f>
        <v>#REF!</v>
      </c>
      <c r="J804" s="263" t="e">
        <f t="shared" si="705"/>
        <v>#REF!</v>
      </c>
      <c r="K804" s="263" t="e">
        <f t="shared" si="709"/>
        <v>#REF!</v>
      </c>
      <c r="L804" s="263" t="e">
        <f t="shared" si="706"/>
        <v>#REF!</v>
      </c>
      <c r="M804" s="263" t="e">
        <f t="shared" si="706"/>
        <v>#REF!</v>
      </c>
      <c r="N804" s="263" t="e">
        <f t="shared" si="706"/>
        <v>#REF!</v>
      </c>
      <c r="O804" s="263" t="e">
        <f t="shared" si="706"/>
        <v>#REF!</v>
      </c>
      <c r="P804" s="263" t="e">
        <f t="shared" si="706"/>
        <v>#REF!</v>
      </c>
      <c r="Q804" s="263" t="e">
        <f t="shared" si="707"/>
        <v>#REF!</v>
      </c>
      <c r="R804" s="263" t="e">
        <f t="shared" si="710"/>
        <v>#REF!</v>
      </c>
      <c r="S804" s="263" t="e">
        <f t="shared" si="710"/>
        <v>#REF!</v>
      </c>
      <c r="T804" s="263" t="e">
        <f t="shared" si="710"/>
        <v>#REF!</v>
      </c>
      <c r="U804" s="263" t="e">
        <f t="shared" si="710"/>
        <v>#REF!</v>
      </c>
    </row>
    <row r="805" spans="1:21" ht="12.75" hidden="1" customHeight="1" x14ac:dyDescent="0.2">
      <c r="A805" s="265" t="s">
        <v>153</v>
      </c>
      <c r="B805" s="277">
        <v>803</v>
      </c>
      <c r="C805" s="258">
        <v>11</v>
      </c>
      <c r="D805" s="258" t="s">
        <v>192</v>
      </c>
      <c r="E805" s="258" t="s">
        <v>16</v>
      </c>
      <c r="F805" s="258" t="s">
        <v>154</v>
      </c>
      <c r="G805" s="263"/>
      <c r="H805" s="263"/>
      <c r="I805" s="263" t="e">
        <f>#REF!+G805</f>
        <v>#REF!</v>
      </c>
      <c r="J805" s="263" t="e">
        <f t="shared" si="705"/>
        <v>#REF!</v>
      </c>
      <c r="K805" s="263" t="e">
        <f t="shared" si="709"/>
        <v>#REF!</v>
      </c>
      <c r="L805" s="263" t="e">
        <f t="shared" si="706"/>
        <v>#REF!</v>
      </c>
      <c r="M805" s="263" t="e">
        <f t="shared" si="706"/>
        <v>#REF!</v>
      </c>
      <c r="N805" s="263" t="e">
        <f t="shared" si="706"/>
        <v>#REF!</v>
      </c>
      <c r="O805" s="263" t="e">
        <f t="shared" si="706"/>
        <v>#REF!</v>
      </c>
      <c r="P805" s="263" t="e">
        <f t="shared" si="706"/>
        <v>#REF!</v>
      </c>
      <c r="Q805" s="263" t="e">
        <f t="shared" si="707"/>
        <v>#REF!</v>
      </c>
      <c r="R805" s="263" t="e">
        <f t="shared" si="710"/>
        <v>#REF!</v>
      </c>
      <c r="S805" s="263" t="e">
        <f t="shared" si="710"/>
        <v>#REF!</v>
      </c>
      <c r="T805" s="263" t="e">
        <f t="shared" si="710"/>
        <v>#REF!</v>
      </c>
      <c r="U805" s="263" t="e">
        <f t="shared" si="710"/>
        <v>#REF!</v>
      </c>
    </row>
    <row r="806" spans="1:21" ht="35.450000000000003" hidden="1" customHeight="1" x14ac:dyDescent="0.2">
      <c r="A806" s="653" t="s">
        <v>36</v>
      </c>
      <c r="B806" s="654"/>
      <c r="C806" s="654"/>
      <c r="D806" s="654"/>
      <c r="E806" s="654"/>
      <c r="F806" s="654"/>
      <c r="G806" s="263"/>
      <c r="H806" s="263"/>
      <c r="I806" s="263" t="e">
        <f>#REF!+G806</f>
        <v>#REF!</v>
      </c>
      <c r="J806" s="263" t="e">
        <f t="shared" si="705"/>
        <v>#REF!</v>
      </c>
      <c r="K806" s="263" t="e">
        <f t="shared" si="709"/>
        <v>#REF!</v>
      </c>
      <c r="L806" s="263" t="e">
        <f t="shared" si="706"/>
        <v>#REF!</v>
      </c>
      <c r="M806" s="263" t="e">
        <f t="shared" si="706"/>
        <v>#REF!</v>
      </c>
      <c r="N806" s="263" t="e">
        <f t="shared" si="706"/>
        <v>#REF!</v>
      </c>
      <c r="O806" s="263" t="e">
        <f t="shared" si="706"/>
        <v>#REF!</v>
      </c>
      <c r="P806" s="263" t="e">
        <f t="shared" si="706"/>
        <v>#REF!</v>
      </c>
      <c r="Q806" s="263" t="e">
        <f t="shared" si="707"/>
        <v>#REF!</v>
      </c>
      <c r="R806" s="263" t="e">
        <f t="shared" si="710"/>
        <v>#REF!</v>
      </c>
      <c r="S806" s="263" t="e">
        <f t="shared" si="710"/>
        <v>#REF!</v>
      </c>
      <c r="T806" s="263" t="e">
        <f t="shared" si="710"/>
        <v>#REF!</v>
      </c>
      <c r="U806" s="263" t="e">
        <f t="shared" si="710"/>
        <v>#REF!</v>
      </c>
    </row>
    <row r="807" spans="1:21" ht="12.75" hidden="1" customHeight="1" x14ac:dyDescent="0.2">
      <c r="A807" s="435" t="s">
        <v>306</v>
      </c>
      <c r="B807" s="256" t="s">
        <v>37</v>
      </c>
      <c r="C807" s="256" t="s">
        <v>196</v>
      </c>
      <c r="D807" s="256"/>
      <c r="E807" s="256"/>
      <c r="F807" s="256"/>
      <c r="G807" s="263"/>
      <c r="H807" s="263"/>
      <c r="I807" s="263" t="e">
        <f>#REF!+G807</f>
        <v>#REF!</v>
      </c>
      <c r="J807" s="263" t="e">
        <f t="shared" si="705"/>
        <v>#REF!</v>
      </c>
      <c r="K807" s="263" t="e">
        <f t="shared" si="709"/>
        <v>#REF!</v>
      </c>
      <c r="L807" s="263" t="e">
        <f t="shared" si="706"/>
        <v>#REF!</v>
      </c>
      <c r="M807" s="263" t="e">
        <f t="shared" si="706"/>
        <v>#REF!</v>
      </c>
      <c r="N807" s="263" t="e">
        <f t="shared" si="706"/>
        <v>#REF!</v>
      </c>
      <c r="O807" s="263" t="e">
        <f t="shared" si="706"/>
        <v>#REF!</v>
      </c>
      <c r="P807" s="263" t="e">
        <f t="shared" si="706"/>
        <v>#REF!</v>
      </c>
      <c r="Q807" s="263" t="e">
        <f t="shared" si="707"/>
        <v>#REF!</v>
      </c>
      <c r="R807" s="263" t="e">
        <f t="shared" si="710"/>
        <v>#REF!</v>
      </c>
      <c r="S807" s="263" t="e">
        <f t="shared" si="710"/>
        <v>#REF!</v>
      </c>
      <c r="T807" s="263" t="e">
        <f t="shared" si="710"/>
        <v>#REF!</v>
      </c>
      <c r="U807" s="263" t="e">
        <f t="shared" si="710"/>
        <v>#REF!</v>
      </c>
    </row>
    <row r="808" spans="1:21" ht="12.75" hidden="1" customHeight="1" x14ac:dyDescent="0.2">
      <c r="A808" s="435" t="s">
        <v>38</v>
      </c>
      <c r="B808" s="256" t="s">
        <v>37</v>
      </c>
      <c r="C808" s="256" t="s">
        <v>196</v>
      </c>
      <c r="D808" s="256" t="s">
        <v>233</v>
      </c>
      <c r="E808" s="256"/>
      <c r="F808" s="256"/>
      <c r="G808" s="263"/>
      <c r="H808" s="263"/>
      <c r="I808" s="263" t="e">
        <f>#REF!+G808</f>
        <v>#REF!</v>
      </c>
      <c r="J808" s="263" t="e">
        <f t="shared" si="705"/>
        <v>#REF!</v>
      </c>
      <c r="K808" s="263" t="e">
        <f t="shared" si="709"/>
        <v>#REF!</v>
      </c>
      <c r="L808" s="263" t="e">
        <f t="shared" si="709"/>
        <v>#REF!</v>
      </c>
      <c r="M808" s="263" t="e">
        <f t="shared" si="709"/>
        <v>#REF!</v>
      </c>
      <c r="N808" s="263" t="e">
        <f t="shared" si="709"/>
        <v>#REF!</v>
      </c>
      <c r="O808" s="263" t="e">
        <f t="shared" si="709"/>
        <v>#REF!</v>
      </c>
      <c r="P808" s="263" t="e">
        <f t="shared" si="709"/>
        <v>#REF!</v>
      </c>
      <c r="Q808" s="263" t="e">
        <f t="shared" ref="Q808:Q871" si="711">N808+O808</f>
        <v>#REF!</v>
      </c>
      <c r="R808" s="263" t="e">
        <f t="shared" ref="R808:U822" si="712">M808+N808</f>
        <v>#REF!</v>
      </c>
      <c r="S808" s="263" t="e">
        <f t="shared" si="712"/>
        <v>#REF!</v>
      </c>
      <c r="T808" s="263" t="e">
        <f t="shared" si="712"/>
        <v>#REF!</v>
      </c>
      <c r="U808" s="263" t="e">
        <f t="shared" si="712"/>
        <v>#REF!</v>
      </c>
    </row>
    <row r="809" spans="1:21" ht="38.25" hidden="1" customHeight="1" x14ac:dyDescent="0.2">
      <c r="A809" s="265" t="s">
        <v>123</v>
      </c>
      <c r="B809" s="258" t="s">
        <v>37</v>
      </c>
      <c r="C809" s="258" t="s">
        <v>196</v>
      </c>
      <c r="D809" s="258" t="s">
        <v>233</v>
      </c>
      <c r="E809" s="266" t="s">
        <v>332</v>
      </c>
      <c r="F809" s="258"/>
      <c r="G809" s="263"/>
      <c r="H809" s="263"/>
      <c r="I809" s="263" t="e">
        <f>#REF!+G809</f>
        <v>#REF!</v>
      </c>
      <c r="J809" s="263" t="e">
        <f t="shared" si="705"/>
        <v>#REF!</v>
      </c>
      <c r="K809" s="263" t="e">
        <f t="shared" si="709"/>
        <v>#REF!</v>
      </c>
      <c r="L809" s="263" t="e">
        <f t="shared" si="709"/>
        <v>#REF!</v>
      </c>
      <c r="M809" s="263" t="e">
        <f t="shared" si="709"/>
        <v>#REF!</v>
      </c>
      <c r="N809" s="263" t="e">
        <f t="shared" si="709"/>
        <v>#REF!</v>
      </c>
      <c r="O809" s="263" t="e">
        <f t="shared" si="709"/>
        <v>#REF!</v>
      </c>
      <c r="P809" s="263" t="e">
        <f t="shared" si="709"/>
        <v>#REF!</v>
      </c>
      <c r="Q809" s="263" t="e">
        <f t="shared" si="711"/>
        <v>#REF!</v>
      </c>
      <c r="R809" s="263" t="e">
        <f t="shared" si="712"/>
        <v>#REF!</v>
      </c>
      <c r="S809" s="263" t="e">
        <f t="shared" si="712"/>
        <v>#REF!</v>
      </c>
      <c r="T809" s="263" t="e">
        <f t="shared" si="712"/>
        <v>#REF!</v>
      </c>
      <c r="U809" s="263" t="e">
        <f t="shared" si="712"/>
        <v>#REF!</v>
      </c>
    </row>
    <row r="810" spans="1:21" ht="12.75" hidden="1" customHeight="1" x14ac:dyDescent="0.2">
      <c r="A810" s="265" t="s">
        <v>333</v>
      </c>
      <c r="B810" s="258" t="s">
        <v>37</v>
      </c>
      <c r="C810" s="258" t="s">
        <v>196</v>
      </c>
      <c r="D810" s="258" t="s">
        <v>233</v>
      </c>
      <c r="E810" s="266" t="s">
        <v>334</v>
      </c>
      <c r="F810" s="258"/>
      <c r="G810" s="263"/>
      <c r="H810" s="263"/>
      <c r="I810" s="263" t="e">
        <f>#REF!+G810</f>
        <v>#REF!</v>
      </c>
      <c r="J810" s="263" t="e">
        <f t="shared" si="705"/>
        <v>#REF!</v>
      </c>
      <c r="K810" s="263" t="e">
        <f t="shared" si="709"/>
        <v>#REF!</v>
      </c>
      <c r="L810" s="263" t="e">
        <f t="shared" si="709"/>
        <v>#REF!</v>
      </c>
      <c r="M810" s="263" t="e">
        <f t="shared" si="709"/>
        <v>#REF!</v>
      </c>
      <c r="N810" s="263" t="e">
        <f t="shared" si="709"/>
        <v>#REF!</v>
      </c>
      <c r="O810" s="263" t="e">
        <f t="shared" si="709"/>
        <v>#REF!</v>
      </c>
      <c r="P810" s="263" t="e">
        <f t="shared" si="709"/>
        <v>#REF!</v>
      </c>
      <c r="Q810" s="263" t="e">
        <f t="shared" si="711"/>
        <v>#REF!</v>
      </c>
      <c r="R810" s="263" t="e">
        <f t="shared" si="712"/>
        <v>#REF!</v>
      </c>
      <c r="S810" s="263" t="e">
        <f t="shared" si="712"/>
        <v>#REF!</v>
      </c>
      <c r="T810" s="263" t="e">
        <f t="shared" si="712"/>
        <v>#REF!</v>
      </c>
      <c r="U810" s="263" t="e">
        <f t="shared" si="712"/>
        <v>#REF!</v>
      </c>
    </row>
    <row r="811" spans="1:21" ht="12.75" hidden="1" customHeight="1" x14ac:dyDescent="0.2">
      <c r="A811" s="265" t="s">
        <v>320</v>
      </c>
      <c r="B811" s="258" t="s">
        <v>37</v>
      </c>
      <c r="C811" s="258" t="s">
        <v>196</v>
      </c>
      <c r="D811" s="258" t="s">
        <v>233</v>
      </c>
      <c r="E811" s="266" t="s">
        <v>334</v>
      </c>
      <c r="F811" s="258" t="s">
        <v>321</v>
      </c>
      <c r="G811" s="263"/>
      <c r="H811" s="263"/>
      <c r="I811" s="263" t="e">
        <f>#REF!+G811</f>
        <v>#REF!</v>
      </c>
      <c r="J811" s="263" t="e">
        <f t="shared" si="705"/>
        <v>#REF!</v>
      </c>
      <c r="K811" s="263" t="e">
        <f t="shared" si="709"/>
        <v>#REF!</v>
      </c>
      <c r="L811" s="263" t="e">
        <f t="shared" si="709"/>
        <v>#REF!</v>
      </c>
      <c r="M811" s="263" t="e">
        <f t="shared" si="709"/>
        <v>#REF!</v>
      </c>
      <c r="N811" s="263" t="e">
        <f t="shared" si="709"/>
        <v>#REF!</v>
      </c>
      <c r="O811" s="263" t="e">
        <f t="shared" si="709"/>
        <v>#REF!</v>
      </c>
      <c r="P811" s="263" t="e">
        <f t="shared" si="709"/>
        <v>#REF!</v>
      </c>
      <c r="Q811" s="263" t="e">
        <f t="shared" si="711"/>
        <v>#REF!</v>
      </c>
      <c r="R811" s="263" t="e">
        <f t="shared" si="712"/>
        <v>#REF!</v>
      </c>
      <c r="S811" s="263" t="e">
        <f t="shared" si="712"/>
        <v>#REF!</v>
      </c>
      <c r="T811" s="263" t="e">
        <f t="shared" si="712"/>
        <v>#REF!</v>
      </c>
      <c r="U811" s="263" t="e">
        <f t="shared" si="712"/>
        <v>#REF!</v>
      </c>
    </row>
    <row r="812" spans="1:21" ht="12.75" hidden="1" customHeight="1" x14ac:dyDescent="0.2">
      <c r="A812" s="265" t="s">
        <v>302</v>
      </c>
      <c r="B812" s="258" t="s">
        <v>37</v>
      </c>
      <c r="C812" s="258" t="s">
        <v>196</v>
      </c>
      <c r="D812" s="258" t="s">
        <v>233</v>
      </c>
      <c r="E812" s="266" t="s">
        <v>334</v>
      </c>
      <c r="F812" s="258" t="s">
        <v>303</v>
      </c>
      <c r="G812" s="263"/>
      <c r="H812" s="263"/>
      <c r="I812" s="263" t="e">
        <f>#REF!+G812</f>
        <v>#REF!</v>
      </c>
      <c r="J812" s="263" t="e">
        <f t="shared" si="705"/>
        <v>#REF!</v>
      </c>
      <c r="K812" s="263" t="e">
        <f t="shared" si="709"/>
        <v>#REF!</v>
      </c>
      <c r="L812" s="263" t="e">
        <f t="shared" si="709"/>
        <v>#REF!</v>
      </c>
      <c r="M812" s="263" t="e">
        <f t="shared" si="709"/>
        <v>#REF!</v>
      </c>
      <c r="N812" s="263" t="e">
        <f t="shared" si="709"/>
        <v>#REF!</v>
      </c>
      <c r="O812" s="263" t="e">
        <f t="shared" si="709"/>
        <v>#REF!</v>
      </c>
      <c r="P812" s="263" t="e">
        <f t="shared" si="709"/>
        <v>#REF!</v>
      </c>
      <c r="Q812" s="263" t="e">
        <f t="shared" si="711"/>
        <v>#REF!</v>
      </c>
      <c r="R812" s="263" t="e">
        <f t="shared" si="712"/>
        <v>#REF!</v>
      </c>
      <c r="S812" s="263" t="e">
        <f t="shared" si="712"/>
        <v>#REF!</v>
      </c>
      <c r="T812" s="263" t="e">
        <f t="shared" si="712"/>
        <v>#REF!</v>
      </c>
      <c r="U812" s="263" t="e">
        <f t="shared" si="712"/>
        <v>#REF!</v>
      </c>
    </row>
    <row r="813" spans="1:21" ht="25.5" hidden="1" customHeight="1" x14ac:dyDescent="0.2">
      <c r="A813" s="265" t="s">
        <v>39</v>
      </c>
      <c r="B813" s="258" t="s">
        <v>37</v>
      </c>
      <c r="C813" s="258" t="s">
        <v>196</v>
      </c>
      <c r="D813" s="258" t="s">
        <v>233</v>
      </c>
      <c r="E813" s="266" t="s">
        <v>307</v>
      </c>
      <c r="F813" s="258"/>
      <c r="G813" s="263"/>
      <c r="H813" s="263"/>
      <c r="I813" s="263" t="e">
        <f>#REF!+G813</f>
        <v>#REF!</v>
      </c>
      <c r="J813" s="263" t="e">
        <f t="shared" si="705"/>
        <v>#REF!</v>
      </c>
      <c r="K813" s="263" t="e">
        <f t="shared" si="709"/>
        <v>#REF!</v>
      </c>
      <c r="L813" s="263" t="e">
        <f t="shared" si="709"/>
        <v>#REF!</v>
      </c>
      <c r="M813" s="263" t="e">
        <f t="shared" si="709"/>
        <v>#REF!</v>
      </c>
      <c r="N813" s="263" t="e">
        <f t="shared" si="709"/>
        <v>#REF!</v>
      </c>
      <c r="O813" s="263" t="e">
        <f t="shared" si="709"/>
        <v>#REF!</v>
      </c>
      <c r="P813" s="263" t="e">
        <f t="shared" si="709"/>
        <v>#REF!</v>
      </c>
      <c r="Q813" s="263" t="e">
        <f t="shared" si="711"/>
        <v>#REF!</v>
      </c>
      <c r="R813" s="263" t="e">
        <f t="shared" si="712"/>
        <v>#REF!</v>
      </c>
      <c r="S813" s="263" t="e">
        <f t="shared" si="712"/>
        <v>#REF!</v>
      </c>
      <c r="T813" s="263" t="e">
        <f t="shared" si="712"/>
        <v>#REF!</v>
      </c>
      <c r="U813" s="263" t="e">
        <f t="shared" si="712"/>
        <v>#REF!</v>
      </c>
    </row>
    <row r="814" spans="1:21" ht="12.75" hidden="1" customHeight="1" x14ac:dyDescent="0.2">
      <c r="A814" s="265" t="s">
        <v>320</v>
      </c>
      <c r="B814" s="258" t="s">
        <v>37</v>
      </c>
      <c r="C814" s="258" t="s">
        <v>196</v>
      </c>
      <c r="D814" s="258" t="s">
        <v>233</v>
      </c>
      <c r="E814" s="266" t="s">
        <v>307</v>
      </c>
      <c r="F814" s="258" t="s">
        <v>321</v>
      </c>
      <c r="G814" s="263"/>
      <c r="H814" s="263"/>
      <c r="I814" s="263" t="e">
        <f>#REF!+G814</f>
        <v>#REF!</v>
      </c>
      <c r="J814" s="263" t="e">
        <f t="shared" si="705"/>
        <v>#REF!</v>
      </c>
      <c r="K814" s="263" t="e">
        <f t="shared" si="709"/>
        <v>#REF!</v>
      </c>
      <c r="L814" s="263" t="e">
        <f t="shared" si="709"/>
        <v>#REF!</v>
      </c>
      <c r="M814" s="263" t="e">
        <f t="shared" si="709"/>
        <v>#REF!</v>
      </c>
      <c r="N814" s="263" t="e">
        <f t="shared" si="709"/>
        <v>#REF!</v>
      </c>
      <c r="O814" s="263" t="e">
        <f t="shared" si="709"/>
        <v>#REF!</v>
      </c>
      <c r="P814" s="263" t="e">
        <f t="shared" si="709"/>
        <v>#REF!</v>
      </c>
      <c r="Q814" s="263" t="e">
        <f t="shared" si="711"/>
        <v>#REF!</v>
      </c>
      <c r="R814" s="263" t="e">
        <f t="shared" si="712"/>
        <v>#REF!</v>
      </c>
      <c r="S814" s="263" t="e">
        <f t="shared" si="712"/>
        <v>#REF!</v>
      </c>
      <c r="T814" s="263" t="e">
        <f t="shared" si="712"/>
        <v>#REF!</v>
      </c>
      <c r="U814" s="263" t="e">
        <f t="shared" si="712"/>
        <v>#REF!</v>
      </c>
    </row>
    <row r="815" spans="1:21" ht="51" hidden="1" customHeight="1" x14ac:dyDescent="0.2">
      <c r="A815" s="653" t="s">
        <v>40</v>
      </c>
      <c r="B815" s="654"/>
      <c r="C815" s="654"/>
      <c r="D815" s="654"/>
      <c r="E815" s="654"/>
      <c r="F815" s="654"/>
      <c r="G815" s="263"/>
      <c r="H815" s="263"/>
      <c r="I815" s="263" t="e">
        <f>#REF!+G815</f>
        <v>#REF!</v>
      </c>
      <c r="J815" s="263" t="e">
        <f t="shared" si="705"/>
        <v>#REF!</v>
      </c>
      <c r="K815" s="263" t="e">
        <f t="shared" si="709"/>
        <v>#REF!</v>
      </c>
      <c r="L815" s="263" t="e">
        <f t="shared" si="709"/>
        <v>#REF!</v>
      </c>
      <c r="M815" s="263" t="e">
        <f t="shared" si="709"/>
        <v>#REF!</v>
      </c>
      <c r="N815" s="263" t="e">
        <f t="shared" si="709"/>
        <v>#REF!</v>
      </c>
      <c r="O815" s="263" t="e">
        <f t="shared" si="709"/>
        <v>#REF!</v>
      </c>
      <c r="P815" s="263" t="e">
        <f t="shared" si="709"/>
        <v>#REF!</v>
      </c>
      <c r="Q815" s="263" t="e">
        <f t="shared" si="711"/>
        <v>#REF!</v>
      </c>
      <c r="R815" s="263" t="e">
        <f t="shared" si="712"/>
        <v>#REF!</v>
      </c>
      <c r="S815" s="263" t="e">
        <f t="shared" si="712"/>
        <v>#REF!</v>
      </c>
      <c r="T815" s="263" t="e">
        <f t="shared" si="712"/>
        <v>#REF!</v>
      </c>
      <c r="U815" s="263" t="e">
        <f t="shared" si="712"/>
        <v>#REF!</v>
      </c>
    </row>
    <row r="816" spans="1:21" ht="12.75" hidden="1" customHeight="1" x14ac:dyDescent="0.2">
      <c r="A816" s="435" t="s">
        <v>364</v>
      </c>
      <c r="B816" s="255">
        <v>811</v>
      </c>
      <c r="C816" s="256" t="s">
        <v>192</v>
      </c>
      <c r="D816" s="256"/>
      <c r="E816" s="256"/>
      <c r="F816" s="256"/>
      <c r="G816" s="263"/>
      <c r="H816" s="263"/>
      <c r="I816" s="263" t="e">
        <f>#REF!+G816</f>
        <v>#REF!</v>
      </c>
      <c r="J816" s="263" t="e">
        <f t="shared" si="705"/>
        <v>#REF!</v>
      </c>
      <c r="K816" s="263" t="e">
        <f t="shared" si="709"/>
        <v>#REF!</v>
      </c>
      <c r="L816" s="263" t="e">
        <f t="shared" si="709"/>
        <v>#REF!</v>
      </c>
      <c r="M816" s="263" t="e">
        <f t="shared" si="709"/>
        <v>#REF!</v>
      </c>
      <c r="N816" s="263" t="e">
        <f t="shared" si="709"/>
        <v>#REF!</v>
      </c>
      <c r="O816" s="263" t="e">
        <f t="shared" si="709"/>
        <v>#REF!</v>
      </c>
      <c r="P816" s="263" t="e">
        <f t="shared" si="709"/>
        <v>#REF!</v>
      </c>
      <c r="Q816" s="263" t="e">
        <f t="shared" si="711"/>
        <v>#REF!</v>
      </c>
      <c r="R816" s="263" t="e">
        <f t="shared" si="712"/>
        <v>#REF!</v>
      </c>
      <c r="S816" s="263" t="e">
        <f t="shared" si="712"/>
        <v>#REF!</v>
      </c>
      <c r="T816" s="263" t="e">
        <f t="shared" si="712"/>
        <v>#REF!</v>
      </c>
      <c r="U816" s="263" t="e">
        <f t="shared" si="712"/>
        <v>#REF!</v>
      </c>
    </row>
    <row r="817" spans="1:21" ht="12.75" hidden="1" customHeight="1" x14ac:dyDescent="0.2">
      <c r="A817" s="435" t="s">
        <v>250</v>
      </c>
      <c r="B817" s="255">
        <v>811</v>
      </c>
      <c r="C817" s="256" t="s">
        <v>192</v>
      </c>
      <c r="D817" s="256" t="s">
        <v>196</v>
      </c>
      <c r="E817" s="256"/>
      <c r="F817" s="256"/>
      <c r="G817" s="263"/>
      <c r="H817" s="263"/>
      <c r="I817" s="263" t="e">
        <f>#REF!+G817</f>
        <v>#REF!</v>
      </c>
      <c r="J817" s="263" t="e">
        <f t="shared" si="705"/>
        <v>#REF!</v>
      </c>
      <c r="K817" s="263" t="e">
        <f t="shared" si="709"/>
        <v>#REF!</v>
      </c>
      <c r="L817" s="263" t="e">
        <f t="shared" si="709"/>
        <v>#REF!</v>
      </c>
      <c r="M817" s="263" t="e">
        <f t="shared" si="709"/>
        <v>#REF!</v>
      </c>
      <c r="N817" s="263" t="e">
        <f t="shared" si="709"/>
        <v>#REF!</v>
      </c>
      <c r="O817" s="263" t="e">
        <f t="shared" si="709"/>
        <v>#REF!</v>
      </c>
      <c r="P817" s="263" t="e">
        <f t="shared" si="709"/>
        <v>#REF!</v>
      </c>
      <c r="Q817" s="263" t="e">
        <f t="shared" si="711"/>
        <v>#REF!</v>
      </c>
      <c r="R817" s="263" t="e">
        <f t="shared" si="712"/>
        <v>#REF!</v>
      </c>
      <c r="S817" s="263" t="e">
        <f t="shared" si="712"/>
        <v>#REF!</v>
      </c>
      <c r="T817" s="263" t="e">
        <f t="shared" si="712"/>
        <v>#REF!</v>
      </c>
      <c r="U817" s="263" t="e">
        <f t="shared" si="712"/>
        <v>#REF!</v>
      </c>
    </row>
    <row r="818" spans="1:21" ht="25.5" hidden="1" customHeight="1" x14ac:dyDescent="0.2">
      <c r="A818" s="265" t="s">
        <v>251</v>
      </c>
      <c r="B818" s="277">
        <v>811</v>
      </c>
      <c r="C818" s="258" t="s">
        <v>192</v>
      </c>
      <c r="D818" s="258" t="s">
        <v>196</v>
      </c>
      <c r="E818" s="258" t="s">
        <v>252</v>
      </c>
      <c r="F818" s="258"/>
      <c r="G818" s="263"/>
      <c r="H818" s="263"/>
      <c r="I818" s="263" t="e">
        <f>#REF!+G818</f>
        <v>#REF!</v>
      </c>
      <c r="J818" s="263" t="e">
        <f t="shared" si="705"/>
        <v>#REF!</v>
      </c>
      <c r="K818" s="263" t="e">
        <f t="shared" si="709"/>
        <v>#REF!</v>
      </c>
      <c r="L818" s="263" t="e">
        <f t="shared" si="709"/>
        <v>#REF!</v>
      </c>
      <c r="M818" s="263" t="e">
        <f t="shared" si="709"/>
        <v>#REF!</v>
      </c>
      <c r="N818" s="263" t="e">
        <f t="shared" si="709"/>
        <v>#REF!</v>
      </c>
      <c r="O818" s="263" t="e">
        <f t="shared" si="709"/>
        <v>#REF!</v>
      </c>
      <c r="P818" s="263" t="e">
        <f t="shared" si="709"/>
        <v>#REF!</v>
      </c>
      <c r="Q818" s="263" t="e">
        <f t="shared" si="711"/>
        <v>#REF!</v>
      </c>
      <c r="R818" s="263" t="e">
        <f t="shared" si="712"/>
        <v>#REF!</v>
      </c>
      <c r="S818" s="263" t="e">
        <f t="shared" si="712"/>
        <v>#REF!</v>
      </c>
      <c r="T818" s="263" t="e">
        <f t="shared" si="712"/>
        <v>#REF!</v>
      </c>
      <c r="U818" s="263" t="e">
        <f t="shared" si="712"/>
        <v>#REF!</v>
      </c>
    </row>
    <row r="819" spans="1:21" ht="25.5" hidden="1" customHeight="1" x14ac:dyDescent="0.2">
      <c r="A819" s="265" t="s">
        <v>253</v>
      </c>
      <c r="B819" s="277">
        <v>811</v>
      </c>
      <c r="C819" s="258" t="s">
        <v>192</v>
      </c>
      <c r="D819" s="258" t="s">
        <v>196</v>
      </c>
      <c r="E819" s="258" t="s">
        <v>254</v>
      </c>
      <c r="F819" s="258"/>
      <c r="G819" s="263"/>
      <c r="H819" s="263"/>
      <c r="I819" s="263" t="e">
        <f>#REF!+G819</f>
        <v>#REF!</v>
      </c>
      <c r="J819" s="263" t="e">
        <f t="shared" si="705"/>
        <v>#REF!</v>
      </c>
      <c r="K819" s="263" t="e">
        <f t="shared" si="709"/>
        <v>#REF!</v>
      </c>
      <c r="L819" s="263" t="e">
        <f t="shared" si="709"/>
        <v>#REF!</v>
      </c>
      <c r="M819" s="263" t="e">
        <f t="shared" si="709"/>
        <v>#REF!</v>
      </c>
      <c r="N819" s="263" t="e">
        <f t="shared" si="709"/>
        <v>#REF!</v>
      </c>
      <c r="O819" s="263" t="e">
        <f t="shared" si="709"/>
        <v>#REF!</v>
      </c>
      <c r="P819" s="263" t="e">
        <f t="shared" si="709"/>
        <v>#REF!</v>
      </c>
      <c r="Q819" s="263" t="e">
        <f t="shared" si="711"/>
        <v>#REF!</v>
      </c>
      <c r="R819" s="263" t="e">
        <f t="shared" si="712"/>
        <v>#REF!</v>
      </c>
      <c r="S819" s="263" t="e">
        <f t="shared" si="712"/>
        <v>#REF!</v>
      </c>
      <c r="T819" s="263" t="e">
        <f t="shared" si="712"/>
        <v>#REF!</v>
      </c>
      <c r="U819" s="263" t="e">
        <f t="shared" si="712"/>
        <v>#REF!</v>
      </c>
    </row>
    <row r="820" spans="1:21" ht="12.75" hidden="1" customHeight="1" x14ac:dyDescent="0.2">
      <c r="A820" s="265" t="s">
        <v>320</v>
      </c>
      <c r="B820" s="277">
        <v>811</v>
      </c>
      <c r="C820" s="258" t="s">
        <v>192</v>
      </c>
      <c r="D820" s="258" t="s">
        <v>196</v>
      </c>
      <c r="E820" s="258" t="s">
        <v>254</v>
      </c>
      <c r="F820" s="258" t="s">
        <v>321</v>
      </c>
      <c r="G820" s="263"/>
      <c r="H820" s="263"/>
      <c r="I820" s="263" t="e">
        <f>#REF!+G820</f>
        <v>#REF!</v>
      </c>
      <c r="J820" s="263" t="e">
        <f t="shared" si="705"/>
        <v>#REF!</v>
      </c>
      <c r="K820" s="263" t="e">
        <f t="shared" si="709"/>
        <v>#REF!</v>
      </c>
      <c r="L820" s="263" t="e">
        <f t="shared" si="709"/>
        <v>#REF!</v>
      </c>
      <c r="M820" s="263" t="e">
        <f t="shared" si="709"/>
        <v>#REF!</v>
      </c>
      <c r="N820" s="263" t="e">
        <f t="shared" si="709"/>
        <v>#REF!</v>
      </c>
      <c r="O820" s="263" t="e">
        <f t="shared" si="709"/>
        <v>#REF!</v>
      </c>
      <c r="P820" s="263" t="e">
        <f t="shared" si="709"/>
        <v>#REF!</v>
      </c>
      <c r="Q820" s="263" t="e">
        <f t="shared" si="711"/>
        <v>#REF!</v>
      </c>
      <c r="R820" s="263" t="e">
        <f t="shared" si="712"/>
        <v>#REF!</v>
      </c>
      <c r="S820" s="263" t="e">
        <f t="shared" si="712"/>
        <v>#REF!</v>
      </c>
      <c r="T820" s="263" t="e">
        <f t="shared" si="712"/>
        <v>#REF!</v>
      </c>
      <c r="U820" s="263" t="e">
        <f t="shared" si="712"/>
        <v>#REF!</v>
      </c>
    </row>
    <row r="821" spans="1:21" ht="12.75" hidden="1" customHeight="1" x14ac:dyDescent="0.2">
      <c r="A821" s="435" t="s">
        <v>236</v>
      </c>
      <c r="B821" s="255">
        <v>811</v>
      </c>
      <c r="C821" s="256" t="s">
        <v>194</v>
      </c>
      <c r="D821" s="256"/>
      <c r="E821" s="256"/>
      <c r="F821" s="256"/>
      <c r="G821" s="263"/>
      <c r="H821" s="263"/>
      <c r="I821" s="263" t="e">
        <f>#REF!+G821</f>
        <v>#REF!</v>
      </c>
      <c r="J821" s="263" t="e">
        <f t="shared" ref="J821:J884" si="713">H821+I821</f>
        <v>#REF!</v>
      </c>
      <c r="K821" s="263" t="e">
        <f t="shared" si="709"/>
        <v>#REF!</v>
      </c>
      <c r="L821" s="263" t="e">
        <f t="shared" si="709"/>
        <v>#REF!</v>
      </c>
      <c r="M821" s="263" t="e">
        <f t="shared" si="709"/>
        <v>#REF!</v>
      </c>
      <c r="N821" s="263" t="e">
        <f t="shared" si="709"/>
        <v>#REF!</v>
      </c>
      <c r="O821" s="263" t="e">
        <f t="shared" si="709"/>
        <v>#REF!</v>
      </c>
      <c r="P821" s="263" t="e">
        <f t="shared" si="709"/>
        <v>#REF!</v>
      </c>
      <c r="Q821" s="263" t="e">
        <f t="shared" si="711"/>
        <v>#REF!</v>
      </c>
      <c r="R821" s="263" t="e">
        <f t="shared" si="712"/>
        <v>#REF!</v>
      </c>
      <c r="S821" s="263" t="e">
        <f t="shared" si="712"/>
        <v>#REF!</v>
      </c>
      <c r="T821" s="263" t="e">
        <f t="shared" si="712"/>
        <v>#REF!</v>
      </c>
      <c r="U821" s="263" t="e">
        <f t="shared" si="712"/>
        <v>#REF!</v>
      </c>
    </row>
    <row r="822" spans="1:21" ht="25.5" hidden="1" customHeight="1" x14ac:dyDescent="0.2">
      <c r="A822" s="435" t="s">
        <v>255</v>
      </c>
      <c r="B822" s="255">
        <v>811</v>
      </c>
      <c r="C822" s="256" t="s">
        <v>194</v>
      </c>
      <c r="D822" s="256" t="s">
        <v>212</v>
      </c>
      <c r="E822" s="256"/>
      <c r="F822" s="256"/>
      <c r="G822" s="263"/>
      <c r="H822" s="263"/>
      <c r="I822" s="263" t="e">
        <f>#REF!+G822</f>
        <v>#REF!</v>
      </c>
      <c r="J822" s="263" t="e">
        <f t="shared" si="713"/>
        <v>#REF!</v>
      </c>
      <c r="K822" s="263" t="e">
        <f t="shared" si="709"/>
        <v>#REF!</v>
      </c>
      <c r="L822" s="263" t="e">
        <f t="shared" si="709"/>
        <v>#REF!</v>
      </c>
      <c r="M822" s="263" t="e">
        <f t="shared" si="709"/>
        <v>#REF!</v>
      </c>
      <c r="N822" s="263" t="e">
        <f t="shared" si="709"/>
        <v>#REF!</v>
      </c>
      <c r="O822" s="263" t="e">
        <f t="shared" si="709"/>
        <v>#REF!</v>
      </c>
      <c r="P822" s="263" t="e">
        <f t="shared" si="709"/>
        <v>#REF!</v>
      </c>
      <c r="Q822" s="263" t="e">
        <f t="shared" si="711"/>
        <v>#REF!</v>
      </c>
      <c r="R822" s="263" t="e">
        <f t="shared" si="712"/>
        <v>#REF!</v>
      </c>
      <c r="S822" s="263" t="e">
        <f t="shared" si="712"/>
        <v>#REF!</v>
      </c>
      <c r="T822" s="263" t="e">
        <f t="shared" si="712"/>
        <v>#REF!</v>
      </c>
      <c r="U822" s="263" t="e">
        <f t="shared" si="712"/>
        <v>#REF!</v>
      </c>
    </row>
    <row r="823" spans="1:21" ht="12.75" hidden="1" customHeight="1" x14ac:dyDescent="0.2">
      <c r="A823" s="265" t="s">
        <v>237</v>
      </c>
      <c r="B823" s="277">
        <v>811</v>
      </c>
      <c r="C823" s="258" t="s">
        <v>194</v>
      </c>
      <c r="D823" s="258" t="s">
        <v>212</v>
      </c>
      <c r="E823" s="258" t="s">
        <v>238</v>
      </c>
      <c r="F823" s="258"/>
      <c r="G823" s="263"/>
      <c r="H823" s="263"/>
      <c r="I823" s="263" t="e">
        <f>#REF!+G823</f>
        <v>#REF!</v>
      </c>
      <c r="J823" s="263" t="e">
        <f t="shared" si="713"/>
        <v>#REF!</v>
      </c>
      <c r="K823" s="263" t="e">
        <f t="shared" ref="K823:P865" si="714">H823+I823</f>
        <v>#REF!</v>
      </c>
      <c r="L823" s="263" t="e">
        <f t="shared" si="714"/>
        <v>#REF!</v>
      </c>
      <c r="M823" s="263" t="e">
        <f t="shared" si="714"/>
        <v>#REF!</v>
      </c>
      <c r="N823" s="263" t="e">
        <f t="shared" si="714"/>
        <v>#REF!</v>
      </c>
      <c r="O823" s="263" t="e">
        <f t="shared" si="714"/>
        <v>#REF!</v>
      </c>
      <c r="P823" s="263" t="e">
        <f t="shared" si="714"/>
        <v>#REF!</v>
      </c>
      <c r="Q823" s="263" t="e">
        <f t="shared" si="711"/>
        <v>#REF!</v>
      </c>
      <c r="R823" s="263" t="e">
        <f t="shared" ref="R823:U854" si="715">M823+N823</f>
        <v>#REF!</v>
      </c>
      <c r="S823" s="263" t="e">
        <f t="shared" si="715"/>
        <v>#REF!</v>
      </c>
      <c r="T823" s="263" t="e">
        <f t="shared" si="715"/>
        <v>#REF!</v>
      </c>
      <c r="U823" s="263" t="e">
        <f t="shared" si="715"/>
        <v>#REF!</v>
      </c>
    </row>
    <row r="824" spans="1:21" ht="38.25" hidden="1" customHeight="1" x14ac:dyDescent="0.2">
      <c r="A824" s="265" t="s">
        <v>41</v>
      </c>
      <c r="B824" s="277">
        <v>811</v>
      </c>
      <c r="C824" s="258" t="s">
        <v>194</v>
      </c>
      <c r="D824" s="258" t="s">
        <v>212</v>
      </c>
      <c r="E824" s="258" t="s">
        <v>241</v>
      </c>
      <c r="F824" s="258"/>
      <c r="G824" s="263"/>
      <c r="H824" s="263"/>
      <c r="I824" s="263" t="e">
        <f>#REF!+G824</f>
        <v>#REF!</v>
      </c>
      <c r="J824" s="263" t="e">
        <f t="shared" si="713"/>
        <v>#REF!</v>
      </c>
      <c r="K824" s="263" t="e">
        <f t="shared" si="714"/>
        <v>#REF!</v>
      </c>
      <c r="L824" s="263" t="e">
        <f t="shared" si="714"/>
        <v>#REF!</v>
      </c>
      <c r="M824" s="263" t="e">
        <f t="shared" si="714"/>
        <v>#REF!</v>
      </c>
      <c r="N824" s="263" t="e">
        <f t="shared" si="714"/>
        <v>#REF!</v>
      </c>
      <c r="O824" s="263" t="e">
        <f t="shared" si="714"/>
        <v>#REF!</v>
      </c>
      <c r="P824" s="263" t="e">
        <f t="shared" si="714"/>
        <v>#REF!</v>
      </c>
      <c r="Q824" s="263" t="e">
        <f t="shared" si="711"/>
        <v>#REF!</v>
      </c>
      <c r="R824" s="263" t="e">
        <f t="shared" si="715"/>
        <v>#REF!</v>
      </c>
      <c r="S824" s="263" t="e">
        <f t="shared" si="715"/>
        <v>#REF!</v>
      </c>
      <c r="T824" s="263" t="e">
        <f t="shared" si="715"/>
        <v>#REF!</v>
      </c>
      <c r="U824" s="263" t="e">
        <f t="shared" si="715"/>
        <v>#REF!</v>
      </c>
    </row>
    <row r="825" spans="1:21" ht="25.5" hidden="1" customHeight="1" x14ac:dyDescent="0.2">
      <c r="A825" s="265" t="s">
        <v>239</v>
      </c>
      <c r="B825" s="277">
        <v>811</v>
      </c>
      <c r="C825" s="258" t="s">
        <v>194</v>
      </c>
      <c r="D825" s="258" t="s">
        <v>212</v>
      </c>
      <c r="E825" s="258" t="s">
        <v>241</v>
      </c>
      <c r="F825" s="258" t="s">
        <v>240</v>
      </c>
      <c r="G825" s="263"/>
      <c r="H825" s="263"/>
      <c r="I825" s="263" t="e">
        <f>#REF!+G825</f>
        <v>#REF!</v>
      </c>
      <c r="J825" s="263" t="e">
        <f t="shared" si="713"/>
        <v>#REF!</v>
      </c>
      <c r="K825" s="263" t="e">
        <f t="shared" si="714"/>
        <v>#REF!</v>
      </c>
      <c r="L825" s="263" t="e">
        <f t="shared" si="714"/>
        <v>#REF!</v>
      </c>
      <c r="M825" s="263" t="e">
        <f t="shared" si="714"/>
        <v>#REF!</v>
      </c>
      <c r="N825" s="263" t="e">
        <f t="shared" si="714"/>
        <v>#REF!</v>
      </c>
      <c r="O825" s="263" t="e">
        <f t="shared" si="714"/>
        <v>#REF!</v>
      </c>
      <c r="P825" s="263" t="e">
        <f t="shared" si="714"/>
        <v>#REF!</v>
      </c>
      <c r="Q825" s="263" t="e">
        <f t="shared" si="711"/>
        <v>#REF!</v>
      </c>
      <c r="R825" s="263" t="e">
        <f t="shared" si="715"/>
        <v>#REF!</v>
      </c>
      <c r="S825" s="263" t="e">
        <f t="shared" si="715"/>
        <v>#REF!</v>
      </c>
      <c r="T825" s="263" t="e">
        <f t="shared" si="715"/>
        <v>#REF!</v>
      </c>
      <c r="U825" s="263" t="e">
        <f t="shared" si="715"/>
        <v>#REF!</v>
      </c>
    </row>
    <row r="826" spans="1:21" ht="38.25" hidden="1" customHeight="1" x14ac:dyDescent="0.2">
      <c r="A826" s="265" t="s">
        <v>242</v>
      </c>
      <c r="B826" s="277">
        <v>811</v>
      </c>
      <c r="C826" s="258" t="s">
        <v>194</v>
      </c>
      <c r="D826" s="258" t="s">
        <v>212</v>
      </c>
      <c r="E826" s="258" t="s">
        <v>243</v>
      </c>
      <c r="F826" s="258"/>
      <c r="G826" s="263"/>
      <c r="H826" s="263"/>
      <c r="I826" s="263" t="e">
        <f>#REF!+G826</f>
        <v>#REF!</v>
      </c>
      <c r="J826" s="263" t="e">
        <f t="shared" si="713"/>
        <v>#REF!</v>
      </c>
      <c r="K826" s="263" t="e">
        <f t="shared" si="714"/>
        <v>#REF!</v>
      </c>
      <c r="L826" s="263" t="e">
        <f t="shared" si="714"/>
        <v>#REF!</v>
      </c>
      <c r="M826" s="263" t="e">
        <f t="shared" si="714"/>
        <v>#REF!</v>
      </c>
      <c r="N826" s="263" t="e">
        <f t="shared" si="714"/>
        <v>#REF!</v>
      </c>
      <c r="O826" s="263" t="e">
        <f t="shared" si="714"/>
        <v>#REF!</v>
      </c>
      <c r="P826" s="263" t="e">
        <f t="shared" si="714"/>
        <v>#REF!</v>
      </c>
      <c r="Q826" s="263" t="e">
        <f t="shared" si="711"/>
        <v>#REF!</v>
      </c>
      <c r="R826" s="263" t="e">
        <f t="shared" si="715"/>
        <v>#REF!</v>
      </c>
      <c r="S826" s="263" t="e">
        <f t="shared" si="715"/>
        <v>#REF!</v>
      </c>
      <c r="T826" s="263" t="e">
        <f t="shared" si="715"/>
        <v>#REF!</v>
      </c>
      <c r="U826" s="263" t="e">
        <f t="shared" si="715"/>
        <v>#REF!</v>
      </c>
    </row>
    <row r="827" spans="1:21" ht="25.5" hidden="1" customHeight="1" x14ac:dyDescent="0.2">
      <c r="A827" s="265" t="s">
        <v>239</v>
      </c>
      <c r="B827" s="277">
        <v>811</v>
      </c>
      <c r="C827" s="258" t="s">
        <v>194</v>
      </c>
      <c r="D827" s="258" t="s">
        <v>212</v>
      </c>
      <c r="E827" s="258" t="s">
        <v>243</v>
      </c>
      <c r="F827" s="258" t="s">
        <v>240</v>
      </c>
      <c r="G827" s="263"/>
      <c r="H827" s="263"/>
      <c r="I827" s="263" t="e">
        <f>#REF!+G827</f>
        <v>#REF!</v>
      </c>
      <c r="J827" s="263" t="e">
        <f t="shared" si="713"/>
        <v>#REF!</v>
      </c>
      <c r="K827" s="263" t="e">
        <f t="shared" si="714"/>
        <v>#REF!</v>
      </c>
      <c r="L827" s="263" t="e">
        <f t="shared" si="714"/>
        <v>#REF!</v>
      </c>
      <c r="M827" s="263" t="e">
        <f t="shared" si="714"/>
        <v>#REF!</v>
      </c>
      <c r="N827" s="263" t="e">
        <f t="shared" si="714"/>
        <v>#REF!</v>
      </c>
      <c r="O827" s="263" t="e">
        <f t="shared" si="714"/>
        <v>#REF!</v>
      </c>
      <c r="P827" s="263" t="e">
        <f t="shared" si="714"/>
        <v>#REF!</v>
      </c>
      <c r="Q827" s="263" t="e">
        <f t="shared" si="711"/>
        <v>#REF!</v>
      </c>
      <c r="R827" s="263" t="e">
        <f t="shared" si="715"/>
        <v>#REF!</v>
      </c>
      <c r="S827" s="263" t="e">
        <f t="shared" si="715"/>
        <v>#REF!</v>
      </c>
      <c r="T827" s="263" t="e">
        <f t="shared" si="715"/>
        <v>#REF!</v>
      </c>
      <c r="U827" s="263" t="e">
        <f t="shared" si="715"/>
        <v>#REF!</v>
      </c>
    </row>
    <row r="828" spans="1:21" ht="25.5" hidden="1" customHeight="1" x14ac:dyDescent="0.2">
      <c r="A828" s="265" t="s">
        <v>256</v>
      </c>
      <c r="B828" s="277">
        <v>811</v>
      </c>
      <c r="C828" s="258" t="s">
        <v>194</v>
      </c>
      <c r="D828" s="258" t="s">
        <v>212</v>
      </c>
      <c r="E828" s="258" t="s">
        <v>257</v>
      </c>
      <c r="F828" s="258"/>
      <c r="G828" s="263"/>
      <c r="H828" s="263"/>
      <c r="I828" s="263" t="e">
        <f>#REF!+G828</f>
        <v>#REF!</v>
      </c>
      <c r="J828" s="263" t="e">
        <f t="shared" si="713"/>
        <v>#REF!</v>
      </c>
      <c r="K828" s="263" t="e">
        <f t="shared" si="714"/>
        <v>#REF!</v>
      </c>
      <c r="L828" s="263" t="e">
        <f t="shared" si="714"/>
        <v>#REF!</v>
      </c>
      <c r="M828" s="263" t="e">
        <f t="shared" si="714"/>
        <v>#REF!</v>
      </c>
      <c r="N828" s="263" t="e">
        <f t="shared" si="714"/>
        <v>#REF!</v>
      </c>
      <c r="O828" s="263" t="e">
        <f t="shared" si="714"/>
        <v>#REF!</v>
      </c>
      <c r="P828" s="263" t="e">
        <f t="shared" si="714"/>
        <v>#REF!</v>
      </c>
      <c r="Q828" s="263" t="e">
        <f t="shared" si="711"/>
        <v>#REF!</v>
      </c>
      <c r="R828" s="263" t="e">
        <f t="shared" si="715"/>
        <v>#REF!</v>
      </c>
      <c r="S828" s="263" t="e">
        <f t="shared" si="715"/>
        <v>#REF!</v>
      </c>
      <c r="T828" s="263" t="e">
        <f t="shared" si="715"/>
        <v>#REF!</v>
      </c>
      <c r="U828" s="263" t="e">
        <f t="shared" si="715"/>
        <v>#REF!</v>
      </c>
    </row>
    <row r="829" spans="1:21" ht="25.5" hidden="1" customHeight="1" x14ac:dyDescent="0.2">
      <c r="A829" s="265" t="s">
        <v>258</v>
      </c>
      <c r="B829" s="277">
        <v>811</v>
      </c>
      <c r="C829" s="258" t="s">
        <v>194</v>
      </c>
      <c r="D829" s="258" t="s">
        <v>212</v>
      </c>
      <c r="E829" s="258" t="s">
        <v>259</v>
      </c>
      <c r="F829" s="258"/>
      <c r="G829" s="263"/>
      <c r="H829" s="263"/>
      <c r="I829" s="263" t="e">
        <f>#REF!+G829</f>
        <v>#REF!</v>
      </c>
      <c r="J829" s="263" t="e">
        <f t="shared" si="713"/>
        <v>#REF!</v>
      </c>
      <c r="K829" s="263" t="e">
        <f t="shared" si="714"/>
        <v>#REF!</v>
      </c>
      <c r="L829" s="263" t="e">
        <f t="shared" si="714"/>
        <v>#REF!</v>
      </c>
      <c r="M829" s="263" t="e">
        <f t="shared" si="714"/>
        <v>#REF!</v>
      </c>
      <c r="N829" s="263" t="e">
        <f t="shared" si="714"/>
        <v>#REF!</v>
      </c>
      <c r="O829" s="263" t="e">
        <f t="shared" si="714"/>
        <v>#REF!</v>
      </c>
      <c r="P829" s="263" t="e">
        <f t="shared" si="714"/>
        <v>#REF!</v>
      </c>
      <c r="Q829" s="263" t="e">
        <f t="shared" si="711"/>
        <v>#REF!</v>
      </c>
      <c r="R829" s="263" t="e">
        <f t="shared" si="715"/>
        <v>#REF!</v>
      </c>
      <c r="S829" s="263" t="e">
        <f t="shared" si="715"/>
        <v>#REF!</v>
      </c>
      <c r="T829" s="263" t="e">
        <f t="shared" si="715"/>
        <v>#REF!</v>
      </c>
      <c r="U829" s="263" t="e">
        <f t="shared" si="715"/>
        <v>#REF!</v>
      </c>
    </row>
    <row r="830" spans="1:21" ht="25.5" hidden="1" customHeight="1" x14ac:dyDescent="0.2">
      <c r="A830" s="265" t="s">
        <v>239</v>
      </c>
      <c r="B830" s="277">
        <v>811</v>
      </c>
      <c r="C830" s="258" t="s">
        <v>194</v>
      </c>
      <c r="D830" s="258" t="s">
        <v>212</v>
      </c>
      <c r="E830" s="258" t="s">
        <v>259</v>
      </c>
      <c r="F830" s="258" t="s">
        <v>240</v>
      </c>
      <c r="G830" s="263"/>
      <c r="H830" s="263"/>
      <c r="I830" s="263" t="e">
        <f>#REF!+G830</f>
        <v>#REF!</v>
      </c>
      <c r="J830" s="263" t="e">
        <f t="shared" si="713"/>
        <v>#REF!</v>
      </c>
      <c r="K830" s="263" t="e">
        <f t="shared" si="714"/>
        <v>#REF!</v>
      </c>
      <c r="L830" s="263" t="e">
        <f t="shared" si="714"/>
        <v>#REF!</v>
      </c>
      <c r="M830" s="263" t="e">
        <f t="shared" si="714"/>
        <v>#REF!</v>
      </c>
      <c r="N830" s="263" t="e">
        <f t="shared" si="714"/>
        <v>#REF!</v>
      </c>
      <c r="O830" s="263" t="e">
        <f t="shared" si="714"/>
        <v>#REF!</v>
      </c>
      <c r="P830" s="263" t="e">
        <f t="shared" si="714"/>
        <v>#REF!</v>
      </c>
      <c r="Q830" s="263" t="e">
        <f t="shared" si="711"/>
        <v>#REF!</v>
      </c>
      <c r="R830" s="263" t="e">
        <f t="shared" si="715"/>
        <v>#REF!</v>
      </c>
      <c r="S830" s="263" t="e">
        <f t="shared" si="715"/>
        <v>#REF!</v>
      </c>
      <c r="T830" s="263" t="e">
        <f t="shared" si="715"/>
        <v>#REF!</v>
      </c>
      <c r="U830" s="263" t="e">
        <f t="shared" si="715"/>
        <v>#REF!</v>
      </c>
    </row>
    <row r="831" spans="1:21" ht="38.25" hidden="1" customHeight="1" x14ac:dyDescent="0.2">
      <c r="A831" s="265" t="s">
        <v>42</v>
      </c>
      <c r="B831" s="277">
        <v>811</v>
      </c>
      <c r="C831" s="258" t="s">
        <v>194</v>
      </c>
      <c r="D831" s="258" t="s">
        <v>212</v>
      </c>
      <c r="E831" s="258" t="s">
        <v>43</v>
      </c>
      <c r="F831" s="258"/>
      <c r="G831" s="263"/>
      <c r="H831" s="263"/>
      <c r="I831" s="263" t="e">
        <f>#REF!+G831</f>
        <v>#REF!</v>
      </c>
      <c r="J831" s="263" t="e">
        <f t="shared" si="713"/>
        <v>#REF!</v>
      </c>
      <c r="K831" s="263" t="e">
        <f t="shared" si="714"/>
        <v>#REF!</v>
      </c>
      <c r="L831" s="263" t="e">
        <f t="shared" si="714"/>
        <v>#REF!</v>
      </c>
      <c r="M831" s="263" t="e">
        <f t="shared" si="714"/>
        <v>#REF!</v>
      </c>
      <c r="N831" s="263" t="e">
        <f t="shared" si="714"/>
        <v>#REF!</v>
      </c>
      <c r="O831" s="263" t="e">
        <f t="shared" si="714"/>
        <v>#REF!</v>
      </c>
      <c r="P831" s="263" t="e">
        <f t="shared" si="714"/>
        <v>#REF!</v>
      </c>
      <c r="Q831" s="263" t="e">
        <f t="shared" si="711"/>
        <v>#REF!</v>
      </c>
      <c r="R831" s="263" t="e">
        <f t="shared" si="715"/>
        <v>#REF!</v>
      </c>
      <c r="S831" s="263" t="e">
        <f t="shared" si="715"/>
        <v>#REF!</v>
      </c>
      <c r="T831" s="263" t="e">
        <f t="shared" si="715"/>
        <v>#REF!</v>
      </c>
      <c r="U831" s="263" t="e">
        <f t="shared" si="715"/>
        <v>#REF!</v>
      </c>
    </row>
    <row r="832" spans="1:21" ht="25.5" hidden="1" customHeight="1" x14ac:dyDescent="0.2">
      <c r="A832" s="265" t="s">
        <v>239</v>
      </c>
      <c r="B832" s="277">
        <v>811</v>
      </c>
      <c r="C832" s="258" t="s">
        <v>194</v>
      </c>
      <c r="D832" s="258" t="s">
        <v>212</v>
      </c>
      <c r="E832" s="258" t="s">
        <v>43</v>
      </c>
      <c r="F832" s="258" t="s">
        <v>240</v>
      </c>
      <c r="G832" s="263"/>
      <c r="H832" s="263"/>
      <c r="I832" s="263" t="e">
        <f>#REF!+G832</f>
        <v>#REF!</v>
      </c>
      <c r="J832" s="263" t="e">
        <f t="shared" si="713"/>
        <v>#REF!</v>
      </c>
      <c r="K832" s="263" t="e">
        <f t="shared" si="714"/>
        <v>#REF!</v>
      </c>
      <c r="L832" s="263" t="e">
        <f t="shared" si="714"/>
        <v>#REF!</v>
      </c>
      <c r="M832" s="263" t="e">
        <f t="shared" si="714"/>
        <v>#REF!</v>
      </c>
      <c r="N832" s="263" t="e">
        <f t="shared" si="714"/>
        <v>#REF!</v>
      </c>
      <c r="O832" s="263" t="e">
        <f t="shared" si="714"/>
        <v>#REF!</v>
      </c>
      <c r="P832" s="263" t="e">
        <f t="shared" si="714"/>
        <v>#REF!</v>
      </c>
      <c r="Q832" s="263" t="e">
        <f t="shared" si="711"/>
        <v>#REF!</v>
      </c>
      <c r="R832" s="263" t="e">
        <f t="shared" si="715"/>
        <v>#REF!</v>
      </c>
      <c r="S832" s="263" t="e">
        <f t="shared" si="715"/>
        <v>#REF!</v>
      </c>
      <c r="T832" s="263" t="e">
        <f t="shared" si="715"/>
        <v>#REF!</v>
      </c>
      <c r="U832" s="263" t="e">
        <f t="shared" si="715"/>
        <v>#REF!</v>
      </c>
    </row>
    <row r="833" spans="1:21" ht="12.75" hidden="1" customHeight="1" x14ac:dyDescent="0.2">
      <c r="A833" s="435" t="s">
        <v>213</v>
      </c>
      <c r="B833" s="255">
        <v>811</v>
      </c>
      <c r="C833" s="256" t="s">
        <v>194</v>
      </c>
      <c r="D833" s="256">
        <v>10</v>
      </c>
      <c r="E833" s="256"/>
      <c r="F833" s="256"/>
      <c r="G833" s="263"/>
      <c r="H833" s="263"/>
      <c r="I833" s="263" t="e">
        <f>#REF!+G833</f>
        <v>#REF!</v>
      </c>
      <c r="J833" s="263" t="e">
        <f t="shared" si="713"/>
        <v>#REF!</v>
      </c>
      <c r="K833" s="263" t="e">
        <f t="shared" si="714"/>
        <v>#REF!</v>
      </c>
      <c r="L833" s="263" t="e">
        <f t="shared" si="714"/>
        <v>#REF!</v>
      </c>
      <c r="M833" s="263" t="e">
        <f t="shared" si="714"/>
        <v>#REF!</v>
      </c>
      <c r="N833" s="263" t="e">
        <f t="shared" si="714"/>
        <v>#REF!</v>
      </c>
      <c r="O833" s="263" t="e">
        <f t="shared" si="714"/>
        <v>#REF!</v>
      </c>
      <c r="P833" s="263" t="e">
        <f t="shared" si="714"/>
        <v>#REF!</v>
      </c>
      <c r="Q833" s="263" t="e">
        <f t="shared" si="711"/>
        <v>#REF!</v>
      </c>
      <c r="R833" s="263" t="e">
        <f t="shared" si="715"/>
        <v>#REF!</v>
      </c>
      <c r="S833" s="263" t="e">
        <f t="shared" si="715"/>
        <v>#REF!</v>
      </c>
      <c r="T833" s="263" t="e">
        <f t="shared" si="715"/>
        <v>#REF!</v>
      </c>
      <c r="U833" s="263" t="e">
        <f t="shared" si="715"/>
        <v>#REF!</v>
      </c>
    </row>
    <row r="834" spans="1:21" ht="12.75" hidden="1" customHeight="1" x14ac:dyDescent="0.2">
      <c r="A834" s="265" t="s">
        <v>237</v>
      </c>
      <c r="B834" s="277">
        <v>811</v>
      </c>
      <c r="C834" s="258" t="s">
        <v>194</v>
      </c>
      <c r="D834" s="258">
        <v>10</v>
      </c>
      <c r="E834" s="258" t="s">
        <v>238</v>
      </c>
      <c r="F834" s="258"/>
      <c r="G834" s="263"/>
      <c r="H834" s="263"/>
      <c r="I834" s="263" t="e">
        <f>#REF!+G834</f>
        <v>#REF!</v>
      </c>
      <c r="J834" s="263" t="e">
        <f t="shared" si="713"/>
        <v>#REF!</v>
      </c>
      <c r="K834" s="263" t="e">
        <f t="shared" si="714"/>
        <v>#REF!</v>
      </c>
      <c r="L834" s="263" t="e">
        <f t="shared" si="714"/>
        <v>#REF!</v>
      </c>
      <c r="M834" s="263" t="e">
        <f t="shared" si="714"/>
        <v>#REF!</v>
      </c>
      <c r="N834" s="263" t="e">
        <f t="shared" si="714"/>
        <v>#REF!</v>
      </c>
      <c r="O834" s="263" t="e">
        <f t="shared" si="714"/>
        <v>#REF!</v>
      </c>
      <c r="P834" s="263" t="e">
        <f t="shared" si="714"/>
        <v>#REF!</v>
      </c>
      <c r="Q834" s="263" t="e">
        <f t="shared" si="711"/>
        <v>#REF!</v>
      </c>
      <c r="R834" s="263" t="e">
        <f t="shared" si="715"/>
        <v>#REF!</v>
      </c>
      <c r="S834" s="263" t="e">
        <f t="shared" si="715"/>
        <v>#REF!</v>
      </c>
      <c r="T834" s="263" t="e">
        <f t="shared" si="715"/>
        <v>#REF!</v>
      </c>
      <c r="U834" s="263" t="e">
        <f t="shared" si="715"/>
        <v>#REF!</v>
      </c>
    </row>
    <row r="835" spans="1:21" ht="25.5" hidden="1" customHeight="1" x14ac:dyDescent="0.2">
      <c r="A835" s="265" t="s">
        <v>44</v>
      </c>
      <c r="B835" s="277">
        <v>811</v>
      </c>
      <c r="C835" s="258" t="s">
        <v>194</v>
      </c>
      <c r="D835" s="258">
        <v>10</v>
      </c>
      <c r="E835" s="258" t="s">
        <v>241</v>
      </c>
      <c r="F835" s="258"/>
      <c r="G835" s="263"/>
      <c r="H835" s="263"/>
      <c r="I835" s="263" t="e">
        <f>#REF!+G835</f>
        <v>#REF!</v>
      </c>
      <c r="J835" s="263" t="e">
        <f t="shared" si="713"/>
        <v>#REF!</v>
      </c>
      <c r="K835" s="263" t="e">
        <f t="shared" si="714"/>
        <v>#REF!</v>
      </c>
      <c r="L835" s="263" t="e">
        <f t="shared" si="714"/>
        <v>#REF!</v>
      </c>
      <c r="M835" s="263" t="e">
        <f t="shared" si="714"/>
        <v>#REF!</v>
      </c>
      <c r="N835" s="263" t="e">
        <f t="shared" si="714"/>
        <v>#REF!</v>
      </c>
      <c r="O835" s="263" t="e">
        <f t="shared" si="714"/>
        <v>#REF!</v>
      </c>
      <c r="P835" s="263" t="e">
        <f t="shared" si="714"/>
        <v>#REF!</v>
      </c>
      <c r="Q835" s="263" t="e">
        <f t="shared" si="711"/>
        <v>#REF!</v>
      </c>
      <c r="R835" s="263" t="e">
        <f t="shared" si="715"/>
        <v>#REF!</v>
      </c>
      <c r="S835" s="263" t="e">
        <f t="shared" si="715"/>
        <v>#REF!</v>
      </c>
      <c r="T835" s="263" t="e">
        <f t="shared" si="715"/>
        <v>#REF!</v>
      </c>
      <c r="U835" s="263" t="e">
        <f t="shared" si="715"/>
        <v>#REF!</v>
      </c>
    </row>
    <row r="836" spans="1:21" ht="25.5" hidden="1" customHeight="1" x14ac:dyDescent="0.2">
      <c r="A836" s="265" t="s">
        <v>239</v>
      </c>
      <c r="B836" s="277">
        <v>811</v>
      </c>
      <c r="C836" s="258" t="s">
        <v>194</v>
      </c>
      <c r="D836" s="258">
        <v>10</v>
      </c>
      <c r="E836" s="258" t="s">
        <v>241</v>
      </c>
      <c r="F836" s="258" t="s">
        <v>240</v>
      </c>
      <c r="G836" s="263"/>
      <c r="H836" s="263"/>
      <c r="I836" s="263" t="e">
        <f>#REF!+G836</f>
        <v>#REF!</v>
      </c>
      <c r="J836" s="263" t="e">
        <f t="shared" si="713"/>
        <v>#REF!</v>
      </c>
      <c r="K836" s="263" t="e">
        <f t="shared" si="714"/>
        <v>#REF!</v>
      </c>
      <c r="L836" s="263" t="e">
        <f t="shared" si="714"/>
        <v>#REF!</v>
      </c>
      <c r="M836" s="263" t="e">
        <f t="shared" si="714"/>
        <v>#REF!</v>
      </c>
      <c r="N836" s="263" t="e">
        <f t="shared" si="714"/>
        <v>#REF!</v>
      </c>
      <c r="O836" s="263" t="e">
        <f t="shared" si="714"/>
        <v>#REF!</v>
      </c>
      <c r="P836" s="263" t="e">
        <f t="shared" si="714"/>
        <v>#REF!</v>
      </c>
      <c r="Q836" s="263" t="e">
        <f t="shared" si="711"/>
        <v>#REF!</v>
      </c>
      <c r="R836" s="263" t="e">
        <f t="shared" si="715"/>
        <v>#REF!</v>
      </c>
      <c r="S836" s="263" t="e">
        <f t="shared" si="715"/>
        <v>#REF!</v>
      </c>
      <c r="T836" s="263" t="e">
        <f t="shared" si="715"/>
        <v>#REF!</v>
      </c>
      <c r="U836" s="263" t="e">
        <f t="shared" si="715"/>
        <v>#REF!</v>
      </c>
    </row>
    <row r="837" spans="1:21" ht="12.75" hidden="1" customHeight="1" x14ac:dyDescent="0.2">
      <c r="A837" s="265" t="s">
        <v>244</v>
      </c>
      <c r="B837" s="277">
        <v>811</v>
      </c>
      <c r="C837" s="258" t="s">
        <v>194</v>
      </c>
      <c r="D837" s="258">
        <v>10</v>
      </c>
      <c r="E837" s="258" t="s">
        <v>245</v>
      </c>
      <c r="F837" s="258"/>
      <c r="G837" s="263"/>
      <c r="H837" s="263"/>
      <c r="I837" s="263" t="e">
        <f>#REF!+G837</f>
        <v>#REF!</v>
      </c>
      <c r="J837" s="263" t="e">
        <f t="shared" si="713"/>
        <v>#REF!</v>
      </c>
      <c r="K837" s="263" t="e">
        <f t="shared" si="714"/>
        <v>#REF!</v>
      </c>
      <c r="L837" s="263" t="e">
        <f t="shared" si="714"/>
        <v>#REF!</v>
      </c>
      <c r="M837" s="263" t="e">
        <f t="shared" si="714"/>
        <v>#REF!</v>
      </c>
      <c r="N837" s="263" t="e">
        <f t="shared" si="714"/>
        <v>#REF!</v>
      </c>
      <c r="O837" s="263" t="e">
        <f t="shared" si="714"/>
        <v>#REF!</v>
      </c>
      <c r="P837" s="263" t="e">
        <f t="shared" si="714"/>
        <v>#REF!</v>
      </c>
      <c r="Q837" s="263" t="e">
        <f t="shared" si="711"/>
        <v>#REF!</v>
      </c>
      <c r="R837" s="263" t="e">
        <f t="shared" si="715"/>
        <v>#REF!</v>
      </c>
      <c r="S837" s="263" t="e">
        <f t="shared" si="715"/>
        <v>#REF!</v>
      </c>
      <c r="T837" s="263" t="e">
        <f t="shared" si="715"/>
        <v>#REF!</v>
      </c>
      <c r="U837" s="263" t="e">
        <f t="shared" si="715"/>
        <v>#REF!</v>
      </c>
    </row>
    <row r="838" spans="1:21" ht="25.5" hidden="1" customHeight="1" x14ac:dyDescent="0.2">
      <c r="A838" s="265" t="s">
        <v>246</v>
      </c>
      <c r="B838" s="277">
        <v>811</v>
      </c>
      <c r="C838" s="258" t="s">
        <v>194</v>
      </c>
      <c r="D838" s="258">
        <v>10</v>
      </c>
      <c r="E838" s="258" t="s">
        <v>247</v>
      </c>
      <c r="F838" s="258"/>
      <c r="G838" s="263"/>
      <c r="H838" s="263"/>
      <c r="I838" s="263" t="e">
        <f>#REF!+G838</f>
        <v>#REF!</v>
      </c>
      <c r="J838" s="263" t="e">
        <f t="shared" si="713"/>
        <v>#REF!</v>
      </c>
      <c r="K838" s="263" t="e">
        <f t="shared" si="714"/>
        <v>#REF!</v>
      </c>
      <c r="L838" s="263" t="e">
        <f t="shared" si="714"/>
        <v>#REF!</v>
      </c>
      <c r="M838" s="263" t="e">
        <f t="shared" si="714"/>
        <v>#REF!</v>
      </c>
      <c r="N838" s="263" t="e">
        <f t="shared" si="714"/>
        <v>#REF!</v>
      </c>
      <c r="O838" s="263" t="e">
        <f t="shared" si="714"/>
        <v>#REF!</v>
      </c>
      <c r="P838" s="263" t="e">
        <f t="shared" si="714"/>
        <v>#REF!</v>
      </c>
      <c r="Q838" s="263" t="e">
        <f t="shared" si="711"/>
        <v>#REF!</v>
      </c>
      <c r="R838" s="263" t="e">
        <f t="shared" si="715"/>
        <v>#REF!</v>
      </c>
      <c r="S838" s="263" t="e">
        <f t="shared" si="715"/>
        <v>#REF!</v>
      </c>
      <c r="T838" s="263" t="e">
        <f t="shared" si="715"/>
        <v>#REF!</v>
      </c>
      <c r="U838" s="263" t="e">
        <f t="shared" si="715"/>
        <v>#REF!</v>
      </c>
    </row>
    <row r="839" spans="1:21" ht="25.5" hidden="1" customHeight="1" x14ac:dyDescent="0.2">
      <c r="A839" s="265" t="s">
        <v>239</v>
      </c>
      <c r="B839" s="277">
        <v>811</v>
      </c>
      <c r="C839" s="258" t="s">
        <v>194</v>
      </c>
      <c r="D839" s="258">
        <v>10</v>
      </c>
      <c r="E839" s="258" t="s">
        <v>247</v>
      </c>
      <c r="F839" s="258" t="s">
        <v>240</v>
      </c>
      <c r="G839" s="263"/>
      <c r="H839" s="263"/>
      <c r="I839" s="263" t="e">
        <f>#REF!+G839</f>
        <v>#REF!</v>
      </c>
      <c r="J839" s="263" t="e">
        <f t="shared" si="713"/>
        <v>#REF!</v>
      </c>
      <c r="K839" s="263" t="e">
        <f t="shared" si="714"/>
        <v>#REF!</v>
      </c>
      <c r="L839" s="263" t="e">
        <f t="shared" si="714"/>
        <v>#REF!</v>
      </c>
      <c r="M839" s="263" t="e">
        <f t="shared" si="714"/>
        <v>#REF!</v>
      </c>
      <c r="N839" s="263" t="e">
        <f t="shared" si="714"/>
        <v>#REF!</v>
      </c>
      <c r="O839" s="263" t="e">
        <f t="shared" si="714"/>
        <v>#REF!</v>
      </c>
      <c r="P839" s="263" t="e">
        <f t="shared" si="714"/>
        <v>#REF!</v>
      </c>
      <c r="Q839" s="263" t="e">
        <f t="shared" si="711"/>
        <v>#REF!</v>
      </c>
      <c r="R839" s="263" t="e">
        <f t="shared" si="715"/>
        <v>#REF!</v>
      </c>
      <c r="S839" s="263" t="e">
        <f t="shared" si="715"/>
        <v>#REF!</v>
      </c>
      <c r="T839" s="263" t="e">
        <f t="shared" si="715"/>
        <v>#REF!</v>
      </c>
      <c r="U839" s="263" t="e">
        <f t="shared" si="715"/>
        <v>#REF!</v>
      </c>
    </row>
    <row r="840" spans="1:21" ht="25.5" hidden="1" customHeight="1" x14ac:dyDescent="0.2">
      <c r="A840" s="265" t="s">
        <v>45</v>
      </c>
      <c r="B840" s="277">
        <v>811</v>
      </c>
      <c r="C840" s="258" t="s">
        <v>194</v>
      </c>
      <c r="D840" s="258">
        <v>10</v>
      </c>
      <c r="E840" s="258" t="s">
        <v>46</v>
      </c>
      <c r="F840" s="258"/>
      <c r="G840" s="263"/>
      <c r="H840" s="263"/>
      <c r="I840" s="263" t="e">
        <f>#REF!+G840</f>
        <v>#REF!</v>
      </c>
      <c r="J840" s="263" t="e">
        <f t="shared" si="713"/>
        <v>#REF!</v>
      </c>
      <c r="K840" s="263" t="e">
        <f t="shared" si="714"/>
        <v>#REF!</v>
      </c>
      <c r="L840" s="263" t="e">
        <f t="shared" si="714"/>
        <v>#REF!</v>
      </c>
      <c r="M840" s="263" t="e">
        <f t="shared" si="714"/>
        <v>#REF!</v>
      </c>
      <c r="N840" s="263" t="e">
        <f t="shared" si="714"/>
        <v>#REF!</v>
      </c>
      <c r="O840" s="263" t="e">
        <f t="shared" si="714"/>
        <v>#REF!</v>
      </c>
      <c r="P840" s="263" t="e">
        <f t="shared" si="714"/>
        <v>#REF!</v>
      </c>
      <c r="Q840" s="263" t="e">
        <f t="shared" si="711"/>
        <v>#REF!</v>
      </c>
      <c r="R840" s="263" t="e">
        <f t="shared" si="715"/>
        <v>#REF!</v>
      </c>
      <c r="S840" s="263" t="e">
        <f t="shared" si="715"/>
        <v>#REF!</v>
      </c>
      <c r="T840" s="263" t="e">
        <f t="shared" si="715"/>
        <v>#REF!</v>
      </c>
      <c r="U840" s="263" t="e">
        <f t="shared" si="715"/>
        <v>#REF!</v>
      </c>
    </row>
    <row r="841" spans="1:21" ht="12.75" hidden="1" customHeight="1" x14ac:dyDescent="0.2">
      <c r="A841" s="265" t="s">
        <v>299</v>
      </c>
      <c r="B841" s="277">
        <v>811</v>
      </c>
      <c r="C841" s="258" t="s">
        <v>194</v>
      </c>
      <c r="D841" s="258">
        <v>10</v>
      </c>
      <c r="E841" s="258" t="s">
        <v>47</v>
      </c>
      <c r="F841" s="258"/>
      <c r="G841" s="263"/>
      <c r="H841" s="263"/>
      <c r="I841" s="263" t="e">
        <f>#REF!+G841</f>
        <v>#REF!</v>
      </c>
      <c r="J841" s="263" t="e">
        <f t="shared" si="713"/>
        <v>#REF!</v>
      </c>
      <c r="K841" s="263" t="e">
        <f t="shared" si="714"/>
        <v>#REF!</v>
      </c>
      <c r="L841" s="263" t="e">
        <f t="shared" si="714"/>
        <v>#REF!</v>
      </c>
      <c r="M841" s="263" t="e">
        <f t="shared" si="714"/>
        <v>#REF!</v>
      </c>
      <c r="N841" s="263" t="e">
        <f t="shared" si="714"/>
        <v>#REF!</v>
      </c>
      <c r="O841" s="263" t="e">
        <f t="shared" si="714"/>
        <v>#REF!</v>
      </c>
      <c r="P841" s="263" t="e">
        <f t="shared" si="714"/>
        <v>#REF!</v>
      </c>
      <c r="Q841" s="263" t="e">
        <f t="shared" si="711"/>
        <v>#REF!</v>
      </c>
      <c r="R841" s="263" t="e">
        <f t="shared" si="715"/>
        <v>#REF!</v>
      </c>
      <c r="S841" s="263" t="e">
        <f t="shared" si="715"/>
        <v>#REF!</v>
      </c>
      <c r="T841" s="263" t="e">
        <f t="shared" si="715"/>
        <v>#REF!</v>
      </c>
      <c r="U841" s="263" t="e">
        <f t="shared" si="715"/>
        <v>#REF!</v>
      </c>
    </row>
    <row r="842" spans="1:21" ht="12.75" hidden="1" customHeight="1" x14ac:dyDescent="0.2">
      <c r="A842" s="265" t="s">
        <v>300</v>
      </c>
      <c r="B842" s="277">
        <v>811</v>
      </c>
      <c r="C842" s="258" t="s">
        <v>194</v>
      </c>
      <c r="D842" s="258">
        <v>10</v>
      </c>
      <c r="E842" s="258" t="s">
        <v>47</v>
      </c>
      <c r="F842" s="258" t="s">
        <v>301</v>
      </c>
      <c r="G842" s="263"/>
      <c r="H842" s="263"/>
      <c r="I842" s="263" t="e">
        <f>#REF!+G842</f>
        <v>#REF!</v>
      </c>
      <c r="J842" s="263" t="e">
        <f t="shared" si="713"/>
        <v>#REF!</v>
      </c>
      <c r="K842" s="263" t="e">
        <f t="shared" si="714"/>
        <v>#REF!</v>
      </c>
      <c r="L842" s="263" t="e">
        <f t="shared" si="714"/>
        <v>#REF!</v>
      </c>
      <c r="M842" s="263" t="e">
        <f t="shared" si="714"/>
        <v>#REF!</v>
      </c>
      <c r="N842" s="263" t="e">
        <f t="shared" si="714"/>
        <v>#REF!</v>
      </c>
      <c r="O842" s="263" t="e">
        <f t="shared" si="714"/>
        <v>#REF!</v>
      </c>
      <c r="P842" s="263" t="e">
        <f t="shared" si="714"/>
        <v>#REF!</v>
      </c>
      <c r="Q842" s="263" t="e">
        <f t="shared" si="711"/>
        <v>#REF!</v>
      </c>
      <c r="R842" s="263" t="e">
        <f t="shared" si="715"/>
        <v>#REF!</v>
      </c>
      <c r="S842" s="263" t="e">
        <f t="shared" si="715"/>
        <v>#REF!</v>
      </c>
      <c r="T842" s="263" t="e">
        <f t="shared" si="715"/>
        <v>#REF!</v>
      </c>
      <c r="U842" s="263" t="e">
        <f t="shared" si="715"/>
        <v>#REF!</v>
      </c>
    </row>
    <row r="843" spans="1:21" ht="12.75" hidden="1" customHeight="1" x14ac:dyDescent="0.2">
      <c r="A843" s="265" t="s">
        <v>324</v>
      </c>
      <c r="B843" s="277">
        <v>811</v>
      </c>
      <c r="C843" s="258" t="s">
        <v>194</v>
      </c>
      <c r="D843" s="258">
        <v>10</v>
      </c>
      <c r="E843" s="258" t="s">
        <v>325</v>
      </c>
      <c r="F843" s="258"/>
      <c r="G843" s="263"/>
      <c r="H843" s="263"/>
      <c r="I843" s="263" t="e">
        <f>#REF!+G843</f>
        <v>#REF!</v>
      </c>
      <c r="J843" s="263" t="e">
        <f t="shared" si="713"/>
        <v>#REF!</v>
      </c>
      <c r="K843" s="263" t="e">
        <f t="shared" si="714"/>
        <v>#REF!</v>
      </c>
      <c r="L843" s="263" t="e">
        <f t="shared" si="714"/>
        <v>#REF!</v>
      </c>
      <c r="M843" s="263" t="e">
        <f t="shared" si="714"/>
        <v>#REF!</v>
      </c>
      <c r="N843" s="263" t="e">
        <f t="shared" si="714"/>
        <v>#REF!</v>
      </c>
      <c r="O843" s="263" t="e">
        <f t="shared" si="714"/>
        <v>#REF!</v>
      </c>
      <c r="P843" s="263" t="e">
        <f t="shared" si="714"/>
        <v>#REF!</v>
      </c>
      <c r="Q843" s="263" t="e">
        <f t="shared" si="711"/>
        <v>#REF!</v>
      </c>
      <c r="R843" s="263" t="e">
        <f t="shared" si="715"/>
        <v>#REF!</v>
      </c>
      <c r="S843" s="263" t="e">
        <f t="shared" si="715"/>
        <v>#REF!</v>
      </c>
      <c r="T843" s="263" t="e">
        <f t="shared" si="715"/>
        <v>#REF!</v>
      </c>
      <c r="U843" s="263" t="e">
        <f t="shared" si="715"/>
        <v>#REF!</v>
      </c>
    </row>
    <row r="844" spans="1:21" ht="25.5" hidden="1" customHeight="1" x14ac:dyDescent="0.2">
      <c r="A844" s="435" t="s">
        <v>48</v>
      </c>
      <c r="B844" s="255">
        <v>811</v>
      </c>
      <c r="C844" s="256" t="s">
        <v>194</v>
      </c>
      <c r="D844" s="256" t="s">
        <v>208</v>
      </c>
      <c r="E844" s="258"/>
      <c r="F844" s="258"/>
      <c r="G844" s="263"/>
      <c r="H844" s="263"/>
      <c r="I844" s="263" t="e">
        <f>#REF!+G844</f>
        <v>#REF!</v>
      </c>
      <c r="J844" s="263" t="e">
        <f t="shared" si="713"/>
        <v>#REF!</v>
      </c>
      <c r="K844" s="263" t="e">
        <f t="shared" si="714"/>
        <v>#REF!</v>
      </c>
      <c r="L844" s="263" t="e">
        <f t="shared" si="714"/>
        <v>#REF!</v>
      </c>
      <c r="M844" s="263" t="e">
        <f t="shared" si="714"/>
        <v>#REF!</v>
      </c>
      <c r="N844" s="263" t="e">
        <f t="shared" si="714"/>
        <v>#REF!</v>
      </c>
      <c r="O844" s="263" t="e">
        <f t="shared" si="714"/>
        <v>#REF!</v>
      </c>
      <c r="P844" s="263" t="e">
        <f t="shared" si="714"/>
        <v>#REF!</v>
      </c>
      <c r="Q844" s="263" t="e">
        <f t="shared" si="711"/>
        <v>#REF!</v>
      </c>
      <c r="R844" s="263" t="e">
        <f t="shared" si="715"/>
        <v>#REF!</v>
      </c>
      <c r="S844" s="263" t="e">
        <f t="shared" si="715"/>
        <v>#REF!</v>
      </c>
      <c r="T844" s="263" t="e">
        <f t="shared" si="715"/>
        <v>#REF!</v>
      </c>
      <c r="U844" s="263" t="e">
        <f t="shared" si="715"/>
        <v>#REF!</v>
      </c>
    </row>
    <row r="845" spans="1:21" ht="25.5" hidden="1" customHeight="1" x14ac:dyDescent="0.2">
      <c r="A845" s="265" t="s">
        <v>45</v>
      </c>
      <c r="B845" s="277">
        <v>811</v>
      </c>
      <c r="C845" s="258" t="s">
        <v>194</v>
      </c>
      <c r="D845" s="258" t="s">
        <v>208</v>
      </c>
      <c r="E845" s="258" t="s">
        <v>46</v>
      </c>
      <c r="F845" s="258"/>
      <c r="G845" s="263"/>
      <c r="H845" s="263"/>
      <c r="I845" s="263" t="e">
        <f>#REF!+G845</f>
        <v>#REF!</v>
      </c>
      <c r="J845" s="263" t="e">
        <f t="shared" si="713"/>
        <v>#REF!</v>
      </c>
      <c r="K845" s="263" t="e">
        <f t="shared" si="714"/>
        <v>#REF!</v>
      </c>
      <c r="L845" s="263" t="e">
        <f t="shared" si="714"/>
        <v>#REF!</v>
      </c>
      <c r="M845" s="263" t="e">
        <f t="shared" si="714"/>
        <v>#REF!</v>
      </c>
      <c r="N845" s="263" t="e">
        <f t="shared" si="714"/>
        <v>#REF!</v>
      </c>
      <c r="O845" s="263" t="e">
        <f t="shared" si="714"/>
        <v>#REF!</v>
      </c>
      <c r="P845" s="263" t="e">
        <f t="shared" si="714"/>
        <v>#REF!</v>
      </c>
      <c r="Q845" s="263" t="e">
        <f t="shared" si="711"/>
        <v>#REF!</v>
      </c>
      <c r="R845" s="263" t="e">
        <f t="shared" si="715"/>
        <v>#REF!</v>
      </c>
      <c r="S845" s="263" t="e">
        <f t="shared" si="715"/>
        <v>#REF!</v>
      </c>
      <c r="T845" s="263" t="e">
        <f t="shared" si="715"/>
        <v>#REF!</v>
      </c>
      <c r="U845" s="263" t="e">
        <f t="shared" si="715"/>
        <v>#REF!</v>
      </c>
    </row>
    <row r="846" spans="1:21" ht="12.75" hidden="1" customHeight="1" x14ac:dyDescent="0.2">
      <c r="A846" s="265" t="s">
        <v>299</v>
      </c>
      <c r="B846" s="277">
        <v>811</v>
      </c>
      <c r="C846" s="258" t="s">
        <v>194</v>
      </c>
      <c r="D846" s="258" t="s">
        <v>208</v>
      </c>
      <c r="E846" s="258" t="s">
        <v>47</v>
      </c>
      <c r="F846" s="258"/>
      <c r="G846" s="263"/>
      <c r="H846" s="263"/>
      <c r="I846" s="263" t="e">
        <f>#REF!+G846</f>
        <v>#REF!</v>
      </c>
      <c r="J846" s="263" t="e">
        <f t="shared" si="713"/>
        <v>#REF!</v>
      </c>
      <c r="K846" s="263" t="e">
        <f t="shared" si="714"/>
        <v>#REF!</v>
      </c>
      <c r="L846" s="263" t="e">
        <f t="shared" si="714"/>
        <v>#REF!</v>
      </c>
      <c r="M846" s="263" t="e">
        <f t="shared" si="714"/>
        <v>#REF!</v>
      </c>
      <c r="N846" s="263" t="e">
        <f t="shared" si="714"/>
        <v>#REF!</v>
      </c>
      <c r="O846" s="263" t="e">
        <f t="shared" si="714"/>
        <v>#REF!</v>
      </c>
      <c r="P846" s="263" t="e">
        <f t="shared" si="714"/>
        <v>#REF!</v>
      </c>
      <c r="Q846" s="263" t="e">
        <f t="shared" si="711"/>
        <v>#REF!</v>
      </c>
      <c r="R846" s="263" t="e">
        <f t="shared" si="715"/>
        <v>#REF!</v>
      </c>
      <c r="S846" s="263" t="e">
        <f t="shared" si="715"/>
        <v>#REF!</v>
      </c>
      <c r="T846" s="263" t="e">
        <f t="shared" si="715"/>
        <v>#REF!</v>
      </c>
      <c r="U846" s="263" t="e">
        <f t="shared" si="715"/>
        <v>#REF!</v>
      </c>
    </row>
    <row r="847" spans="1:21" ht="12.75" hidden="1" customHeight="1" x14ac:dyDescent="0.2">
      <c r="A847" s="265" t="s">
        <v>300</v>
      </c>
      <c r="B847" s="277">
        <v>811</v>
      </c>
      <c r="C847" s="258" t="s">
        <v>194</v>
      </c>
      <c r="D847" s="258" t="s">
        <v>208</v>
      </c>
      <c r="E847" s="258" t="s">
        <v>47</v>
      </c>
      <c r="F847" s="258" t="s">
        <v>301</v>
      </c>
      <c r="G847" s="263"/>
      <c r="H847" s="263"/>
      <c r="I847" s="263" t="e">
        <f>#REF!+G847</f>
        <v>#REF!</v>
      </c>
      <c r="J847" s="263" t="e">
        <f t="shared" si="713"/>
        <v>#REF!</v>
      </c>
      <c r="K847" s="263" t="e">
        <f t="shared" si="714"/>
        <v>#REF!</v>
      </c>
      <c r="L847" s="263" t="e">
        <f t="shared" si="714"/>
        <v>#REF!</v>
      </c>
      <c r="M847" s="263" t="e">
        <f t="shared" si="714"/>
        <v>#REF!</v>
      </c>
      <c r="N847" s="263" t="e">
        <f t="shared" si="714"/>
        <v>#REF!</v>
      </c>
      <c r="O847" s="263" t="e">
        <f t="shared" si="714"/>
        <v>#REF!</v>
      </c>
      <c r="P847" s="263" t="e">
        <f t="shared" si="714"/>
        <v>#REF!</v>
      </c>
      <c r="Q847" s="263" t="e">
        <f t="shared" si="711"/>
        <v>#REF!</v>
      </c>
      <c r="R847" s="263" t="e">
        <f t="shared" si="715"/>
        <v>#REF!</v>
      </c>
      <c r="S847" s="263" t="e">
        <f t="shared" si="715"/>
        <v>#REF!</v>
      </c>
      <c r="T847" s="263" t="e">
        <f t="shared" si="715"/>
        <v>#REF!</v>
      </c>
      <c r="U847" s="263" t="e">
        <f t="shared" si="715"/>
        <v>#REF!</v>
      </c>
    </row>
    <row r="848" spans="1:21" ht="12.75" hidden="1" customHeight="1" x14ac:dyDescent="0.2">
      <c r="A848" s="265" t="s">
        <v>302</v>
      </c>
      <c r="B848" s="277">
        <v>811</v>
      </c>
      <c r="C848" s="258" t="s">
        <v>194</v>
      </c>
      <c r="D848" s="258" t="s">
        <v>208</v>
      </c>
      <c r="E848" s="258" t="s">
        <v>47</v>
      </c>
      <c r="F848" s="258" t="s">
        <v>303</v>
      </c>
      <c r="G848" s="263"/>
      <c r="H848" s="263"/>
      <c r="I848" s="263" t="e">
        <f>#REF!+G848</f>
        <v>#REF!</v>
      </c>
      <c r="J848" s="263" t="e">
        <f t="shared" si="713"/>
        <v>#REF!</v>
      </c>
      <c r="K848" s="263" t="e">
        <f t="shared" si="714"/>
        <v>#REF!</v>
      </c>
      <c r="L848" s="263" t="e">
        <f t="shared" si="714"/>
        <v>#REF!</v>
      </c>
      <c r="M848" s="263" t="e">
        <f t="shared" si="714"/>
        <v>#REF!</v>
      </c>
      <c r="N848" s="263" t="e">
        <f t="shared" si="714"/>
        <v>#REF!</v>
      </c>
      <c r="O848" s="263" t="e">
        <f t="shared" si="714"/>
        <v>#REF!</v>
      </c>
      <c r="P848" s="263" t="e">
        <f t="shared" si="714"/>
        <v>#REF!</v>
      </c>
      <c r="Q848" s="263" t="e">
        <f t="shared" si="711"/>
        <v>#REF!</v>
      </c>
      <c r="R848" s="263" t="e">
        <f t="shared" si="715"/>
        <v>#REF!</v>
      </c>
      <c r="S848" s="263" t="e">
        <f t="shared" si="715"/>
        <v>#REF!</v>
      </c>
      <c r="T848" s="263" t="e">
        <f t="shared" si="715"/>
        <v>#REF!</v>
      </c>
      <c r="U848" s="263" t="e">
        <f t="shared" si="715"/>
        <v>#REF!</v>
      </c>
    </row>
    <row r="849" spans="1:21" ht="25.5" hidden="1" customHeight="1" x14ac:dyDescent="0.2">
      <c r="A849" s="435" t="s">
        <v>229</v>
      </c>
      <c r="B849" s="255">
        <v>811</v>
      </c>
      <c r="C849" s="256" t="s">
        <v>202</v>
      </c>
      <c r="D849" s="256" t="s">
        <v>198</v>
      </c>
      <c r="E849" s="256"/>
      <c r="F849" s="256"/>
      <c r="G849" s="263"/>
      <c r="H849" s="263"/>
      <c r="I849" s="263" t="e">
        <f>#REF!+G849</f>
        <v>#REF!</v>
      </c>
      <c r="J849" s="263" t="e">
        <f t="shared" si="713"/>
        <v>#REF!</v>
      </c>
      <c r="K849" s="263" t="e">
        <f t="shared" si="714"/>
        <v>#REF!</v>
      </c>
      <c r="L849" s="263" t="e">
        <f t="shared" si="714"/>
        <v>#REF!</v>
      </c>
      <c r="M849" s="263" t="e">
        <f t="shared" si="714"/>
        <v>#REF!</v>
      </c>
      <c r="N849" s="263" t="e">
        <f t="shared" si="714"/>
        <v>#REF!</v>
      </c>
      <c r="O849" s="263" t="e">
        <f t="shared" si="714"/>
        <v>#REF!</v>
      </c>
      <c r="P849" s="263" t="e">
        <f t="shared" si="714"/>
        <v>#REF!</v>
      </c>
      <c r="Q849" s="263" t="e">
        <f t="shared" si="711"/>
        <v>#REF!</v>
      </c>
      <c r="R849" s="263" t="e">
        <f t="shared" si="715"/>
        <v>#REF!</v>
      </c>
      <c r="S849" s="263" t="e">
        <f t="shared" si="715"/>
        <v>#REF!</v>
      </c>
      <c r="T849" s="263" t="e">
        <f t="shared" si="715"/>
        <v>#REF!</v>
      </c>
      <c r="U849" s="263" t="e">
        <f t="shared" si="715"/>
        <v>#REF!</v>
      </c>
    </row>
    <row r="850" spans="1:21" ht="12.75" hidden="1" customHeight="1" x14ac:dyDescent="0.2">
      <c r="A850" s="265" t="s">
        <v>358</v>
      </c>
      <c r="B850" s="277">
        <v>811</v>
      </c>
      <c r="C850" s="258" t="s">
        <v>202</v>
      </c>
      <c r="D850" s="258" t="s">
        <v>198</v>
      </c>
      <c r="E850" s="258" t="s">
        <v>359</v>
      </c>
      <c r="F850" s="258"/>
      <c r="G850" s="263"/>
      <c r="H850" s="263"/>
      <c r="I850" s="263" t="e">
        <f>#REF!+G850</f>
        <v>#REF!</v>
      </c>
      <c r="J850" s="263" t="e">
        <f t="shared" si="713"/>
        <v>#REF!</v>
      </c>
      <c r="K850" s="263" t="e">
        <f t="shared" si="714"/>
        <v>#REF!</v>
      </c>
      <c r="L850" s="263" t="e">
        <f t="shared" si="714"/>
        <v>#REF!</v>
      </c>
      <c r="M850" s="263" t="e">
        <f t="shared" si="714"/>
        <v>#REF!</v>
      </c>
      <c r="N850" s="263" t="e">
        <f t="shared" si="714"/>
        <v>#REF!</v>
      </c>
      <c r="O850" s="263" t="e">
        <f t="shared" si="714"/>
        <v>#REF!</v>
      </c>
      <c r="P850" s="263" t="e">
        <f t="shared" si="714"/>
        <v>#REF!</v>
      </c>
      <c r="Q850" s="263" t="e">
        <f t="shared" si="711"/>
        <v>#REF!</v>
      </c>
      <c r="R850" s="263" t="e">
        <f t="shared" si="715"/>
        <v>#REF!</v>
      </c>
      <c r="S850" s="263" t="e">
        <f t="shared" si="715"/>
        <v>#REF!</v>
      </c>
      <c r="T850" s="263" t="e">
        <f t="shared" si="715"/>
        <v>#REF!</v>
      </c>
      <c r="U850" s="263" t="e">
        <f t="shared" si="715"/>
        <v>#REF!</v>
      </c>
    </row>
    <row r="851" spans="1:21" ht="12.75" hidden="1" customHeight="1" x14ac:dyDescent="0.2">
      <c r="A851" s="265" t="s">
        <v>360</v>
      </c>
      <c r="B851" s="277">
        <v>811</v>
      </c>
      <c r="C851" s="258" t="s">
        <v>202</v>
      </c>
      <c r="D851" s="258" t="s">
        <v>198</v>
      </c>
      <c r="E851" s="258" t="s">
        <v>361</v>
      </c>
      <c r="F851" s="258"/>
      <c r="G851" s="263"/>
      <c r="H851" s="263"/>
      <c r="I851" s="263" t="e">
        <f>#REF!+G851</f>
        <v>#REF!</v>
      </c>
      <c r="J851" s="263" t="e">
        <f t="shared" si="713"/>
        <v>#REF!</v>
      </c>
      <c r="K851" s="263" t="e">
        <f t="shared" si="714"/>
        <v>#REF!</v>
      </c>
      <c r="L851" s="263" t="e">
        <f t="shared" si="714"/>
        <v>#REF!</v>
      </c>
      <c r="M851" s="263" t="e">
        <f t="shared" si="714"/>
        <v>#REF!</v>
      </c>
      <c r="N851" s="263" t="e">
        <f t="shared" si="714"/>
        <v>#REF!</v>
      </c>
      <c r="O851" s="263" t="e">
        <f t="shared" si="714"/>
        <v>#REF!</v>
      </c>
      <c r="P851" s="263" t="e">
        <f t="shared" si="714"/>
        <v>#REF!</v>
      </c>
      <c r="Q851" s="263" t="e">
        <f t="shared" si="711"/>
        <v>#REF!</v>
      </c>
      <c r="R851" s="263" t="e">
        <f t="shared" si="715"/>
        <v>#REF!</v>
      </c>
      <c r="S851" s="263" t="e">
        <f t="shared" si="715"/>
        <v>#REF!</v>
      </c>
      <c r="T851" s="263" t="e">
        <f t="shared" si="715"/>
        <v>#REF!</v>
      </c>
      <c r="U851" s="263" t="e">
        <f t="shared" si="715"/>
        <v>#REF!</v>
      </c>
    </row>
    <row r="852" spans="1:21" ht="12.75" hidden="1" customHeight="1" x14ac:dyDescent="0.2">
      <c r="A852" s="265" t="s">
        <v>300</v>
      </c>
      <c r="B852" s="277">
        <v>811</v>
      </c>
      <c r="C852" s="258" t="s">
        <v>202</v>
      </c>
      <c r="D852" s="258" t="s">
        <v>198</v>
      </c>
      <c r="E852" s="258" t="s">
        <v>361</v>
      </c>
      <c r="F852" s="258" t="s">
        <v>301</v>
      </c>
      <c r="G852" s="263"/>
      <c r="H852" s="263"/>
      <c r="I852" s="263" t="e">
        <f>#REF!+G852</f>
        <v>#REF!</v>
      </c>
      <c r="J852" s="263" t="e">
        <f t="shared" si="713"/>
        <v>#REF!</v>
      </c>
      <c r="K852" s="263" t="e">
        <f t="shared" si="714"/>
        <v>#REF!</v>
      </c>
      <c r="L852" s="263" t="e">
        <f t="shared" si="714"/>
        <v>#REF!</v>
      </c>
      <c r="M852" s="263" t="e">
        <f t="shared" si="714"/>
        <v>#REF!</v>
      </c>
      <c r="N852" s="263" t="e">
        <f t="shared" si="714"/>
        <v>#REF!</v>
      </c>
      <c r="O852" s="263" t="e">
        <f t="shared" si="714"/>
        <v>#REF!</v>
      </c>
      <c r="P852" s="263" t="e">
        <f t="shared" si="714"/>
        <v>#REF!</v>
      </c>
      <c r="Q852" s="263" t="e">
        <f t="shared" si="711"/>
        <v>#REF!</v>
      </c>
      <c r="R852" s="263" t="e">
        <f t="shared" si="715"/>
        <v>#REF!</v>
      </c>
      <c r="S852" s="263" t="e">
        <f t="shared" si="715"/>
        <v>#REF!</v>
      </c>
      <c r="T852" s="263" t="e">
        <f t="shared" si="715"/>
        <v>#REF!</v>
      </c>
      <c r="U852" s="263" t="e">
        <f t="shared" si="715"/>
        <v>#REF!</v>
      </c>
    </row>
    <row r="853" spans="1:21" ht="12.75" hidden="1" customHeight="1" x14ac:dyDescent="0.2">
      <c r="A853" s="653" t="s">
        <v>49</v>
      </c>
      <c r="B853" s="654"/>
      <c r="C853" s="654"/>
      <c r="D853" s="654"/>
      <c r="E853" s="654"/>
      <c r="F853" s="654"/>
      <c r="G853" s="263"/>
      <c r="H853" s="263"/>
      <c r="I853" s="263" t="e">
        <f>#REF!+G853</f>
        <v>#REF!</v>
      </c>
      <c r="J853" s="263" t="e">
        <f t="shared" si="713"/>
        <v>#REF!</v>
      </c>
      <c r="K853" s="263" t="e">
        <f t="shared" si="714"/>
        <v>#REF!</v>
      </c>
      <c r="L853" s="263" t="e">
        <f t="shared" si="714"/>
        <v>#REF!</v>
      </c>
      <c r="M853" s="263" t="e">
        <f t="shared" si="714"/>
        <v>#REF!</v>
      </c>
      <c r="N853" s="263" t="e">
        <f t="shared" si="714"/>
        <v>#REF!</v>
      </c>
      <c r="O853" s="263" t="e">
        <f t="shared" si="714"/>
        <v>#REF!</v>
      </c>
      <c r="P853" s="263" t="e">
        <f t="shared" si="714"/>
        <v>#REF!</v>
      </c>
      <c r="Q853" s="263" t="e">
        <f t="shared" si="711"/>
        <v>#REF!</v>
      </c>
      <c r="R853" s="263" t="e">
        <f t="shared" si="715"/>
        <v>#REF!</v>
      </c>
      <c r="S853" s="263" t="e">
        <f t="shared" si="715"/>
        <v>#REF!</v>
      </c>
      <c r="T853" s="263" t="e">
        <f t="shared" si="715"/>
        <v>#REF!</v>
      </c>
      <c r="U853" s="263" t="e">
        <f t="shared" si="715"/>
        <v>#REF!</v>
      </c>
    </row>
    <row r="854" spans="1:21" ht="12.75" hidden="1" customHeight="1" x14ac:dyDescent="0.2">
      <c r="A854" s="435" t="s">
        <v>306</v>
      </c>
      <c r="B854" s="256" t="s">
        <v>50</v>
      </c>
      <c r="C854" s="256" t="s">
        <v>196</v>
      </c>
      <c r="D854" s="256"/>
      <c r="E854" s="256"/>
      <c r="F854" s="256"/>
      <c r="G854" s="263"/>
      <c r="H854" s="263"/>
      <c r="I854" s="263" t="e">
        <f>#REF!+G854</f>
        <v>#REF!</v>
      </c>
      <c r="J854" s="263" t="e">
        <f t="shared" si="713"/>
        <v>#REF!</v>
      </c>
      <c r="K854" s="263" t="e">
        <f t="shared" si="714"/>
        <v>#REF!</v>
      </c>
      <c r="L854" s="263" t="e">
        <f t="shared" si="714"/>
        <v>#REF!</v>
      </c>
      <c r="M854" s="263" t="e">
        <f t="shared" si="714"/>
        <v>#REF!</v>
      </c>
      <c r="N854" s="263" t="e">
        <f t="shared" si="714"/>
        <v>#REF!</v>
      </c>
      <c r="O854" s="263" t="e">
        <f t="shared" si="714"/>
        <v>#REF!</v>
      </c>
      <c r="P854" s="263" t="e">
        <f t="shared" si="714"/>
        <v>#REF!</v>
      </c>
      <c r="Q854" s="263" t="e">
        <f t="shared" si="711"/>
        <v>#REF!</v>
      </c>
      <c r="R854" s="263" t="e">
        <f t="shared" si="715"/>
        <v>#REF!</v>
      </c>
      <c r="S854" s="263" t="e">
        <f t="shared" si="715"/>
        <v>#REF!</v>
      </c>
      <c r="T854" s="263" t="e">
        <f t="shared" si="715"/>
        <v>#REF!</v>
      </c>
      <c r="U854" s="263" t="e">
        <f t="shared" si="715"/>
        <v>#REF!</v>
      </c>
    </row>
    <row r="855" spans="1:21" ht="12.75" hidden="1" customHeight="1" x14ac:dyDescent="0.2">
      <c r="A855" s="435" t="s">
        <v>216</v>
      </c>
      <c r="B855" s="256" t="s">
        <v>50</v>
      </c>
      <c r="C855" s="256" t="s">
        <v>196</v>
      </c>
      <c r="D855" s="256" t="s">
        <v>190</v>
      </c>
      <c r="E855" s="256"/>
      <c r="F855" s="256"/>
      <c r="G855" s="263"/>
      <c r="H855" s="263"/>
      <c r="I855" s="263" t="e">
        <f>#REF!+G855</f>
        <v>#REF!</v>
      </c>
      <c r="J855" s="263" t="e">
        <f t="shared" si="713"/>
        <v>#REF!</v>
      </c>
      <c r="K855" s="263" t="e">
        <f t="shared" si="714"/>
        <v>#REF!</v>
      </c>
      <c r="L855" s="263" t="e">
        <f t="shared" si="714"/>
        <v>#REF!</v>
      </c>
      <c r="M855" s="263" t="e">
        <f t="shared" si="714"/>
        <v>#REF!</v>
      </c>
      <c r="N855" s="263" t="e">
        <f t="shared" si="714"/>
        <v>#REF!</v>
      </c>
      <c r="O855" s="263" t="e">
        <f t="shared" si="714"/>
        <v>#REF!</v>
      </c>
      <c r="P855" s="263" t="e">
        <f t="shared" si="714"/>
        <v>#REF!</v>
      </c>
      <c r="Q855" s="263" t="e">
        <f t="shared" si="711"/>
        <v>#REF!</v>
      </c>
      <c r="R855" s="263" t="e">
        <f t="shared" ref="R855:U871" si="716">M855+N855</f>
        <v>#REF!</v>
      </c>
      <c r="S855" s="263" t="e">
        <f t="shared" si="716"/>
        <v>#REF!</v>
      </c>
      <c r="T855" s="263" t="e">
        <f t="shared" si="716"/>
        <v>#REF!</v>
      </c>
      <c r="U855" s="263" t="e">
        <f t="shared" si="716"/>
        <v>#REF!</v>
      </c>
    </row>
    <row r="856" spans="1:21" ht="38.25" hidden="1" customHeight="1" x14ac:dyDescent="0.2">
      <c r="A856" s="265" t="s">
        <v>123</v>
      </c>
      <c r="B856" s="258" t="s">
        <v>50</v>
      </c>
      <c r="C856" s="258" t="s">
        <v>196</v>
      </c>
      <c r="D856" s="258" t="s">
        <v>190</v>
      </c>
      <c r="E856" s="266" t="s">
        <v>332</v>
      </c>
      <c r="F856" s="256"/>
      <c r="G856" s="263"/>
      <c r="H856" s="263"/>
      <c r="I856" s="263" t="e">
        <f>#REF!+G856</f>
        <v>#REF!</v>
      </c>
      <c r="J856" s="263" t="e">
        <f t="shared" si="713"/>
        <v>#REF!</v>
      </c>
      <c r="K856" s="263" t="e">
        <f t="shared" si="714"/>
        <v>#REF!</v>
      </c>
      <c r="L856" s="263" t="e">
        <f t="shared" si="714"/>
        <v>#REF!</v>
      </c>
      <c r="M856" s="263" t="e">
        <f t="shared" si="714"/>
        <v>#REF!</v>
      </c>
      <c r="N856" s="263" t="e">
        <f t="shared" si="714"/>
        <v>#REF!</v>
      </c>
      <c r="O856" s="263" t="e">
        <f t="shared" si="714"/>
        <v>#REF!</v>
      </c>
      <c r="P856" s="263" t="e">
        <f t="shared" si="714"/>
        <v>#REF!</v>
      </c>
      <c r="Q856" s="263" t="e">
        <f t="shared" si="711"/>
        <v>#REF!</v>
      </c>
      <c r="R856" s="263" t="e">
        <f t="shared" si="716"/>
        <v>#REF!</v>
      </c>
      <c r="S856" s="263" t="e">
        <f t="shared" si="716"/>
        <v>#REF!</v>
      </c>
      <c r="T856" s="263" t="e">
        <f t="shared" si="716"/>
        <v>#REF!</v>
      </c>
      <c r="U856" s="263" t="e">
        <f t="shared" si="716"/>
        <v>#REF!</v>
      </c>
    </row>
    <row r="857" spans="1:21" ht="12.75" hidden="1" customHeight="1" x14ac:dyDescent="0.2">
      <c r="A857" s="265" t="s">
        <v>333</v>
      </c>
      <c r="B857" s="258" t="s">
        <v>50</v>
      </c>
      <c r="C857" s="258" t="s">
        <v>196</v>
      </c>
      <c r="D857" s="258" t="s">
        <v>190</v>
      </c>
      <c r="E857" s="266" t="s">
        <v>334</v>
      </c>
      <c r="F857" s="256"/>
      <c r="G857" s="263"/>
      <c r="H857" s="263"/>
      <c r="I857" s="263" t="e">
        <f>#REF!+G857</f>
        <v>#REF!</v>
      </c>
      <c r="J857" s="263" t="e">
        <f t="shared" si="713"/>
        <v>#REF!</v>
      </c>
      <c r="K857" s="263" t="e">
        <f t="shared" si="714"/>
        <v>#REF!</v>
      </c>
      <c r="L857" s="263" t="e">
        <f t="shared" si="714"/>
        <v>#REF!</v>
      </c>
      <c r="M857" s="263" t="e">
        <f t="shared" si="714"/>
        <v>#REF!</v>
      </c>
      <c r="N857" s="263" t="e">
        <f t="shared" si="714"/>
        <v>#REF!</v>
      </c>
      <c r="O857" s="263" t="e">
        <f t="shared" si="714"/>
        <v>#REF!</v>
      </c>
      <c r="P857" s="263" t="e">
        <f t="shared" si="714"/>
        <v>#REF!</v>
      </c>
      <c r="Q857" s="263" t="e">
        <f t="shared" si="711"/>
        <v>#REF!</v>
      </c>
      <c r="R857" s="263" t="e">
        <f t="shared" si="716"/>
        <v>#REF!</v>
      </c>
      <c r="S857" s="263" t="e">
        <f t="shared" si="716"/>
        <v>#REF!</v>
      </c>
      <c r="T857" s="263" t="e">
        <f t="shared" si="716"/>
        <v>#REF!</v>
      </c>
      <c r="U857" s="263" t="e">
        <f t="shared" si="716"/>
        <v>#REF!</v>
      </c>
    </row>
    <row r="858" spans="1:21" ht="12.75" hidden="1" customHeight="1" x14ac:dyDescent="0.2">
      <c r="A858" s="265" t="s">
        <v>320</v>
      </c>
      <c r="B858" s="258" t="s">
        <v>50</v>
      </c>
      <c r="C858" s="258" t="s">
        <v>196</v>
      </c>
      <c r="D858" s="258" t="s">
        <v>190</v>
      </c>
      <c r="E858" s="266" t="s">
        <v>334</v>
      </c>
      <c r="F858" s="258" t="s">
        <v>321</v>
      </c>
      <c r="G858" s="263"/>
      <c r="H858" s="263"/>
      <c r="I858" s="263" t="e">
        <f>#REF!+G858</f>
        <v>#REF!</v>
      </c>
      <c r="J858" s="263" t="e">
        <f t="shared" si="713"/>
        <v>#REF!</v>
      </c>
      <c r="K858" s="263" t="e">
        <f t="shared" si="714"/>
        <v>#REF!</v>
      </c>
      <c r="L858" s="263" t="e">
        <f t="shared" si="714"/>
        <v>#REF!</v>
      </c>
      <c r="M858" s="263" t="e">
        <f t="shared" si="714"/>
        <v>#REF!</v>
      </c>
      <c r="N858" s="263" t="e">
        <f t="shared" si="714"/>
        <v>#REF!</v>
      </c>
      <c r="O858" s="263" t="e">
        <f t="shared" si="714"/>
        <v>#REF!</v>
      </c>
      <c r="P858" s="263" t="e">
        <f t="shared" si="714"/>
        <v>#REF!</v>
      </c>
      <c r="Q858" s="263" t="e">
        <f t="shared" si="711"/>
        <v>#REF!</v>
      </c>
      <c r="R858" s="263" t="e">
        <f t="shared" si="716"/>
        <v>#REF!</v>
      </c>
      <c r="S858" s="263" t="e">
        <f t="shared" si="716"/>
        <v>#REF!</v>
      </c>
      <c r="T858" s="263" t="e">
        <f t="shared" si="716"/>
        <v>#REF!</v>
      </c>
      <c r="U858" s="263" t="e">
        <f t="shared" si="716"/>
        <v>#REF!</v>
      </c>
    </row>
    <row r="859" spans="1:21" ht="12.75" hidden="1" customHeight="1" x14ac:dyDescent="0.2">
      <c r="A859" s="265" t="s">
        <v>344</v>
      </c>
      <c r="B859" s="258" t="s">
        <v>50</v>
      </c>
      <c r="C859" s="258" t="s">
        <v>196</v>
      </c>
      <c r="D859" s="258" t="s">
        <v>190</v>
      </c>
      <c r="E859" s="258" t="s">
        <v>51</v>
      </c>
      <c r="F859" s="258"/>
      <c r="G859" s="263"/>
      <c r="H859" s="263"/>
      <c r="I859" s="263" t="e">
        <f>#REF!+G859</f>
        <v>#REF!</v>
      </c>
      <c r="J859" s="263" t="e">
        <f t="shared" si="713"/>
        <v>#REF!</v>
      </c>
      <c r="K859" s="263" t="e">
        <f t="shared" si="714"/>
        <v>#REF!</v>
      </c>
      <c r="L859" s="263" t="e">
        <f t="shared" si="714"/>
        <v>#REF!</v>
      </c>
      <c r="M859" s="263" t="e">
        <f t="shared" si="714"/>
        <v>#REF!</v>
      </c>
      <c r="N859" s="263" t="e">
        <f t="shared" si="714"/>
        <v>#REF!</v>
      </c>
      <c r="O859" s="263" t="e">
        <f t="shared" si="714"/>
        <v>#REF!</v>
      </c>
      <c r="P859" s="263" t="e">
        <f t="shared" si="714"/>
        <v>#REF!</v>
      </c>
      <c r="Q859" s="263" t="e">
        <f t="shared" si="711"/>
        <v>#REF!</v>
      </c>
      <c r="R859" s="263" t="e">
        <f t="shared" si="716"/>
        <v>#REF!</v>
      </c>
      <c r="S859" s="263" t="e">
        <f t="shared" si="716"/>
        <v>#REF!</v>
      </c>
      <c r="T859" s="263" t="e">
        <f t="shared" si="716"/>
        <v>#REF!</v>
      </c>
      <c r="U859" s="263" t="e">
        <f t="shared" si="716"/>
        <v>#REF!</v>
      </c>
    </row>
    <row r="860" spans="1:21" ht="38.25" hidden="1" customHeight="1" x14ac:dyDescent="0.2">
      <c r="A860" s="265" t="s">
        <v>52</v>
      </c>
      <c r="B860" s="258" t="s">
        <v>50</v>
      </c>
      <c r="C860" s="258" t="s">
        <v>196</v>
      </c>
      <c r="D860" s="258" t="s">
        <v>190</v>
      </c>
      <c r="E860" s="258" t="s">
        <v>53</v>
      </c>
      <c r="F860" s="258"/>
      <c r="G860" s="263"/>
      <c r="H860" s="263"/>
      <c r="I860" s="263" t="e">
        <f>#REF!+G860</f>
        <v>#REF!</v>
      </c>
      <c r="J860" s="263" t="e">
        <f t="shared" si="713"/>
        <v>#REF!</v>
      </c>
      <c r="K860" s="263" t="e">
        <f t="shared" si="714"/>
        <v>#REF!</v>
      </c>
      <c r="L860" s="263" t="e">
        <f t="shared" si="714"/>
        <v>#REF!</v>
      </c>
      <c r="M860" s="263" t="e">
        <f t="shared" si="714"/>
        <v>#REF!</v>
      </c>
      <c r="N860" s="263" t="e">
        <f t="shared" si="714"/>
        <v>#REF!</v>
      </c>
      <c r="O860" s="263" t="e">
        <f t="shared" si="714"/>
        <v>#REF!</v>
      </c>
      <c r="P860" s="263" t="e">
        <f t="shared" si="714"/>
        <v>#REF!</v>
      </c>
      <c r="Q860" s="263" t="e">
        <f t="shared" si="711"/>
        <v>#REF!</v>
      </c>
      <c r="R860" s="263" t="e">
        <f t="shared" si="716"/>
        <v>#REF!</v>
      </c>
      <c r="S860" s="263" t="e">
        <f t="shared" si="716"/>
        <v>#REF!</v>
      </c>
      <c r="T860" s="263" t="e">
        <f t="shared" si="716"/>
        <v>#REF!</v>
      </c>
      <c r="U860" s="263" t="e">
        <f t="shared" si="716"/>
        <v>#REF!</v>
      </c>
    </row>
    <row r="861" spans="1:21" ht="12.75" hidden="1" customHeight="1" x14ac:dyDescent="0.2">
      <c r="A861" s="265" t="s">
        <v>300</v>
      </c>
      <c r="B861" s="258" t="s">
        <v>50</v>
      </c>
      <c r="C861" s="258" t="s">
        <v>196</v>
      </c>
      <c r="D861" s="258" t="s">
        <v>190</v>
      </c>
      <c r="E861" s="258" t="s">
        <v>53</v>
      </c>
      <c r="F861" s="258" t="s">
        <v>301</v>
      </c>
      <c r="G861" s="263"/>
      <c r="H861" s="263"/>
      <c r="I861" s="263" t="e">
        <f>#REF!+G861</f>
        <v>#REF!</v>
      </c>
      <c r="J861" s="263" t="e">
        <f t="shared" si="713"/>
        <v>#REF!</v>
      </c>
      <c r="K861" s="263" t="e">
        <f t="shared" si="714"/>
        <v>#REF!</v>
      </c>
      <c r="L861" s="263" t="e">
        <f t="shared" si="714"/>
        <v>#REF!</v>
      </c>
      <c r="M861" s="263" t="e">
        <f t="shared" si="714"/>
        <v>#REF!</v>
      </c>
      <c r="N861" s="263" t="e">
        <f t="shared" si="714"/>
        <v>#REF!</v>
      </c>
      <c r="O861" s="263" t="e">
        <f t="shared" si="714"/>
        <v>#REF!</v>
      </c>
      <c r="P861" s="263" t="e">
        <f t="shared" si="714"/>
        <v>#REF!</v>
      </c>
      <c r="Q861" s="263" t="e">
        <f t="shared" si="711"/>
        <v>#REF!</v>
      </c>
      <c r="R861" s="263" t="e">
        <f t="shared" si="716"/>
        <v>#REF!</v>
      </c>
      <c r="S861" s="263" t="e">
        <f t="shared" si="716"/>
        <v>#REF!</v>
      </c>
      <c r="T861" s="263" t="e">
        <f t="shared" si="716"/>
        <v>#REF!</v>
      </c>
      <c r="U861" s="263" t="e">
        <f t="shared" si="716"/>
        <v>#REF!</v>
      </c>
    </row>
    <row r="862" spans="1:21" ht="12.75" hidden="1" customHeight="1" x14ac:dyDescent="0.2">
      <c r="A862" s="435" t="s">
        <v>65</v>
      </c>
      <c r="B862" s="256" t="s">
        <v>50</v>
      </c>
      <c r="C862" s="256" t="s">
        <v>214</v>
      </c>
      <c r="D862" s="256"/>
      <c r="E862" s="258"/>
      <c r="F862" s="258"/>
      <c r="G862" s="263"/>
      <c r="H862" s="263"/>
      <c r="I862" s="263" t="e">
        <f>#REF!+G862</f>
        <v>#REF!</v>
      </c>
      <c r="J862" s="263" t="e">
        <f t="shared" si="713"/>
        <v>#REF!</v>
      </c>
      <c r="K862" s="263" t="e">
        <f t="shared" si="714"/>
        <v>#REF!</v>
      </c>
      <c r="L862" s="263" t="e">
        <f t="shared" si="714"/>
        <v>#REF!</v>
      </c>
      <c r="M862" s="263" t="e">
        <f t="shared" si="714"/>
        <v>#REF!</v>
      </c>
      <c r="N862" s="263" t="e">
        <f t="shared" si="714"/>
        <v>#REF!</v>
      </c>
      <c r="O862" s="263" t="e">
        <f t="shared" si="714"/>
        <v>#REF!</v>
      </c>
      <c r="P862" s="263" t="e">
        <f t="shared" si="714"/>
        <v>#REF!</v>
      </c>
      <c r="Q862" s="263" t="e">
        <f t="shared" si="711"/>
        <v>#REF!</v>
      </c>
      <c r="R862" s="263" t="e">
        <f t="shared" si="716"/>
        <v>#REF!</v>
      </c>
      <c r="S862" s="263" t="e">
        <f t="shared" si="716"/>
        <v>#REF!</v>
      </c>
      <c r="T862" s="263" t="e">
        <f t="shared" si="716"/>
        <v>#REF!</v>
      </c>
      <c r="U862" s="263" t="e">
        <f t="shared" si="716"/>
        <v>#REF!</v>
      </c>
    </row>
    <row r="863" spans="1:21" ht="12.75" hidden="1" customHeight="1" x14ac:dyDescent="0.2">
      <c r="A863" s="435" t="s">
        <v>277</v>
      </c>
      <c r="B863" s="256" t="s">
        <v>50</v>
      </c>
      <c r="C863" s="256" t="s">
        <v>214</v>
      </c>
      <c r="D863" s="256" t="s">
        <v>194</v>
      </c>
      <c r="E863" s="258"/>
      <c r="F863" s="258"/>
      <c r="G863" s="263"/>
      <c r="H863" s="263"/>
      <c r="I863" s="263" t="e">
        <f>#REF!+G863</f>
        <v>#REF!</v>
      </c>
      <c r="J863" s="263" t="e">
        <f t="shared" si="713"/>
        <v>#REF!</v>
      </c>
      <c r="K863" s="263" t="e">
        <f t="shared" si="714"/>
        <v>#REF!</v>
      </c>
      <c r="L863" s="263" t="e">
        <f t="shared" si="714"/>
        <v>#REF!</v>
      </c>
      <c r="M863" s="263" t="e">
        <f t="shared" si="714"/>
        <v>#REF!</v>
      </c>
      <c r="N863" s="263" t="e">
        <f t="shared" si="714"/>
        <v>#REF!</v>
      </c>
      <c r="O863" s="263" t="e">
        <f t="shared" si="714"/>
        <v>#REF!</v>
      </c>
      <c r="P863" s="263" t="e">
        <f t="shared" si="714"/>
        <v>#REF!</v>
      </c>
      <c r="Q863" s="263" t="e">
        <f t="shared" si="711"/>
        <v>#REF!</v>
      </c>
      <c r="R863" s="263" t="e">
        <f t="shared" si="716"/>
        <v>#REF!</v>
      </c>
      <c r="S863" s="263" t="e">
        <f t="shared" si="716"/>
        <v>#REF!</v>
      </c>
      <c r="T863" s="263" t="e">
        <f t="shared" si="716"/>
        <v>#REF!</v>
      </c>
      <c r="U863" s="263" t="e">
        <f t="shared" si="716"/>
        <v>#REF!</v>
      </c>
    </row>
    <row r="864" spans="1:21" ht="12.75" hidden="1" customHeight="1" x14ac:dyDescent="0.2">
      <c r="A864" s="265" t="s">
        <v>344</v>
      </c>
      <c r="B864" s="258" t="s">
        <v>50</v>
      </c>
      <c r="C864" s="258" t="s">
        <v>214</v>
      </c>
      <c r="D864" s="258" t="s">
        <v>194</v>
      </c>
      <c r="E864" s="392" t="s">
        <v>51</v>
      </c>
      <c r="F864" s="258"/>
      <c r="G864" s="263"/>
      <c r="H864" s="263"/>
      <c r="I864" s="263" t="e">
        <f>#REF!+G864</f>
        <v>#REF!</v>
      </c>
      <c r="J864" s="263" t="e">
        <f t="shared" si="713"/>
        <v>#REF!</v>
      </c>
      <c r="K864" s="263" t="e">
        <f t="shared" si="714"/>
        <v>#REF!</v>
      </c>
      <c r="L864" s="263" t="e">
        <f t="shared" si="714"/>
        <v>#REF!</v>
      </c>
      <c r="M864" s="263" t="e">
        <f t="shared" si="714"/>
        <v>#REF!</v>
      </c>
      <c r="N864" s="263" t="e">
        <f t="shared" si="714"/>
        <v>#REF!</v>
      </c>
      <c r="O864" s="263" t="e">
        <f t="shared" si="714"/>
        <v>#REF!</v>
      </c>
      <c r="P864" s="263" t="e">
        <f t="shared" si="714"/>
        <v>#REF!</v>
      </c>
      <c r="Q864" s="263" t="e">
        <f t="shared" si="711"/>
        <v>#REF!</v>
      </c>
      <c r="R864" s="263" t="e">
        <f t="shared" si="716"/>
        <v>#REF!</v>
      </c>
      <c r="S864" s="263" t="e">
        <f t="shared" si="716"/>
        <v>#REF!</v>
      </c>
      <c r="T864" s="263" t="e">
        <f t="shared" si="716"/>
        <v>#REF!</v>
      </c>
      <c r="U864" s="263" t="e">
        <f t="shared" si="716"/>
        <v>#REF!</v>
      </c>
    </row>
    <row r="865" spans="1:21" ht="38.25" hidden="1" customHeight="1" x14ac:dyDescent="0.2">
      <c r="A865" s="265" t="s">
        <v>54</v>
      </c>
      <c r="B865" s="258" t="s">
        <v>50</v>
      </c>
      <c r="C865" s="258" t="s">
        <v>214</v>
      </c>
      <c r="D865" s="258" t="s">
        <v>194</v>
      </c>
      <c r="E865" s="258" t="s">
        <v>53</v>
      </c>
      <c r="F865" s="258"/>
      <c r="G865" s="263"/>
      <c r="H865" s="263"/>
      <c r="I865" s="263" t="e">
        <f>#REF!+G865</f>
        <v>#REF!</v>
      </c>
      <c r="J865" s="263" t="e">
        <f t="shared" si="713"/>
        <v>#REF!</v>
      </c>
      <c r="K865" s="263" t="e">
        <f t="shared" si="714"/>
        <v>#REF!</v>
      </c>
      <c r="L865" s="263" t="e">
        <f t="shared" si="714"/>
        <v>#REF!</v>
      </c>
      <c r="M865" s="263" t="e">
        <f t="shared" si="714"/>
        <v>#REF!</v>
      </c>
      <c r="N865" s="263" t="e">
        <f t="shared" ref="N865:P918" si="717">K865+L865</f>
        <v>#REF!</v>
      </c>
      <c r="O865" s="263" t="e">
        <f t="shared" si="717"/>
        <v>#REF!</v>
      </c>
      <c r="P865" s="263" t="e">
        <f t="shared" si="717"/>
        <v>#REF!</v>
      </c>
      <c r="Q865" s="263" t="e">
        <f t="shared" si="711"/>
        <v>#REF!</v>
      </c>
      <c r="R865" s="263" t="e">
        <f t="shared" si="716"/>
        <v>#REF!</v>
      </c>
      <c r="S865" s="263" t="e">
        <f t="shared" si="716"/>
        <v>#REF!</v>
      </c>
      <c r="T865" s="263" t="e">
        <f t="shared" si="716"/>
        <v>#REF!</v>
      </c>
      <c r="U865" s="263" t="e">
        <f t="shared" si="716"/>
        <v>#REF!</v>
      </c>
    </row>
    <row r="866" spans="1:21" ht="12.75" hidden="1" customHeight="1" x14ac:dyDescent="0.2">
      <c r="A866" s="265" t="s">
        <v>68</v>
      </c>
      <c r="B866" s="258" t="s">
        <v>50</v>
      </c>
      <c r="C866" s="258" t="s">
        <v>214</v>
      </c>
      <c r="D866" s="258" t="s">
        <v>194</v>
      </c>
      <c r="E866" s="258" t="s">
        <v>53</v>
      </c>
      <c r="F866" s="258" t="s">
        <v>69</v>
      </c>
      <c r="G866" s="263"/>
      <c r="H866" s="263"/>
      <c r="I866" s="263" t="e">
        <f>#REF!+G866</f>
        <v>#REF!</v>
      </c>
      <c r="J866" s="263" t="e">
        <f t="shared" si="713"/>
        <v>#REF!</v>
      </c>
      <c r="K866" s="263" t="e">
        <f t="shared" ref="K866:M918" si="718">H866+I866</f>
        <v>#REF!</v>
      </c>
      <c r="L866" s="263" t="e">
        <f t="shared" si="718"/>
        <v>#REF!</v>
      </c>
      <c r="M866" s="263" t="e">
        <f t="shared" si="718"/>
        <v>#REF!</v>
      </c>
      <c r="N866" s="263" t="e">
        <f t="shared" si="717"/>
        <v>#REF!</v>
      </c>
      <c r="O866" s="263" t="e">
        <f t="shared" si="717"/>
        <v>#REF!</v>
      </c>
      <c r="P866" s="263" t="e">
        <f t="shared" si="717"/>
        <v>#REF!</v>
      </c>
      <c r="Q866" s="263" t="e">
        <f t="shared" si="711"/>
        <v>#REF!</v>
      </c>
      <c r="R866" s="263" t="e">
        <f t="shared" si="716"/>
        <v>#REF!</v>
      </c>
      <c r="S866" s="263" t="e">
        <f t="shared" si="716"/>
        <v>#REF!</v>
      </c>
      <c r="T866" s="263" t="e">
        <f t="shared" si="716"/>
        <v>#REF!</v>
      </c>
      <c r="U866" s="263" t="e">
        <f t="shared" si="716"/>
        <v>#REF!</v>
      </c>
    </row>
    <row r="867" spans="1:21" ht="12.75" hidden="1" customHeight="1" x14ac:dyDescent="0.2">
      <c r="A867" s="653" t="s">
        <v>55</v>
      </c>
      <c r="B867" s="654"/>
      <c r="C867" s="654"/>
      <c r="D867" s="654"/>
      <c r="E867" s="654"/>
      <c r="F867" s="654"/>
      <c r="G867" s="263"/>
      <c r="H867" s="263"/>
      <c r="I867" s="263" t="e">
        <f>#REF!+G867</f>
        <v>#REF!</v>
      </c>
      <c r="J867" s="263" t="e">
        <f t="shared" si="713"/>
        <v>#REF!</v>
      </c>
      <c r="K867" s="263" t="e">
        <f t="shared" si="718"/>
        <v>#REF!</v>
      </c>
      <c r="L867" s="263" t="e">
        <f t="shared" si="718"/>
        <v>#REF!</v>
      </c>
      <c r="M867" s="263" t="e">
        <f t="shared" si="718"/>
        <v>#REF!</v>
      </c>
      <c r="N867" s="263" t="e">
        <f t="shared" si="717"/>
        <v>#REF!</v>
      </c>
      <c r="O867" s="263" t="e">
        <f t="shared" si="717"/>
        <v>#REF!</v>
      </c>
      <c r="P867" s="263" t="e">
        <f t="shared" si="717"/>
        <v>#REF!</v>
      </c>
      <c r="Q867" s="263" t="e">
        <f t="shared" si="711"/>
        <v>#REF!</v>
      </c>
      <c r="R867" s="263" t="e">
        <f t="shared" si="716"/>
        <v>#REF!</v>
      </c>
      <c r="S867" s="263" t="e">
        <f t="shared" si="716"/>
        <v>#REF!</v>
      </c>
      <c r="T867" s="263" t="e">
        <f t="shared" si="716"/>
        <v>#REF!</v>
      </c>
      <c r="U867" s="263" t="e">
        <f t="shared" si="716"/>
        <v>#REF!</v>
      </c>
    </row>
    <row r="868" spans="1:21" ht="12.75" hidden="1" customHeight="1" x14ac:dyDescent="0.2">
      <c r="A868" s="435" t="s">
        <v>306</v>
      </c>
      <c r="B868" s="255">
        <v>813</v>
      </c>
      <c r="C868" s="377" t="s">
        <v>196</v>
      </c>
      <c r="D868" s="377"/>
      <c r="E868" s="377"/>
      <c r="F868" s="377"/>
      <c r="G868" s="263"/>
      <c r="H868" s="263"/>
      <c r="I868" s="263" t="e">
        <f>#REF!+G868</f>
        <v>#REF!</v>
      </c>
      <c r="J868" s="263" t="e">
        <f t="shared" si="713"/>
        <v>#REF!</v>
      </c>
      <c r="K868" s="263" t="e">
        <f t="shared" si="718"/>
        <v>#REF!</v>
      </c>
      <c r="L868" s="263" t="e">
        <f t="shared" si="718"/>
        <v>#REF!</v>
      </c>
      <c r="M868" s="263" t="e">
        <f t="shared" si="718"/>
        <v>#REF!</v>
      </c>
      <c r="N868" s="263" t="e">
        <f t="shared" si="717"/>
        <v>#REF!</v>
      </c>
      <c r="O868" s="263" t="e">
        <f t="shared" si="717"/>
        <v>#REF!</v>
      </c>
      <c r="P868" s="263" t="e">
        <f t="shared" si="717"/>
        <v>#REF!</v>
      </c>
      <c r="Q868" s="263" t="e">
        <f t="shared" si="711"/>
        <v>#REF!</v>
      </c>
      <c r="R868" s="263" t="e">
        <f t="shared" si="716"/>
        <v>#REF!</v>
      </c>
      <c r="S868" s="263" t="e">
        <f t="shared" si="716"/>
        <v>#REF!</v>
      </c>
      <c r="T868" s="263" t="e">
        <f t="shared" si="716"/>
        <v>#REF!</v>
      </c>
      <c r="U868" s="263" t="e">
        <f t="shared" si="716"/>
        <v>#REF!</v>
      </c>
    </row>
    <row r="869" spans="1:21" ht="12.75" hidden="1" customHeight="1" x14ac:dyDescent="0.2">
      <c r="A869" s="435" t="s">
        <v>220</v>
      </c>
      <c r="B869" s="255">
        <v>813</v>
      </c>
      <c r="C869" s="377" t="s">
        <v>196</v>
      </c>
      <c r="D869" s="377" t="s">
        <v>205</v>
      </c>
      <c r="E869" s="377"/>
      <c r="F869" s="377"/>
      <c r="G869" s="263"/>
      <c r="H869" s="263"/>
      <c r="I869" s="263" t="e">
        <f>#REF!+G869</f>
        <v>#REF!</v>
      </c>
      <c r="J869" s="263" t="e">
        <f t="shared" si="713"/>
        <v>#REF!</v>
      </c>
      <c r="K869" s="263" t="e">
        <f t="shared" si="718"/>
        <v>#REF!</v>
      </c>
      <c r="L869" s="263" t="e">
        <f t="shared" si="718"/>
        <v>#REF!</v>
      </c>
      <c r="M869" s="263" t="e">
        <f t="shared" si="718"/>
        <v>#REF!</v>
      </c>
      <c r="N869" s="263" t="e">
        <f t="shared" si="717"/>
        <v>#REF!</v>
      </c>
      <c r="O869" s="263" t="e">
        <f t="shared" si="717"/>
        <v>#REF!</v>
      </c>
      <c r="P869" s="263" t="e">
        <f t="shared" si="717"/>
        <v>#REF!</v>
      </c>
      <c r="Q869" s="263" t="e">
        <f t="shared" si="711"/>
        <v>#REF!</v>
      </c>
      <c r="R869" s="263" t="e">
        <f t="shared" si="716"/>
        <v>#REF!</v>
      </c>
      <c r="S869" s="263" t="e">
        <f t="shared" si="716"/>
        <v>#REF!</v>
      </c>
      <c r="T869" s="263" t="e">
        <f t="shared" si="716"/>
        <v>#REF!</v>
      </c>
      <c r="U869" s="263" t="e">
        <f t="shared" si="716"/>
        <v>#REF!</v>
      </c>
    </row>
    <row r="870" spans="1:21" ht="38.25" hidden="1" customHeight="1" x14ac:dyDescent="0.2">
      <c r="A870" s="265" t="s">
        <v>331</v>
      </c>
      <c r="B870" s="277">
        <v>813</v>
      </c>
      <c r="C870" s="266" t="s">
        <v>196</v>
      </c>
      <c r="D870" s="266" t="s">
        <v>205</v>
      </c>
      <c r="E870" s="266" t="s">
        <v>332</v>
      </c>
      <c r="F870" s="258"/>
      <c r="G870" s="263"/>
      <c r="H870" s="263"/>
      <c r="I870" s="263" t="e">
        <f>#REF!+G870</f>
        <v>#REF!</v>
      </c>
      <c r="J870" s="263" t="e">
        <f t="shared" si="713"/>
        <v>#REF!</v>
      </c>
      <c r="K870" s="263" t="e">
        <f t="shared" si="718"/>
        <v>#REF!</v>
      </c>
      <c r="L870" s="263" t="e">
        <f t="shared" si="718"/>
        <v>#REF!</v>
      </c>
      <c r="M870" s="263" t="e">
        <f t="shared" si="718"/>
        <v>#REF!</v>
      </c>
      <c r="N870" s="263" t="e">
        <f t="shared" si="717"/>
        <v>#REF!</v>
      </c>
      <c r="O870" s="263" t="e">
        <f t="shared" si="717"/>
        <v>#REF!</v>
      </c>
      <c r="P870" s="263" t="e">
        <f t="shared" si="717"/>
        <v>#REF!</v>
      </c>
      <c r="Q870" s="263" t="e">
        <f t="shared" si="711"/>
        <v>#REF!</v>
      </c>
      <c r="R870" s="263" t="e">
        <f t="shared" si="716"/>
        <v>#REF!</v>
      </c>
      <c r="S870" s="263" t="e">
        <f t="shared" si="716"/>
        <v>#REF!</v>
      </c>
      <c r="T870" s="263" t="e">
        <f t="shared" si="716"/>
        <v>#REF!</v>
      </c>
      <c r="U870" s="263" t="e">
        <f t="shared" si="716"/>
        <v>#REF!</v>
      </c>
    </row>
    <row r="871" spans="1:21" ht="12.75" hidden="1" customHeight="1" x14ac:dyDescent="0.2">
      <c r="A871" s="265" t="s">
        <v>333</v>
      </c>
      <c r="B871" s="277">
        <v>813</v>
      </c>
      <c r="C871" s="266" t="s">
        <v>196</v>
      </c>
      <c r="D871" s="266" t="s">
        <v>205</v>
      </c>
      <c r="E871" s="266" t="s">
        <v>334</v>
      </c>
      <c r="F871" s="258"/>
      <c r="G871" s="263"/>
      <c r="H871" s="263"/>
      <c r="I871" s="263" t="e">
        <f>#REF!+G871</f>
        <v>#REF!</v>
      </c>
      <c r="J871" s="263" t="e">
        <f t="shared" si="713"/>
        <v>#REF!</v>
      </c>
      <c r="K871" s="263" t="e">
        <f t="shared" si="718"/>
        <v>#REF!</v>
      </c>
      <c r="L871" s="263" t="e">
        <f t="shared" si="718"/>
        <v>#REF!</v>
      </c>
      <c r="M871" s="263" t="e">
        <f t="shared" si="718"/>
        <v>#REF!</v>
      </c>
      <c r="N871" s="263" t="e">
        <f t="shared" si="717"/>
        <v>#REF!</v>
      </c>
      <c r="O871" s="263" t="e">
        <f t="shared" si="717"/>
        <v>#REF!</v>
      </c>
      <c r="P871" s="263" t="e">
        <f t="shared" si="717"/>
        <v>#REF!</v>
      </c>
      <c r="Q871" s="263" t="e">
        <f t="shared" si="711"/>
        <v>#REF!</v>
      </c>
      <c r="R871" s="263" t="e">
        <f t="shared" si="716"/>
        <v>#REF!</v>
      </c>
      <c r="S871" s="263" t="e">
        <f t="shared" si="716"/>
        <v>#REF!</v>
      </c>
      <c r="T871" s="263" t="e">
        <f t="shared" si="716"/>
        <v>#REF!</v>
      </c>
      <c r="U871" s="263" t="e">
        <f t="shared" si="716"/>
        <v>#REF!</v>
      </c>
    </row>
    <row r="872" spans="1:21" ht="12.75" hidden="1" customHeight="1" x14ac:dyDescent="0.2">
      <c r="A872" s="265" t="s">
        <v>320</v>
      </c>
      <c r="B872" s="277">
        <v>813</v>
      </c>
      <c r="C872" s="266" t="s">
        <v>196</v>
      </c>
      <c r="D872" s="266" t="s">
        <v>205</v>
      </c>
      <c r="E872" s="266" t="s">
        <v>334</v>
      </c>
      <c r="F872" s="258" t="s">
        <v>321</v>
      </c>
      <c r="G872" s="263"/>
      <c r="H872" s="263"/>
      <c r="I872" s="263" t="e">
        <f>#REF!+G872</f>
        <v>#REF!</v>
      </c>
      <c r="J872" s="263" t="e">
        <f t="shared" si="713"/>
        <v>#REF!</v>
      </c>
      <c r="K872" s="263" t="e">
        <f t="shared" si="718"/>
        <v>#REF!</v>
      </c>
      <c r="L872" s="263" t="e">
        <f t="shared" si="718"/>
        <v>#REF!</v>
      </c>
      <c r="M872" s="263" t="e">
        <f t="shared" si="718"/>
        <v>#REF!</v>
      </c>
      <c r="N872" s="263" t="e">
        <f t="shared" si="717"/>
        <v>#REF!</v>
      </c>
      <c r="O872" s="263" t="e">
        <f t="shared" si="717"/>
        <v>#REF!</v>
      </c>
      <c r="P872" s="263" t="e">
        <f t="shared" si="717"/>
        <v>#REF!</v>
      </c>
      <c r="Q872" s="263" t="e">
        <f t="shared" ref="Q872:Q918" si="719">N872+O872</f>
        <v>#REF!</v>
      </c>
      <c r="R872" s="263" t="e">
        <f t="shared" ref="R872:U918" si="720">M872+N872</f>
        <v>#REF!</v>
      </c>
      <c r="S872" s="263" t="e">
        <f t="shared" si="720"/>
        <v>#REF!</v>
      </c>
      <c r="T872" s="263" t="e">
        <f t="shared" si="720"/>
        <v>#REF!</v>
      </c>
      <c r="U872" s="263" t="e">
        <f t="shared" si="720"/>
        <v>#REF!</v>
      </c>
    </row>
    <row r="873" spans="1:21" ht="12.75" hidden="1" customHeight="1" x14ac:dyDescent="0.2">
      <c r="A873" s="265" t="s">
        <v>302</v>
      </c>
      <c r="B873" s="277">
        <v>813</v>
      </c>
      <c r="C873" s="266" t="s">
        <v>196</v>
      </c>
      <c r="D873" s="266" t="s">
        <v>205</v>
      </c>
      <c r="E873" s="266" t="s">
        <v>334</v>
      </c>
      <c r="F873" s="258" t="s">
        <v>303</v>
      </c>
      <c r="G873" s="263"/>
      <c r="H873" s="263"/>
      <c r="I873" s="263" t="e">
        <f>#REF!+G873</f>
        <v>#REF!</v>
      </c>
      <c r="J873" s="263" t="e">
        <f t="shared" si="713"/>
        <v>#REF!</v>
      </c>
      <c r="K873" s="263" t="e">
        <f t="shared" si="718"/>
        <v>#REF!</v>
      </c>
      <c r="L873" s="263" t="e">
        <f t="shared" si="718"/>
        <v>#REF!</v>
      </c>
      <c r="M873" s="263" t="e">
        <f t="shared" si="718"/>
        <v>#REF!</v>
      </c>
      <c r="N873" s="263" t="e">
        <f t="shared" si="717"/>
        <v>#REF!</v>
      </c>
      <c r="O873" s="263" t="e">
        <f t="shared" si="717"/>
        <v>#REF!</v>
      </c>
      <c r="P873" s="263" t="e">
        <f t="shared" si="717"/>
        <v>#REF!</v>
      </c>
      <c r="Q873" s="263" t="e">
        <f t="shared" si="719"/>
        <v>#REF!</v>
      </c>
      <c r="R873" s="263" t="e">
        <f t="shared" si="720"/>
        <v>#REF!</v>
      </c>
      <c r="S873" s="263" t="e">
        <f t="shared" si="720"/>
        <v>#REF!</v>
      </c>
      <c r="T873" s="263" t="e">
        <f t="shared" si="720"/>
        <v>#REF!</v>
      </c>
      <c r="U873" s="263" t="e">
        <f t="shared" si="720"/>
        <v>#REF!</v>
      </c>
    </row>
    <row r="874" spans="1:21" ht="12.75" hidden="1" customHeight="1" x14ac:dyDescent="0.2">
      <c r="A874" s="265" t="s">
        <v>324</v>
      </c>
      <c r="B874" s="277">
        <v>813</v>
      </c>
      <c r="C874" s="266" t="s">
        <v>196</v>
      </c>
      <c r="D874" s="266" t="s">
        <v>205</v>
      </c>
      <c r="E874" s="266" t="s">
        <v>325</v>
      </c>
      <c r="F874" s="266"/>
      <c r="G874" s="263"/>
      <c r="H874" s="263"/>
      <c r="I874" s="263" t="e">
        <f>#REF!+G874</f>
        <v>#REF!</v>
      </c>
      <c r="J874" s="263" t="e">
        <f t="shared" si="713"/>
        <v>#REF!</v>
      </c>
      <c r="K874" s="263" t="e">
        <f t="shared" si="718"/>
        <v>#REF!</v>
      </c>
      <c r="L874" s="263" t="e">
        <f t="shared" si="718"/>
        <v>#REF!</v>
      </c>
      <c r="M874" s="263" t="e">
        <f t="shared" si="718"/>
        <v>#REF!</v>
      </c>
      <c r="N874" s="263" t="e">
        <f t="shared" si="717"/>
        <v>#REF!</v>
      </c>
      <c r="O874" s="263" t="e">
        <f t="shared" si="717"/>
        <v>#REF!</v>
      </c>
      <c r="P874" s="263" t="e">
        <f t="shared" si="717"/>
        <v>#REF!</v>
      </c>
      <c r="Q874" s="263" t="e">
        <f t="shared" si="719"/>
        <v>#REF!</v>
      </c>
      <c r="R874" s="263" t="e">
        <f t="shared" si="720"/>
        <v>#REF!</v>
      </c>
      <c r="S874" s="263" t="e">
        <f t="shared" si="720"/>
        <v>#REF!</v>
      </c>
      <c r="T874" s="263" t="e">
        <f t="shared" si="720"/>
        <v>#REF!</v>
      </c>
      <c r="U874" s="263" t="e">
        <f t="shared" si="720"/>
        <v>#REF!</v>
      </c>
    </row>
    <row r="875" spans="1:21" ht="12.75" hidden="1" customHeight="1" x14ac:dyDescent="0.2">
      <c r="A875" s="435" t="s">
        <v>362</v>
      </c>
      <c r="B875" s="255">
        <v>813</v>
      </c>
      <c r="C875" s="256" t="s">
        <v>212</v>
      </c>
      <c r="D875" s="256"/>
      <c r="E875" s="256"/>
      <c r="F875" s="256"/>
      <c r="G875" s="263"/>
      <c r="H875" s="263"/>
      <c r="I875" s="263" t="e">
        <f>#REF!+G875</f>
        <v>#REF!</v>
      </c>
      <c r="J875" s="263" t="e">
        <f t="shared" si="713"/>
        <v>#REF!</v>
      </c>
      <c r="K875" s="263" t="e">
        <f t="shared" si="718"/>
        <v>#REF!</v>
      </c>
      <c r="L875" s="263" t="e">
        <f t="shared" si="718"/>
        <v>#REF!</v>
      </c>
      <c r="M875" s="263" t="e">
        <f t="shared" si="718"/>
        <v>#REF!</v>
      </c>
      <c r="N875" s="263" t="e">
        <f t="shared" si="717"/>
        <v>#REF!</v>
      </c>
      <c r="O875" s="263" t="e">
        <f t="shared" si="717"/>
        <v>#REF!</v>
      </c>
      <c r="P875" s="263" t="e">
        <f t="shared" si="717"/>
        <v>#REF!</v>
      </c>
      <c r="Q875" s="263" t="e">
        <f t="shared" si="719"/>
        <v>#REF!</v>
      </c>
      <c r="R875" s="263" t="e">
        <f t="shared" si="720"/>
        <v>#REF!</v>
      </c>
      <c r="S875" s="263" t="e">
        <f t="shared" si="720"/>
        <v>#REF!</v>
      </c>
      <c r="T875" s="263" t="e">
        <f t="shared" si="720"/>
        <v>#REF!</v>
      </c>
      <c r="U875" s="263" t="e">
        <f t="shared" si="720"/>
        <v>#REF!</v>
      </c>
    </row>
    <row r="876" spans="1:21" ht="25.5" hidden="1" customHeight="1" x14ac:dyDescent="0.2">
      <c r="A876" s="435" t="s">
        <v>273</v>
      </c>
      <c r="B876" s="255">
        <v>813</v>
      </c>
      <c r="C876" s="256" t="s">
        <v>212</v>
      </c>
      <c r="D876" s="256">
        <v>10</v>
      </c>
      <c r="E876" s="256"/>
      <c r="F876" s="256"/>
      <c r="G876" s="263"/>
      <c r="H876" s="263"/>
      <c r="I876" s="263" t="e">
        <f>#REF!+G876</f>
        <v>#REF!</v>
      </c>
      <c r="J876" s="263" t="e">
        <f t="shared" si="713"/>
        <v>#REF!</v>
      </c>
      <c r="K876" s="263" t="e">
        <f t="shared" si="718"/>
        <v>#REF!</v>
      </c>
      <c r="L876" s="263" t="e">
        <f t="shared" si="718"/>
        <v>#REF!</v>
      </c>
      <c r="M876" s="263" t="e">
        <f t="shared" si="718"/>
        <v>#REF!</v>
      </c>
      <c r="N876" s="263" t="e">
        <f t="shared" si="717"/>
        <v>#REF!</v>
      </c>
      <c r="O876" s="263" t="e">
        <f t="shared" si="717"/>
        <v>#REF!</v>
      </c>
      <c r="P876" s="263" t="e">
        <f t="shared" si="717"/>
        <v>#REF!</v>
      </c>
      <c r="Q876" s="263" t="e">
        <f t="shared" si="719"/>
        <v>#REF!</v>
      </c>
      <c r="R876" s="263" t="e">
        <f t="shared" si="720"/>
        <v>#REF!</v>
      </c>
      <c r="S876" s="263" t="e">
        <f t="shared" si="720"/>
        <v>#REF!</v>
      </c>
      <c r="T876" s="263" t="e">
        <f t="shared" si="720"/>
        <v>#REF!</v>
      </c>
      <c r="U876" s="263" t="e">
        <f t="shared" si="720"/>
        <v>#REF!</v>
      </c>
    </row>
    <row r="877" spans="1:21" ht="38.25" hidden="1" customHeight="1" x14ac:dyDescent="0.2">
      <c r="A877" s="265" t="s">
        <v>331</v>
      </c>
      <c r="B877" s="277">
        <v>813</v>
      </c>
      <c r="C877" s="258" t="s">
        <v>212</v>
      </c>
      <c r="D877" s="258">
        <v>10</v>
      </c>
      <c r="E877" s="266" t="s">
        <v>332</v>
      </c>
      <c r="F877" s="258"/>
      <c r="G877" s="263"/>
      <c r="H877" s="263"/>
      <c r="I877" s="263" t="e">
        <f>#REF!+G877</f>
        <v>#REF!</v>
      </c>
      <c r="J877" s="263" t="e">
        <f t="shared" si="713"/>
        <v>#REF!</v>
      </c>
      <c r="K877" s="263" t="e">
        <f t="shared" si="718"/>
        <v>#REF!</v>
      </c>
      <c r="L877" s="263" t="e">
        <f t="shared" si="718"/>
        <v>#REF!</v>
      </c>
      <c r="M877" s="263" t="e">
        <f t="shared" si="718"/>
        <v>#REF!</v>
      </c>
      <c r="N877" s="263" t="e">
        <f t="shared" si="717"/>
        <v>#REF!</v>
      </c>
      <c r="O877" s="263" t="e">
        <f t="shared" si="717"/>
        <v>#REF!</v>
      </c>
      <c r="P877" s="263" t="e">
        <f t="shared" si="717"/>
        <v>#REF!</v>
      </c>
      <c r="Q877" s="263" t="e">
        <f t="shared" si="719"/>
        <v>#REF!</v>
      </c>
      <c r="R877" s="263" t="e">
        <f t="shared" si="720"/>
        <v>#REF!</v>
      </c>
      <c r="S877" s="263" t="e">
        <f t="shared" si="720"/>
        <v>#REF!</v>
      </c>
      <c r="T877" s="263" t="e">
        <f t="shared" si="720"/>
        <v>#REF!</v>
      </c>
      <c r="U877" s="263" t="e">
        <f t="shared" si="720"/>
        <v>#REF!</v>
      </c>
    </row>
    <row r="878" spans="1:21" ht="12.75" hidden="1" customHeight="1" x14ac:dyDescent="0.2">
      <c r="A878" s="265" t="s">
        <v>333</v>
      </c>
      <c r="B878" s="277">
        <v>813</v>
      </c>
      <c r="C878" s="258" t="s">
        <v>212</v>
      </c>
      <c r="D878" s="258">
        <v>10</v>
      </c>
      <c r="E878" s="266" t="s">
        <v>334</v>
      </c>
      <c r="F878" s="258"/>
      <c r="G878" s="263"/>
      <c r="H878" s="263"/>
      <c r="I878" s="263" t="e">
        <f>#REF!+G878</f>
        <v>#REF!</v>
      </c>
      <c r="J878" s="263" t="e">
        <f t="shared" si="713"/>
        <v>#REF!</v>
      </c>
      <c r="K878" s="263" t="e">
        <f t="shared" si="718"/>
        <v>#REF!</v>
      </c>
      <c r="L878" s="263" t="e">
        <f t="shared" si="718"/>
        <v>#REF!</v>
      </c>
      <c r="M878" s="263" t="e">
        <f t="shared" si="718"/>
        <v>#REF!</v>
      </c>
      <c r="N878" s="263" t="e">
        <f t="shared" si="717"/>
        <v>#REF!</v>
      </c>
      <c r="O878" s="263" t="e">
        <f t="shared" si="717"/>
        <v>#REF!</v>
      </c>
      <c r="P878" s="263" t="e">
        <f t="shared" si="717"/>
        <v>#REF!</v>
      </c>
      <c r="Q878" s="263" t="e">
        <f t="shared" si="719"/>
        <v>#REF!</v>
      </c>
      <c r="R878" s="263" t="e">
        <f t="shared" si="720"/>
        <v>#REF!</v>
      </c>
      <c r="S878" s="263" t="e">
        <f t="shared" si="720"/>
        <v>#REF!</v>
      </c>
      <c r="T878" s="263" t="e">
        <f t="shared" si="720"/>
        <v>#REF!</v>
      </c>
      <c r="U878" s="263" t="e">
        <f t="shared" si="720"/>
        <v>#REF!</v>
      </c>
    </row>
    <row r="879" spans="1:21" ht="12.75" hidden="1" customHeight="1" x14ac:dyDescent="0.2">
      <c r="A879" s="265" t="s">
        <v>320</v>
      </c>
      <c r="B879" s="277">
        <v>813</v>
      </c>
      <c r="C879" s="258" t="s">
        <v>212</v>
      </c>
      <c r="D879" s="258">
        <v>10</v>
      </c>
      <c r="E879" s="266" t="s">
        <v>334</v>
      </c>
      <c r="F879" s="258" t="s">
        <v>321</v>
      </c>
      <c r="G879" s="263"/>
      <c r="H879" s="263"/>
      <c r="I879" s="263" t="e">
        <f>#REF!+G879</f>
        <v>#REF!</v>
      </c>
      <c r="J879" s="263" t="e">
        <f t="shared" si="713"/>
        <v>#REF!</v>
      </c>
      <c r="K879" s="263" t="e">
        <f t="shared" si="718"/>
        <v>#REF!</v>
      </c>
      <c r="L879" s="263" t="e">
        <f t="shared" si="718"/>
        <v>#REF!</v>
      </c>
      <c r="M879" s="263" t="e">
        <f t="shared" si="718"/>
        <v>#REF!</v>
      </c>
      <c r="N879" s="263" t="e">
        <f t="shared" si="717"/>
        <v>#REF!</v>
      </c>
      <c r="O879" s="263" t="e">
        <f t="shared" si="717"/>
        <v>#REF!</v>
      </c>
      <c r="P879" s="263" t="e">
        <f t="shared" si="717"/>
        <v>#REF!</v>
      </c>
      <c r="Q879" s="263" t="e">
        <f t="shared" si="719"/>
        <v>#REF!</v>
      </c>
      <c r="R879" s="263" t="e">
        <f t="shared" si="720"/>
        <v>#REF!</v>
      </c>
      <c r="S879" s="263" t="e">
        <f t="shared" si="720"/>
        <v>#REF!</v>
      </c>
      <c r="T879" s="263" t="e">
        <f t="shared" si="720"/>
        <v>#REF!</v>
      </c>
      <c r="U879" s="263" t="e">
        <f t="shared" si="720"/>
        <v>#REF!</v>
      </c>
    </row>
    <row r="880" spans="1:21" ht="12.75" hidden="1" customHeight="1" x14ac:dyDescent="0.2">
      <c r="A880" s="265" t="s">
        <v>302</v>
      </c>
      <c r="B880" s="277">
        <v>813</v>
      </c>
      <c r="C880" s="258" t="s">
        <v>212</v>
      </c>
      <c r="D880" s="258">
        <v>10</v>
      </c>
      <c r="E880" s="266" t="s">
        <v>334</v>
      </c>
      <c r="F880" s="258" t="s">
        <v>303</v>
      </c>
      <c r="G880" s="263"/>
      <c r="H880" s="263"/>
      <c r="I880" s="263" t="e">
        <f>#REF!+G880</f>
        <v>#REF!</v>
      </c>
      <c r="J880" s="263" t="e">
        <f t="shared" si="713"/>
        <v>#REF!</v>
      </c>
      <c r="K880" s="263" t="e">
        <f t="shared" si="718"/>
        <v>#REF!</v>
      </c>
      <c r="L880" s="263" t="e">
        <f t="shared" si="718"/>
        <v>#REF!</v>
      </c>
      <c r="M880" s="263" t="e">
        <f t="shared" si="718"/>
        <v>#REF!</v>
      </c>
      <c r="N880" s="263" t="e">
        <f t="shared" si="717"/>
        <v>#REF!</v>
      </c>
      <c r="O880" s="263" t="e">
        <f t="shared" si="717"/>
        <v>#REF!</v>
      </c>
      <c r="P880" s="263" t="e">
        <f t="shared" si="717"/>
        <v>#REF!</v>
      </c>
      <c r="Q880" s="263" t="e">
        <f t="shared" si="719"/>
        <v>#REF!</v>
      </c>
      <c r="R880" s="263" t="e">
        <f t="shared" si="720"/>
        <v>#REF!</v>
      </c>
      <c r="S880" s="263" t="e">
        <f t="shared" si="720"/>
        <v>#REF!</v>
      </c>
      <c r="T880" s="263" t="e">
        <f t="shared" si="720"/>
        <v>#REF!</v>
      </c>
      <c r="U880" s="263" t="e">
        <f t="shared" si="720"/>
        <v>#REF!</v>
      </c>
    </row>
    <row r="881" spans="1:21" ht="12.75" hidden="1" customHeight="1" x14ac:dyDescent="0.2">
      <c r="A881" s="653" t="s">
        <v>56</v>
      </c>
      <c r="B881" s="654"/>
      <c r="C881" s="654"/>
      <c r="D881" s="654"/>
      <c r="E881" s="654"/>
      <c r="F881" s="654"/>
      <c r="G881" s="263"/>
      <c r="H881" s="263"/>
      <c r="I881" s="263" t="e">
        <f>#REF!+G881</f>
        <v>#REF!</v>
      </c>
      <c r="J881" s="263" t="e">
        <f t="shared" si="713"/>
        <v>#REF!</v>
      </c>
      <c r="K881" s="263" t="e">
        <f t="shared" si="718"/>
        <v>#REF!</v>
      </c>
      <c r="L881" s="263" t="e">
        <f t="shared" si="718"/>
        <v>#REF!</v>
      </c>
      <c r="M881" s="263" t="e">
        <f t="shared" si="718"/>
        <v>#REF!</v>
      </c>
      <c r="N881" s="263" t="e">
        <f t="shared" si="717"/>
        <v>#REF!</v>
      </c>
      <c r="O881" s="263" t="e">
        <f t="shared" si="717"/>
        <v>#REF!</v>
      </c>
      <c r="P881" s="263" t="e">
        <f t="shared" si="717"/>
        <v>#REF!</v>
      </c>
      <c r="Q881" s="263" t="e">
        <f t="shared" si="719"/>
        <v>#REF!</v>
      </c>
      <c r="R881" s="263" t="e">
        <f t="shared" si="720"/>
        <v>#REF!</v>
      </c>
      <c r="S881" s="263" t="e">
        <f t="shared" si="720"/>
        <v>#REF!</v>
      </c>
      <c r="T881" s="263" t="e">
        <f t="shared" si="720"/>
        <v>#REF!</v>
      </c>
      <c r="U881" s="263" t="e">
        <f t="shared" si="720"/>
        <v>#REF!</v>
      </c>
    </row>
    <row r="882" spans="1:21" ht="12.75" hidden="1" customHeight="1" x14ac:dyDescent="0.2">
      <c r="A882" s="435" t="s">
        <v>72</v>
      </c>
      <c r="B882" s="256" t="s">
        <v>57</v>
      </c>
      <c r="C882" s="256" t="s">
        <v>190</v>
      </c>
      <c r="D882" s="256"/>
      <c r="E882" s="256"/>
      <c r="F882" s="256"/>
      <c r="G882" s="263"/>
      <c r="H882" s="263"/>
      <c r="I882" s="263" t="e">
        <f>#REF!+G882</f>
        <v>#REF!</v>
      </c>
      <c r="J882" s="263" t="e">
        <f t="shared" si="713"/>
        <v>#REF!</v>
      </c>
      <c r="K882" s="263" t="e">
        <f t="shared" si="718"/>
        <v>#REF!</v>
      </c>
      <c r="L882" s="263" t="e">
        <f t="shared" si="718"/>
        <v>#REF!</v>
      </c>
      <c r="M882" s="263" t="e">
        <f t="shared" si="718"/>
        <v>#REF!</v>
      </c>
      <c r="N882" s="263" t="e">
        <f t="shared" si="717"/>
        <v>#REF!</v>
      </c>
      <c r="O882" s="263" t="e">
        <f t="shared" si="717"/>
        <v>#REF!</v>
      </c>
      <c r="P882" s="263" t="e">
        <f t="shared" si="717"/>
        <v>#REF!</v>
      </c>
      <c r="Q882" s="263" t="e">
        <f t="shared" si="719"/>
        <v>#REF!</v>
      </c>
      <c r="R882" s="263" t="e">
        <f t="shared" si="720"/>
        <v>#REF!</v>
      </c>
      <c r="S882" s="263" t="e">
        <f t="shared" si="720"/>
        <v>#REF!</v>
      </c>
      <c r="T882" s="263" t="e">
        <f t="shared" si="720"/>
        <v>#REF!</v>
      </c>
      <c r="U882" s="263" t="e">
        <f t="shared" si="720"/>
        <v>#REF!</v>
      </c>
    </row>
    <row r="883" spans="1:21" ht="12.75" hidden="1" customHeight="1" x14ac:dyDescent="0.2">
      <c r="A883" s="435" t="s">
        <v>206</v>
      </c>
      <c r="B883" s="256" t="s">
        <v>57</v>
      </c>
      <c r="C883" s="256" t="s">
        <v>190</v>
      </c>
      <c r="D883" s="256" t="s">
        <v>207</v>
      </c>
      <c r="E883" s="256"/>
      <c r="F883" s="256"/>
      <c r="G883" s="263"/>
      <c r="H883" s="263"/>
      <c r="I883" s="263" t="e">
        <f>#REF!+G883</f>
        <v>#REF!</v>
      </c>
      <c r="J883" s="263" t="e">
        <f t="shared" si="713"/>
        <v>#REF!</v>
      </c>
      <c r="K883" s="263" t="e">
        <f t="shared" si="718"/>
        <v>#REF!</v>
      </c>
      <c r="L883" s="263" t="e">
        <f t="shared" si="718"/>
        <v>#REF!</v>
      </c>
      <c r="M883" s="263" t="e">
        <f t="shared" si="718"/>
        <v>#REF!</v>
      </c>
      <c r="N883" s="263" t="e">
        <f t="shared" si="717"/>
        <v>#REF!</v>
      </c>
      <c r="O883" s="263" t="e">
        <f t="shared" si="717"/>
        <v>#REF!</v>
      </c>
      <c r="P883" s="263" t="e">
        <f t="shared" si="717"/>
        <v>#REF!</v>
      </c>
      <c r="Q883" s="263" t="e">
        <f t="shared" si="719"/>
        <v>#REF!</v>
      </c>
      <c r="R883" s="263" t="e">
        <f t="shared" si="720"/>
        <v>#REF!</v>
      </c>
      <c r="S883" s="263" t="e">
        <f t="shared" si="720"/>
        <v>#REF!</v>
      </c>
      <c r="T883" s="263" t="e">
        <f t="shared" si="720"/>
        <v>#REF!</v>
      </c>
      <c r="U883" s="263" t="e">
        <f t="shared" si="720"/>
        <v>#REF!</v>
      </c>
    </row>
    <row r="884" spans="1:21" ht="38.25" hidden="1" customHeight="1" x14ac:dyDescent="0.2">
      <c r="A884" s="265" t="s">
        <v>123</v>
      </c>
      <c r="B884" s="258" t="s">
        <v>57</v>
      </c>
      <c r="C884" s="258" t="s">
        <v>190</v>
      </c>
      <c r="D884" s="258" t="s">
        <v>207</v>
      </c>
      <c r="E884" s="266" t="s">
        <v>332</v>
      </c>
      <c r="F884" s="258"/>
      <c r="G884" s="263"/>
      <c r="H884" s="263"/>
      <c r="I884" s="263" t="e">
        <f>#REF!+G884</f>
        <v>#REF!</v>
      </c>
      <c r="J884" s="263" t="e">
        <f t="shared" si="713"/>
        <v>#REF!</v>
      </c>
      <c r="K884" s="263" t="e">
        <f t="shared" si="718"/>
        <v>#REF!</v>
      </c>
      <c r="L884" s="263" t="e">
        <f t="shared" si="718"/>
        <v>#REF!</v>
      </c>
      <c r="M884" s="263" t="e">
        <f t="shared" si="718"/>
        <v>#REF!</v>
      </c>
      <c r="N884" s="263" t="e">
        <f t="shared" si="717"/>
        <v>#REF!</v>
      </c>
      <c r="O884" s="263" t="e">
        <f t="shared" si="717"/>
        <v>#REF!</v>
      </c>
      <c r="P884" s="263" t="e">
        <f t="shared" si="717"/>
        <v>#REF!</v>
      </c>
      <c r="Q884" s="263" t="e">
        <f t="shared" si="719"/>
        <v>#REF!</v>
      </c>
      <c r="R884" s="263" t="e">
        <f t="shared" si="720"/>
        <v>#REF!</v>
      </c>
      <c r="S884" s="263" t="e">
        <f t="shared" si="720"/>
        <v>#REF!</v>
      </c>
      <c r="T884" s="263" t="e">
        <f t="shared" si="720"/>
        <v>#REF!</v>
      </c>
      <c r="U884" s="263" t="e">
        <f t="shared" si="720"/>
        <v>#REF!</v>
      </c>
    </row>
    <row r="885" spans="1:21" ht="12.75" hidden="1" customHeight="1" x14ac:dyDescent="0.2">
      <c r="A885" s="265" t="s">
        <v>333</v>
      </c>
      <c r="B885" s="258" t="s">
        <v>57</v>
      </c>
      <c r="C885" s="258" t="s">
        <v>190</v>
      </c>
      <c r="D885" s="258" t="s">
        <v>207</v>
      </c>
      <c r="E885" s="266" t="s">
        <v>334</v>
      </c>
      <c r="F885" s="258"/>
      <c r="G885" s="263"/>
      <c r="H885" s="263"/>
      <c r="I885" s="263" t="e">
        <f>#REF!+G885</f>
        <v>#REF!</v>
      </c>
      <c r="J885" s="263" t="e">
        <f t="shared" ref="J885:J919" si="721">H885+I885</f>
        <v>#REF!</v>
      </c>
      <c r="K885" s="263" t="e">
        <f t="shared" si="718"/>
        <v>#REF!</v>
      </c>
      <c r="L885" s="263" t="e">
        <f t="shared" si="718"/>
        <v>#REF!</v>
      </c>
      <c r="M885" s="263" t="e">
        <f t="shared" si="718"/>
        <v>#REF!</v>
      </c>
      <c r="N885" s="263" t="e">
        <f t="shared" si="717"/>
        <v>#REF!</v>
      </c>
      <c r="O885" s="263" t="e">
        <f t="shared" si="717"/>
        <v>#REF!</v>
      </c>
      <c r="P885" s="263" t="e">
        <f t="shared" si="717"/>
        <v>#REF!</v>
      </c>
      <c r="Q885" s="263" t="e">
        <f t="shared" si="719"/>
        <v>#REF!</v>
      </c>
      <c r="R885" s="263" t="e">
        <f t="shared" si="720"/>
        <v>#REF!</v>
      </c>
      <c r="S885" s="263" t="e">
        <f t="shared" si="720"/>
        <v>#REF!</v>
      </c>
      <c r="T885" s="263" t="e">
        <f t="shared" si="720"/>
        <v>#REF!</v>
      </c>
      <c r="U885" s="263" t="e">
        <f t="shared" si="720"/>
        <v>#REF!</v>
      </c>
    </row>
    <row r="886" spans="1:21" ht="12.75" hidden="1" customHeight="1" x14ac:dyDescent="0.2">
      <c r="A886" s="265" t="s">
        <v>320</v>
      </c>
      <c r="B886" s="258" t="s">
        <v>57</v>
      </c>
      <c r="C886" s="258" t="s">
        <v>190</v>
      </c>
      <c r="D886" s="258" t="s">
        <v>207</v>
      </c>
      <c r="E886" s="266" t="s">
        <v>334</v>
      </c>
      <c r="F886" s="258" t="s">
        <v>321</v>
      </c>
      <c r="G886" s="263"/>
      <c r="H886" s="263"/>
      <c r="I886" s="263" t="e">
        <f>#REF!+G886</f>
        <v>#REF!</v>
      </c>
      <c r="J886" s="263" t="e">
        <f t="shared" si="721"/>
        <v>#REF!</v>
      </c>
      <c r="K886" s="263" t="e">
        <f t="shared" si="718"/>
        <v>#REF!</v>
      </c>
      <c r="L886" s="263" t="e">
        <f t="shared" si="718"/>
        <v>#REF!</v>
      </c>
      <c r="M886" s="263" t="e">
        <f t="shared" si="718"/>
        <v>#REF!</v>
      </c>
      <c r="N886" s="263" t="e">
        <f t="shared" si="717"/>
        <v>#REF!</v>
      </c>
      <c r="O886" s="263" t="e">
        <f t="shared" si="717"/>
        <v>#REF!</v>
      </c>
      <c r="P886" s="263" t="e">
        <f t="shared" si="717"/>
        <v>#REF!</v>
      </c>
      <c r="Q886" s="263" t="e">
        <f t="shared" si="719"/>
        <v>#REF!</v>
      </c>
      <c r="R886" s="263" t="e">
        <f t="shared" si="720"/>
        <v>#REF!</v>
      </c>
      <c r="S886" s="263" t="e">
        <f t="shared" si="720"/>
        <v>#REF!</v>
      </c>
      <c r="T886" s="263" t="e">
        <f t="shared" si="720"/>
        <v>#REF!</v>
      </c>
      <c r="U886" s="263" t="e">
        <f t="shared" si="720"/>
        <v>#REF!</v>
      </c>
    </row>
    <row r="887" spans="1:21" ht="12.75" hidden="1" customHeight="1" x14ac:dyDescent="0.2">
      <c r="A887" s="265" t="s">
        <v>302</v>
      </c>
      <c r="B887" s="258" t="s">
        <v>57</v>
      </c>
      <c r="C887" s="258" t="s">
        <v>190</v>
      </c>
      <c r="D887" s="258" t="s">
        <v>207</v>
      </c>
      <c r="E887" s="266" t="s">
        <v>334</v>
      </c>
      <c r="F887" s="258" t="s">
        <v>303</v>
      </c>
      <c r="G887" s="263"/>
      <c r="H887" s="263"/>
      <c r="I887" s="263" t="e">
        <f>#REF!+G887</f>
        <v>#REF!</v>
      </c>
      <c r="J887" s="263" t="e">
        <f t="shared" si="721"/>
        <v>#REF!</v>
      </c>
      <c r="K887" s="263" t="e">
        <f t="shared" si="718"/>
        <v>#REF!</v>
      </c>
      <c r="L887" s="263" t="e">
        <f t="shared" si="718"/>
        <v>#REF!</v>
      </c>
      <c r="M887" s="263" t="e">
        <f t="shared" si="718"/>
        <v>#REF!</v>
      </c>
      <c r="N887" s="263" t="e">
        <f t="shared" si="717"/>
        <v>#REF!</v>
      </c>
      <c r="O887" s="263" t="e">
        <f t="shared" si="717"/>
        <v>#REF!</v>
      </c>
      <c r="P887" s="263" t="e">
        <f t="shared" si="717"/>
        <v>#REF!</v>
      </c>
      <c r="Q887" s="263" t="e">
        <f t="shared" si="719"/>
        <v>#REF!</v>
      </c>
      <c r="R887" s="263" t="e">
        <f t="shared" si="720"/>
        <v>#REF!</v>
      </c>
      <c r="S887" s="263" t="e">
        <f t="shared" si="720"/>
        <v>#REF!</v>
      </c>
      <c r="T887" s="263" t="e">
        <f t="shared" si="720"/>
        <v>#REF!</v>
      </c>
      <c r="U887" s="263" t="e">
        <f t="shared" si="720"/>
        <v>#REF!</v>
      </c>
    </row>
    <row r="888" spans="1:21" ht="34.5" hidden="1" customHeight="1" x14ac:dyDescent="0.2">
      <c r="A888" s="653" t="s">
        <v>58</v>
      </c>
      <c r="B888" s="654"/>
      <c r="C888" s="654"/>
      <c r="D888" s="654"/>
      <c r="E888" s="654"/>
      <c r="F888" s="258"/>
      <c r="G888" s="263"/>
      <c r="H888" s="263"/>
      <c r="I888" s="263" t="e">
        <f>#REF!+G888</f>
        <v>#REF!</v>
      </c>
      <c r="J888" s="263" t="e">
        <f t="shared" si="721"/>
        <v>#REF!</v>
      </c>
      <c r="K888" s="263" t="e">
        <f t="shared" si="718"/>
        <v>#REF!</v>
      </c>
      <c r="L888" s="263" t="e">
        <f t="shared" si="718"/>
        <v>#REF!</v>
      </c>
      <c r="M888" s="263" t="e">
        <f t="shared" si="718"/>
        <v>#REF!</v>
      </c>
      <c r="N888" s="263" t="e">
        <f t="shared" si="717"/>
        <v>#REF!</v>
      </c>
      <c r="O888" s="263" t="e">
        <f t="shared" si="717"/>
        <v>#REF!</v>
      </c>
      <c r="P888" s="263" t="e">
        <f t="shared" si="717"/>
        <v>#REF!</v>
      </c>
      <c r="Q888" s="263" t="e">
        <f t="shared" si="719"/>
        <v>#REF!</v>
      </c>
      <c r="R888" s="263" t="e">
        <f t="shared" si="720"/>
        <v>#REF!</v>
      </c>
      <c r="S888" s="263" t="e">
        <f t="shared" si="720"/>
        <v>#REF!</v>
      </c>
      <c r="T888" s="263" t="e">
        <f t="shared" si="720"/>
        <v>#REF!</v>
      </c>
      <c r="U888" s="263" t="e">
        <f t="shared" si="720"/>
        <v>#REF!</v>
      </c>
    </row>
    <row r="889" spans="1:21" ht="12.75" hidden="1" customHeight="1" x14ac:dyDescent="0.2">
      <c r="A889" s="435" t="s">
        <v>306</v>
      </c>
      <c r="B889" s="255">
        <v>815</v>
      </c>
      <c r="C889" s="256" t="s">
        <v>196</v>
      </c>
      <c r="D889" s="256"/>
      <c r="E889" s="256"/>
      <c r="F889" s="256"/>
      <c r="G889" s="263"/>
      <c r="H889" s="263"/>
      <c r="I889" s="263" t="e">
        <f>#REF!+G889</f>
        <v>#REF!</v>
      </c>
      <c r="J889" s="263" t="e">
        <f t="shared" si="721"/>
        <v>#REF!</v>
      </c>
      <c r="K889" s="263" t="e">
        <f t="shared" si="718"/>
        <v>#REF!</v>
      </c>
      <c r="L889" s="263" t="e">
        <f t="shared" si="718"/>
        <v>#REF!</v>
      </c>
      <c r="M889" s="263" t="e">
        <f t="shared" si="718"/>
        <v>#REF!</v>
      </c>
      <c r="N889" s="263" t="e">
        <f t="shared" si="717"/>
        <v>#REF!</v>
      </c>
      <c r="O889" s="263" t="e">
        <f t="shared" si="717"/>
        <v>#REF!</v>
      </c>
      <c r="P889" s="263" t="e">
        <f t="shared" si="717"/>
        <v>#REF!</v>
      </c>
      <c r="Q889" s="263" t="e">
        <f t="shared" si="719"/>
        <v>#REF!</v>
      </c>
      <c r="R889" s="263" t="e">
        <f t="shared" si="720"/>
        <v>#REF!</v>
      </c>
      <c r="S889" s="263" t="e">
        <f t="shared" si="720"/>
        <v>#REF!</v>
      </c>
      <c r="T889" s="263" t="e">
        <f t="shared" si="720"/>
        <v>#REF!</v>
      </c>
      <c r="U889" s="263" t="e">
        <f t="shared" si="720"/>
        <v>#REF!</v>
      </c>
    </row>
    <row r="890" spans="1:21" ht="12.75" hidden="1" customHeight="1" x14ac:dyDescent="0.2">
      <c r="A890" s="435" t="s">
        <v>217</v>
      </c>
      <c r="B890" s="255">
        <v>815</v>
      </c>
      <c r="C890" s="256" t="s">
        <v>196</v>
      </c>
      <c r="D890" s="256" t="s">
        <v>198</v>
      </c>
      <c r="E890" s="256"/>
      <c r="F890" s="256"/>
      <c r="G890" s="263"/>
      <c r="H890" s="263"/>
      <c r="I890" s="263" t="e">
        <f>#REF!+G890</f>
        <v>#REF!</v>
      </c>
      <c r="J890" s="263" t="e">
        <f t="shared" si="721"/>
        <v>#REF!</v>
      </c>
      <c r="K890" s="263" t="e">
        <f t="shared" si="718"/>
        <v>#REF!</v>
      </c>
      <c r="L890" s="263" t="e">
        <f t="shared" si="718"/>
        <v>#REF!</v>
      </c>
      <c r="M890" s="263" t="e">
        <f t="shared" si="718"/>
        <v>#REF!</v>
      </c>
      <c r="N890" s="263" t="e">
        <f t="shared" si="717"/>
        <v>#REF!</v>
      </c>
      <c r="O890" s="263" t="e">
        <f t="shared" si="717"/>
        <v>#REF!</v>
      </c>
      <c r="P890" s="263" t="e">
        <f t="shared" si="717"/>
        <v>#REF!</v>
      </c>
      <c r="Q890" s="263" t="e">
        <f t="shared" si="719"/>
        <v>#REF!</v>
      </c>
      <c r="R890" s="263" t="e">
        <f t="shared" si="720"/>
        <v>#REF!</v>
      </c>
      <c r="S890" s="263" t="e">
        <f t="shared" si="720"/>
        <v>#REF!</v>
      </c>
      <c r="T890" s="263" t="e">
        <f t="shared" si="720"/>
        <v>#REF!</v>
      </c>
      <c r="U890" s="263" t="e">
        <f t="shared" si="720"/>
        <v>#REF!</v>
      </c>
    </row>
    <row r="891" spans="1:21" ht="38.25" hidden="1" customHeight="1" x14ac:dyDescent="0.2">
      <c r="A891" s="265" t="s">
        <v>123</v>
      </c>
      <c r="B891" s="277">
        <v>815</v>
      </c>
      <c r="C891" s="258" t="s">
        <v>196</v>
      </c>
      <c r="D891" s="258" t="s">
        <v>198</v>
      </c>
      <c r="E891" s="258" t="s">
        <v>332</v>
      </c>
      <c r="F891" s="256"/>
      <c r="G891" s="263"/>
      <c r="H891" s="263"/>
      <c r="I891" s="263" t="e">
        <f>#REF!+G891</f>
        <v>#REF!</v>
      </c>
      <c r="J891" s="263" t="e">
        <f t="shared" si="721"/>
        <v>#REF!</v>
      </c>
      <c r="K891" s="263" t="e">
        <f t="shared" si="718"/>
        <v>#REF!</v>
      </c>
      <c r="L891" s="263" t="e">
        <f t="shared" si="718"/>
        <v>#REF!</v>
      </c>
      <c r="M891" s="263" t="e">
        <f t="shared" si="718"/>
        <v>#REF!</v>
      </c>
      <c r="N891" s="263" t="e">
        <f t="shared" si="717"/>
        <v>#REF!</v>
      </c>
      <c r="O891" s="263" t="e">
        <f t="shared" si="717"/>
        <v>#REF!</v>
      </c>
      <c r="P891" s="263" t="e">
        <f t="shared" si="717"/>
        <v>#REF!</v>
      </c>
      <c r="Q891" s="263" t="e">
        <f t="shared" si="719"/>
        <v>#REF!</v>
      </c>
      <c r="R891" s="263" t="e">
        <f t="shared" si="720"/>
        <v>#REF!</v>
      </c>
      <c r="S891" s="263" t="e">
        <f t="shared" si="720"/>
        <v>#REF!</v>
      </c>
      <c r="T891" s="263" t="e">
        <f t="shared" si="720"/>
        <v>#REF!</v>
      </c>
      <c r="U891" s="263" t="e">
        <f t="shared" si="720"/>
        <v>#REF!</v>
      </c>
    </row>
    <row r="892" spans="1:21" ht="12.75" hidden="1" customHeight="1" x14ac:dyDescent="0.2">
      <c r="A892" s="265" t="s">
        <v>333</v>
      </c>
      <c r="B892" s="277">
        <v>815</v>
      </c>
      <c r="C892" s="258" t="s">
        <v>196</v>
      </c>
      <c r="D892" s="258" t="s">
        <v>198</v>
      </c>
      <c r="E892" s="258" t="s">
        <v>334</v>
      </c>
      <c r="F892" s="258"/>
      <c r="G892" s="263"/>
      <c r="H892" s="263"/>
      <c r="I892" s="263" t="e">
        <f>#REF!+G892</f>
        <v>#REF!</v>
      </c>
      <c r="J892" s="263" t="e">
        <f t="shared" si="721"/>
        <v>#REF!</v>
      </c>
      <c r="K892" s="263" t="e">
        <f t="shared" si="718"/>
        <v>#REF!</v>
      </c>
      <c r="L892" s="263" t="e">
        <f t="shared" si="718"/>
        <v>#REF!</v>
      </c>
      <c r="M892" s="263" t="e">
        <f t="shared" si="718"/>
        <v>#REF!</v>
      </c>
      <c r="N892" s="263" t="e">
        <f t="shared" si="717"/>
        <v>#REF!</v>
      </c>
      <c r="O892" s="263" t="e">
        <f t="shared" si="717"/>
        <v>#REF!</v>
      </c>
      <c r="P892" s="263" t="e">
        <f t="shared" si="717"/>
        <v>#REF!</v>
      </c>
      <c r="Q892" s="263" t="e">
        <f t="shared" si="719"/>
        <v>#REF!</v>
      </c>
      <c r="R892" s="263" t="e">
        <f t="shared" si="720"/>
        <v>#REF!</v>
      </c>
      <c r="S892" s="263" t="e">
        <f t="shared" si="720"/>
        <v>#REF!</v>
      </c>
      <c r="T892" s="263" t="e">
        <f t="shared" si="720"/>
        <v>#REF!</v>
      </c>
      <c r="U892" s="263" t="e">
        <f t="shared" si="720"/>
        <v>#REF!</v>
      </c>
    </row>
    <row r="893" spans="1:21" ht="12.75" hidden="1" customHeight="1" x14ac:dyDescent="0.2">
      <c r="A893" s="265" t="s">
        <v>320</v>
      </c>
      <c r="B893" s="277">
        <v>815</v>
      </c>
      <c r="C893" s="258" t="s">
        <v>196</v>
      </c>
      <c r="D893" s="258" t="s">
        <v>198</v>
      </c>
      <c r="E893" s="258" t="s">
        <v>334</v>
      </c>
      <c r="F893" s="258" t="s">
        <v>321</v>
      </c>
      <c r="G893" s="263"/>
      <c r="H893" s="263"/>
      <c r="I893" s="263" t="e">
        <f>#REF!+G893</f>
        <v>#REF!</v>
      </c>
      <c r="J893" s="263" t="e">
        <f t="shared" si="721"/>
        <v>#REF!</v>
      </c>
      <c r="K893" s="263" t="e">
        <f t="shared" si="718"/>
        <v>#REF!</v>
      </c>
      <c r="L893" s="263" t="e">
        <f t="shared" si="718"/>
        <v>#REF!</v>
      </c>
      <c r="M893" s="263" t="e">
        <f t="shared" si="718"/>
        <v>#REF!</v>
      </c>
      <c r="N893" s="263" t="e">
        <f t="shared" si="717"/>
        <v>#REF!</v>
      </c>
      <c r="O893" s="263" t="e">
        <f t="shared" si="717"/>
        <v>#REF!</v>
      </c>
      <c r="P893" s="263" t="e">
        <f t="shared" si="717"/>
        <v>#REF!</v>
      </c>
      <c r="Q893" s="263" t="e">
        <f t="shared" si="719"/>
        <v>#REF!</v>
      </c>
      <c r="R893" s="263" t="e">
        <f t="shared" si="720"/>
        <v>#REF!</v>
      </c>
      <c r="S893" s="263" t="e">
        <f t="shared" si="720"/>
        <v>#REF!</v>
      </c>
      <c r="T893" s="263" t="e">
        <f t="shared" si="720"/>
        <v>#REF!</v>
      </c>
      <c r="U893" s="263" t="e">
        <f t="shared" si="720"/>
        <v>#REF!</v>
      </c>
    </row>
    <row r="894" spans="1:21" ht="25.5" hidden="1" customHeight="1" x14ac:dyDescent="0.2">
      <c r="A894" s="265" t="s">
        <v>59</v>
      </c>
      <c r="B894" s="277">
        <v>815</v>
      </c>
      <c r="C894" s="258" t="s">
        <v>196</v>
      </c>
      <c r="D894" s="258" t="s">
        <v>198</v>
      </c>
      <c r="E894" s="258" t="s">
        <v>60</v>
      </c>
      <c r="F894" s="258"/>
      <c r="G894" s="263"/>
      <c r="H894" s="263"/>
      <c r="I894" s="263" t="e">
        <f>#REF!+G894</f>
        <v>#REF!</v>
      </c>
      <c r="J894" s="263" t="e">
        <f t="shared" si="721"/>
        <v>#REF!</v>
      </c>
      <c r="K894" s="263" t="e">
        <f t="shared" si="718"/>
        <v>#REF!</v>
      </c>
      <c r="L894" s="263" t="e">
        <f t="shared" si="718"/>
        <v>#REF!</v>
      </c>
      <c r="M894" s="263" t="e">
        <f t="shared" si="718"/>
        <v>#REF!</v>
      </c>
      <c r="N894" s="263" t="e">
        <f t="shared" si="717"/>
        <v>#REF!</v>
      </c>
      <c r="O894" s="263" t="e">
        <f t="shared" si="717"/>
        <v>#REF!</v>
      </c>
      <c r="P894" s="263" t="e">
        <f t="shared" si="717"/>
        <v>#REF!</v>
      </c>
      <c r="Q894" s="263" t="e">
        <f t="shared" si="719"/>
        <v>#REF!</v>
      </c>
      <c r="R894" s="263" t="e">
        <f t="shared" si="720"/>
        <v>#REF!</v>
      </c>
      <c r="S894" s="263" t="e">
        <f t="shared" si="720"/>
        <v>#REF!</v>
      </c>
      <c r="T894" s="263" t="e">
        <f t="shared" si="720"/>
        <v>#REF!</v>
      </c>
      <c r="U894" s="263" t="e">
        <f t="shared" si="720"/>
        <v>#REF!</v>
      </c>
    </row>
    <row r="895" spans="1:21" ht="12.75" hidden="1" customHeight="1" x14ac:dyDescent="0.2">
      <c r="A895" s="265" t="s">
        <v>320</v>
      </c>
      <c r="B895" s="277">
        <v>815</v>
      </c>
      <c r="C895" s="258" t="s">
        <v>196</v>
      </c>
      <c r="D895" s="258" t="s">
        <v>198</v>
      </c>
      <c r="E895" s="258" t="s">
        <v>60</v>
      </c>
      <c r="F895" s="258" t="s">
        <v>321</v>
      </c>
      <c r="G895" s="263"/>
      <c r="H895" s="263"/>
      <c r="I895" s="263" t="e">
        <f>#REF!+G895</f>
        <v>#REF!</v>
      </c>
      <c r="J895" s="263" t="e">
        <f t="shared" si="721"/>
        <v>#REF!</v>
      </c>
      <c r="K895" s="263" t="e">
        <f t="shared" si="718"/>
        <v>#REF!</v>
      </c>
      <c r="L895" s="263" t="e">
        <f t="shared" si="718"/>
        <v>#REF!</v>
      </c>
      <c r="M895" s="263" t="e">
        <f t="shared" si="718"/>
        <v>#REF!</v>
      </c>
      <c r="N895" s="263" t="e">
        <f t="shared" si="717"/>
        <v>#REF!</v>
      </c>
      <c r="O895" s="263" t="e">
        <f t="shared" si="717"/>
        <v>#REF!</v>
      </c>
      <c r="P895" s="263" t="e">
        <f t="shared" si="717"/>
        <v>#REF!</v>
      </c>
      <c r="Q895" s="263" t="e">
        <f t="shared" si="719"/>
        <v>#REF!</v>
      </c>
      <c r="R895" s="263" t="e">
        <f t="shared" si="720"/>
        <v>#REF!</v>
      </c>
      <c r="S895" s="263" t="e">
        <f t="shared" si="720"/>
        <v>#REF!</v>
      </c>
      <c r="T895" s="263" t="e">
        <f t="shared" si="720"/>
        <v>#REF!</v>
      </c>
      <c r="U895" s="263" t="e">
        <f t="shared" si="720"/>
        <v>#REF!</v>
      </c>
    </row>
    <row r="896" spans="1:21" ht="12.75" hidden="1" customHeight="1" x14ac:dyDescent="0.2">
      <c r="A896" s="435" t="s">
        <v>25</v>
      </c>
      <c r="B896" s="255">
        <v>815</v>
      </c>
      <c r="C896" s="256" t="s">
        <v>200</v>
      </c>
      <c r="D896" s="256"/>
      <c r="E896" s="258"/>
      <c r="F896" s="258"/>
      <c r="G896" s="263"/>
      <c r="H896" s="263"/>
      <c r="I896" s="263" t="e">
        <f>#REF!+G896</f>
        <v>#REF!</v>
      </c>
      <c r="J896" s="263" t="e">
        <f t="shared" si="721"/>
        <v>#REF!</v>
      </c>
      <c r="K896" s="263" t="e">
        <f t="shared" si="718"/>
        <v>#REF!</v>
      </c>
      <c r="L896" s="263" t="e">
        <f t="shared" si="718"/>
        <v>#REF!</v>
      </c>
      <c r="M896" s="263" t="e">
        <f t="shared" si="718"/>
        <v>#REF!</v>
      </c>
      <c r="N896" s="263" t="e">
        <f t="shared" si="717"/>
        <v>#REF!</v>
      </c>
      <c r="O896" s="263" t="e">
        <f t="shared" si="717"/>
        <v>#REF!</v>
      </c>
      <c r="P896" s="263" t="e">
        <f t="shared" si="717"/>
        <v>#REF!</v>
      </c>
      <c r="Q896" s="263" t="e">
        <f t="shared" si="719"/>
        <v>#REF!</v>
      </c>
      <c r="R896" s="263" t="e">
        <f t="shared" si="720"/>
        <v>#REF!</v>
      </c>
      <c r="S896" s="263" t="e">
        <f t="shared" si="720"/>
        <v>#REF!</v>
      </c>
      <c r="T896" s="263" t="e">
        <f t="shared" si="720"/>
        <v>#REF!</v>
      </c>
      <c r="U896" s="263" t="e">
        <f t="shared" si="720"/>
        <v>#REF!</v>
      </c>
    </row>
    <row r="897" spans="1:21" ht="25.5" hidden="1" customHeight="1" x14ac:dyDescent="0.2">
      <c r="A897" s="435" t="s">
        <v>26</v>
      </c>
      <c r="B897" s="255">
        <v>815</v>
      </c>
      <c r="C897" s="256" t="s">
        <v>200</v>
      </c>
      <c r="D897" s="256" t="s">
        <v>194</v>
      </c>
      <c r="E897" s="258"/>
      <c r="F897" s="258"/>
      <c r="G897" s="263"/>
      <c r="H897" s="263"/>
      <c r="I897" s="263" t="e">
        <f>#REF!+G897</f>
        <v>#REF!</v>
      </c>
      <c r="J897" s="263" t="e">
        <f t="shared" si="721"/>
        <v>#REF!</v>
      </c>
      <c r="K897" s="263" t="e">
        <f t="shared" si="718"/>
        <v>#REF!</v>
      </c>
      <c r="L897" s="263" t="e">
        <f t="shared" si="718"/>
        <v>#REF!</v>
      </c>
      <c r="M897" s="263" t="e">
        <f t="shared" si="718"/>
        <v>#REF!</v>
      </c>
      <c r="N897" s="263" t="e">
        <f t="shared" si="717"/>
        <v>#REF!</v>
      </c>
      <c r="O897" s="263" t="e">
        <f t="shared" si="717"/>
        <v>#REF!</v>
      </c>
      <c r="P897" s="263" t="e">
        <f t="shared" si="717"/>
        <v>#REF!</v>
      </c>
      <c r="Q897" s="263" t="e">
        <f t="shared" si="719"/>
        <v>#REF!</v>
      </c>
      <c r="R897" s="263" t="e">
        <f t="shared" si="720"/>
        <v>#REF!</v>
      </c>
      <c r="S897" s="263" t="e">
        <f t="shared" si="720"/>
        <v>#REF!</v>
      </c>
      <c r="T897" s="263" t="e">
        <f t="shared" si="720"/>
        <v>#REF!</v>
      </c>
      <c r="U897" s="263" t="e">
        <f t="shared" si="720"/>
        <v>#REF!</v>
      </c>
    </row>
    <row r="898" spans="1:21" ht="12.75" hidden="1" customHeight="1" x14ac:dyDescent="0.2">
      <c r="A898" s="435" t="s">
        <v>142</v>
      </c>
      <c r="B898" s="255">
        <v>815</v>
      </c>
      <c r="C898" s="256" t="s">
        <v>200</v>
      </c>
      <c r="D898" s="256" t="s">
        <v>194</v>
      </c>
      <c r="E898" s="258" t="s">
        <v>330</v>
      </c>
      <c r="F898" s="258"/>
      <c r="G898" s="263"/>
      <c r="H898" s="263"/>
      <c r="I898" s="263" t="e">
        <f>#REF!+G898</f>
        <v>#REF!</v>
      </c>
      <c r="J898" s="263" t="e">
        <f t="shared" si="721"/>
        <v>#REF!</v>
      </c>
      <c r="K898" s="263" t="e">
        <f t="shared" si="718"/>
        <v>#REF!</v>
      </c>
      <c r="L898" s="263" t="e">
        <f t="shared" si="718"/>
        <v>#REF!</v>
      </c>
      <c r="M898" s="263" t="e">
        <f t="shared" si="718"/>
        <v>#REF!</v>
      </c>
      <c r="N898" s="263" t="e">
        <f t="shared" si="717"/>
        <v>#REF!</v>
      </c>
      <c r="O898" s="263" t="e">
        <f t="shared" si="717"/>
        <v>#REF!</v>
      </c>
      <c r="P898" s="263" t="e">
        <f t="shared" si="717"/>
        <v>#REF!</v>
      </c>
      <c r="Q898" s="263" t="e">
        <f t="shared" si="719"/>
        <v>#REF!</v>
      </c>
      <c r="R898" s="263" t="e">
        <f t="shared" si="720"/>
        <v>#REF!</v>
      </c>
      <c r="S898" s="263" t="e">
        <f t="shared" si="720"/>
        <v>#REF!</v>
      </c>
      <c r="T898" s="263" t="e">
        <f t="shared" si="720"/>
        <v>#REF!</v>
      </c>
      <c r="U898" s="263" t="e">
        <f t="shared" si="720"/>
        <v>#REF!</v>
      </c>
    </row>
    <row r="899" spans="1:21" ht="51" hidden="1" customHeight="1" x14ac:dyDescent="0.2">
      <c r="A899" s="265" t="s">
        <v>260</v>
      </c>
      <c r="B899" s="277">
        <v>815</v>
      </c>
      <c r="C899" s="258" t="s">
        <v>200</v>
      </c>
      <c r="D899" s="258" t="s">
        <v>194</v>
      </c>
      <c r="E899" s="258" t="s">
        <v>261</v>
      </c>
      <c r="F899" s="256"/>
      <c r="G899" s="263"/>
      <c r="H899" s="263"/>
      <c r="I899" s="263" t="e">
        <f>#REF!+G899</f>
        <v>#REF!</v>
      </c>
      <c r="J899" s="263" t="e">
        <f t="shared" si="721"/>
        <v>#REF!</v>
      </c>
      <c r="K899" s="263" t="e">
        <f t="shared" si="718"/>
        <v>#REF!</v>
      </c>
      <c r="L899" s="263" t="e">
        <f t="shared" si="718"/>
        <v>#REF!</v>
      </c>
      <c r="M899" s="263" t="e">
        <f t="shared" si="718"/>
        <v>#REF!</v>
      </c>
      <c r="N899" s="263" t="e">
        <f t="shared" si="717"/>
        <v>#REF!</v>
      </c>
      <c r="O899" s="263" t="e">
        <f t="shared" si="717"/>
        <v>#REF!</v>
      </c>
      <c r="P899" s="263" t="e">
        <f t="shared" si="717"/>
        <v>#REF!</v>
      </c>
      <c r="Q899" s="263" t="e">
        <f t="shared" si="719"/>
        <v>#REF!</v>
      </c>
      <c r="R899" s="263" t="e">
        <f t="shared" si="720"/>
        <v>#REF!</v>
      </c>
      <c r="S899" s="263" t="e">
        <f t="shared" si="720"/>
        <v>#REF!</v>
      </c>
      <c r="T899" s="263" t="e">
        <f t="shared" si="720"/>
        <v>#REF!</v>
      </c>
      <c r="U899" s="263" t="e">
        <f t="shared" si="720"/>
        <v>#REF!</v>
      </c>
    </row>
    <row r="900" spans="1:21" ht="12.75" hidden="1" customHeight="1" x14ac:dyDescent="0.2">
      <c r="A900" s="265" t="s">
        <v>320</v>
      </c>
      <c r="B900" s="277">
        <v>815</v>
      </c>
      <c r="C900" s="258" t="s">
        <v>200</v>
      </c>
      <c r="D900" s="258" t="s">
        <v>194</v>
      </c>
      <c r="E900" s="258" t="s">
        <v>261</v>
      </c>
      <c r="F900" s="258" t="s">
        <v>321</v>
      </c>
      <c r="G900" s="263"/>
      <c r="H900" s="263"/>
      <c r="I900" s="263" t="e">
        <f>#REF!+G900</f>
        <v>#REF!</v>
      </c>
      <c r="J900" s="263" t="e">
        <f t="shared" si="721"/>
        <v>#REF!</v>
      </c>
      <c r="K900" s="263" t="e">
        <f t="shared" si="718"/>
        <v>#REF!</v>
      </c>
      <c r="L900" s="263" t="e">
        <f t="shared" si="718"/>
        <v>#REF!</v>
      </c>
      <c r="M900" s="263" t="e">
        <f t="shared" si="718"/>
        <v>#REF!</v>
      </c>
      <c r="N900" s="263" t="e">
        <f t="shared" si="717"/>
        <v>#REF!</v>
      </c>
      <c r="O900" s="263" t="e">
        <f t="shared" si="717"/>
        <v>#REF!</v>
      </c>
      <c r="P900" s="263" t="e">
        <f t="shared" si="717"/>
        <v>#REF!</v>
      </c>
      <c r="Q900" s="263" t="e">
        <f t="shared" si="719"/>
        <v>#REF!</v>
      </c>
      <c r="R900" s="263" t="e">
        <f t="shared" si="720"/>
        <v>#REF!</v>
      </c>
      <c r="S900" s="263" t="e">
        <f t="shared" si="720"/>
        <v>#REF!</v>
      </c>
      <c r="T900" s="263" t="e">
        <f t="shared" si="720"/>
        <v>#REF!</v>
      </c>
      <c r="U900" s="263" t="e">
        <f t="shared" si="720"/>
        <v>#REF!</v>
      </c>
    </row>
    <row r="901" spans="1:21" ht="25.5" hidden="1" customHeight="1" x14ac:dyDescent="0.2">
      <c r="A901" s="265" t="s">
        <v>262</v>
      </c>
      <c r="B901" s="277">
        <v>815</v>
      </c>
      <c r="C901" s="258" t="s">
        <v>200</v>
      </c>
      <c r="D901" s="258" t="s">
        <v>194</v>
      </c>
      <c r="E901" s="258" t="s">
        <v>263</v>
      </c>
      <c r="F901" s="256"/>
      <c r="G901" s="263"/>
      <c r="H901" s="263"/>
      <c r="I901" s="263" t="e">
        <f>#REF!+G901</f>
        <v>#REF!</v>
      </c>
      <c r="J901" s="263" t="e">
        <f t="shared" si="721"/>
        <v>#REF!</v>
      </c>
      <c r="K901" s="263" t="e">
        <f t="shared" si="718"/>
        <v>#REF!</v>
      </c>
      <c r="L901" s="263" t="e">
        <f t="shared" si="718"/>
        <v>#REF!</v>
      </c>
      <c r="M901" s="263" t="e">
        <f t="shared" si="718"/>
        <v>#REF!</v>
      </c>
      <c r="N901" s="263" t="e">
        <f t="shared" si="717"/>
        <v>#REF!</v>
      </c>
      <c r="O901" s="263" t="e">
        <f t="shared" si="717"/>
        <v>#REF!</v>
      </c>
      <c r="P901" s="263" t="e">
        <f t="shared" si="717"/>
        <v>#REF!</v>
      </c>
      <c r="Q901" s="263" t="e">
        <f t="shared" si="719"/>
        <v>#REF!</v>
      </c>
      <c r="R901" s="263" t="e">
        <f t="shared" si="720"/>
        <v>#REF!</v>
      </c>
      <c r="S901" s="263" t="e">
        <f t="shared" si="720"/>
        <v>#REF!</v>
      </c>
      <c r="T901" s="263" t="e">
        <f t="shared" si="720"/>
        <v>#REF!</v>
      </c>
      <c r="U901" s="263" t="e">
        <f t="shared" si="720"/>
        <v>#REF!</v>
      </c>
    </row>
    <row r="902" spans="1:21" ht="12.75" hidden="1" customHeight="1" x14ac:dyDescent="0.2">
      <c r="A902" s="265" t="s">
        <v>320</v>
      </c>
      <c r="B902" s="277">
        <v>815</v>
      </c>
      <c r="C902" s="258" t="s">
        <v>200</v>
      </c>
      <c r="D902" s="258" t="s">
        <v>194</v>
      </c>
      <c r="E902" s="258" t="s">
        <v>263</v>
      </c>
      <c r="F902" s="258" t="s">
        <v>321</v>
      </c>
      <c r="G902" s="263"/>
      <c r="H902" s="263"/>
      <c r="I902" s="263" t="e">
        <f>#REF!+G902</f>
        <v>#REF!</v>
      </c>
      <c r="J902" s="263" t="e">
        <f t="shared" si="721"/>
        <v>#REF!</v>
      </c>
      <c r="K902" s="263" t="e">
        <f t="shared" si="718"/>
        <v>#REF!</v>
      </c>
      <c r="L902" s="263" t="e">
        <f t="shared" si="718"/>
        <v>#REF!</v>
      </c>
      <c r="M902" s="263" t="e">
        <f t="shared" si="718"/>
        <v>#REF!</v>
      </c>
      <c r="N902" s="263" t="e">
        <f t="shared" si="717"/>
        <v>#REF!</v>
      </c>
      <c r="O902" s="263" t="e">
        <f t="shared" si="717"/>
        <v>#REF!</v>
      </c>
      <c r="P902" s="263" t="e">
        <f t="shared" si="717"/>
        <v>#REF!</v>
      </c>
      <c r="Q902" s="263" t="e">
        <f t="shared" si="719"/>
        <v>#REF!</v>
      </c>
      <c r="R902" s="263" t="e">
        <f t="shared" si="720"/>
        <v>#REF!</v>
      </c>
      <c r="S902" s="263" t="e">
        <f t="shared" si="720"/>
        <v>#REF!</v>
      </c>
      <c r="T902" s="263" t="e">
        <f t="shared" si="720"/>
        <v>#REF!</v>
      </c>
      <c r="U902" s="263" t="e">
        <f t="shared" si="720"/>
        <v>#REF!</v>
      </c>
    </row>
    <row r="903" spans="1:21" ht="38.25" hidden="1" customHeight="1" x14ac:dyDescent="0.2">
      <c r="A903" s="265" t="s">
        <v>264</v>
      </c>
      <c r="B903" s="277">
        <v>815</v>
      </c>
      <c r="C903" s="258" t="s">
        <v>200</v>
      </c>
      <c r="D903" s="258" t="s">
        <v>194</v>
      </c>
      <c r="E903" s="258" t="s">
        <v>265</v>
      </c>
      <c r="F903" s="258"/>
      <c r="G903" s="263"/>
      <c r="H903" s="263"/>
      <c r="I903" s="263" t="e">
        <f>#REF!+G903</f>
        <v>#REF!</v>
      </c>
      <c r="J903" s="263" t="e">
        <f t="shared" si="721"/>
        <v>#REF!</v>
      </c>
      <c r="K903" s="263" t="e">
        <f t="shared" si="718"/>
        <v>#REF!</v>
      </c>
      <c r="L903" s="263" t="e">
        <f t="shared" si="718"/>
        <v>#REF!</v>
      </c>
      <c r="M903" s="263" t="e">
        <f t="shared" si="718"/>
        <v>#REF!</v>
      </c>
      <c r="N903" s="263" t="e">
        <f t="shared" si="717"/>
        <v>#REF!</v>
      </c>
      <c r="O903" s="263" t="e">
        <f t="shared" si="717"/>
        <v>#REF!</v>
      </c>
      <c r="P903" s="263" t="e">
        <f t="shared" si="717"/>
        <v>#REF!</v>
      </c>
      <c r="Q903" s="263" t="e">
        <f t="shared" si="719"/>
        <v>#REF!</v>
      </c>
      <c r="R903" s="263" t="e">
        <f t="shared" si="720"/>
        <v>#REF!</v>
      </c>
      <c r="S903" s="263" t="e">
        <f t="shared" si="720"/>
        <v>#REF!</v>
      </c>
      <c r="T903" s="263" t="e">
        <f t="shared" si="720"/>
        <v>#REF!</v>
      </c>
      <c r="U903" s="263" t="e">
        <f t="shared" si="720"/>
        <v>#REF!</v>
      </c>
    </row>
    <row r="904" spans="1:21" ht="12.75" hidden="1" customHeight="1" x14ac:dyDescent="0.2">
      <c r="A904" s="265" t="s">
        <v>320</v>
      </c>
      <c r="B904" s="277">
        <v>815</v>
      </c>
      <c r="C904" s="258" t="s">
        <v>200</v>
      </c>
      <c r="D904" s="258" t="s">
        <v>194</v>
      </c>
      <c r="E904" s="258" t="s">
        <v>265</v>
      </c>
      <c r="F904" s="258" t="s">
        <v>321</v>
      </c>
      <c r="G904" s="263"/>
      <c r="H904" s="263"/>
      <c r="I904" s="263" t="e">
        <f>#REF!+G904</f>
        <v>#REF!</v>
      </c>
      <c r="J904" s="263" t="e">
        <f t="shared" si="721"/>
        <v>#REF!</v>
      </c>
      <c r="K904" s="263" t="e">
        <f t="shared" si="718"/>
        <v>#REF!</v>
      </c>
      <c r="L904" s="263" t="e">
        <f t="shared" si="718"/>
        <v>#REF!</v>
      </c>
      <c r="M904" s="263" t="e">
        <f t="shared" si="718"/>
        <v>#REF!</v>
      </c>
      <c r="N904" s="263" t="e">
        <f t="shared" si="717"/>
        <v>#REF!</v>
      </c>
      <c r="O904" s="263" t="e">
        <f t="shared" si="717"/>
        <v>#REF!</v>
      </c>
      <c r="P904" s="263" t="e">
        <f t="shared" si="717"/>
        <v>#REF!</v>
      </c>
      <c r="Q904" s="263" t="e">
        <f t="shared" si="719"/>
        <v>#REF!</v>
      </c>
      <c r="R904" s="263" t="e">
        <f t="shared" si="720"/>
        <v>#REF!</v>
      </c>
      <c r="S904" s="263" t="e">
        <f t="shared" si="720"/>
        <v>#REF!</v>
      </c>
      <c r="T904" s="263" t="e">
        <f t="shared" si="720"/>
        <v>#REF!</v>
      </c>
      <c r="U904" s="263" t="e">
        <f t="shared" si="720"/>
        <v>#REF!</v>
      </c>
    </row>
    <row r="905" spans="1:21" ht="12.75" hidden="1" customHeight="1" x14ac:dyDescent="0.2">
      <c r="A905" s="265" t="s">
        <v>95</v>
      </c>
      <c r="B905" s="277">
        <v>801</v>
      </c>
      <c r="C905" s="258" t="s">
        <v>205</v>
      </c>
      <c r="D905" s="258" t="s">
        <v>192</v>
      </c>
      <c r="E905" s="258" t="s">
        <v>5</v>
      </c>
      <c r="F905" s="258" t="s">
        <v>96</v>
      </c>
      <c r="G905" s="263"/>
      <c r="H905" s="263"/>
      <c r="I905" s="263" t="e">
        <f>#REF!+G905</f>
        <v>#REF!</v>
      </c>
      <c r="J905" s="263" t="e">
        <f t="shared" si="721"/>
        <v>#REF!</v>
      </c>
      <c r="K905" s="263" t="e">
        <f t="shared" si="718"/>
        <v>#REF!</v>
      </c>
      <c r="L905" s="263" t="e">
        <f t="shared" si="718"/>
        <v>#REF!</v>
      </c>
      <c r="M905" s="263" t="e">
        <f t="shared" si="718"/>
        <v>#REF!</v>
      </c>
      <c r="N905" s="263" t="e">
        <f t="shared" si="717"/>
        <v>#REF!</v>
      </c>
      <c r="O905" s="263" t="e">
        <f t="shared" si="717"/>
        <v>#REF!</v>
      </c>
      <c r="P905" s="263" t="e">
        <f t="shared" si="717"/>
        <v>#REF!</v>
      </c>
      <c r="Q905" s="263" t="e">
        <f t="shared" si="719"/>
        <v>#REF!</v>
      </c>
      <c r="R905" s="263" t="e">
        <f t="shared" si="720"/>
        <v>#REF!</v>
      </c>
      <c r="S905" s="263" t="e">
        <f t="shared" si="720"/>
        <v>#REF!</v>
      </c>
      <c r="T905" s="263" t="e">
        <f t="shared" si="720"/>
        <v>#REF!</v>
      </c>
      <c r="U905" s="263" t="e">
        <f t="shared" si="720"/>
        <v>#REF!</v>
      </c>
    </row>
    <row r="906" spans="1:21" ht="12.75" hidden="1" customHeight="1" x14ac:dyDescent="0.2">
      <c r="A906" s="265" t="s">
        <v>97</v>
      </c>
      <c r="B906" s="277">
        <v>801</v>
      </c>
      <c r="C906" s="258" t="s">
        <v>205</v>
      </c>
      <c r="D906" s="258" t="s">
        <v>192</v>
      </c>
      <c r="E906" s="258" t="s">
        <v>5</v>
      </c>
      <c r="F906" s="258" t="s">
        <v>98</v>
      </c>
      <c r="G906" s="263"/>
      <c r="H906" s="263"/>
      <c r="I906" s="263" t="e">
        <f>#REF!+G906</f>
        <v>#REF!</v>
      </c>
      <c r="J906" s="263" t="e">
        <f t="shared" si="721"/>
        <v>#REF!</v>
      </c>
      <c r="K906" s="263" t="e">
        <f t="shared" si="718"/>
        <v>#REF!</v>
      </c>
      <c r="L906" s="263" t="e">
        <f t="shared" si="718"/>
        <v>#REF!</v>
      </c>
      <c r="M906" s="263" t="e">
        <f t="shared" si="718"/>
        <v>#REF!</v>
      </c>
      <c r="N906" s="263" t="e">
        <f t="shared" si="717"/>
        <v>#REF!</v>
      </c>
      <c r="O906" s="263" t="e">
        <f t="shared" si="717"/>
        <v>#REF!</v>
      </c>
      <c r="P906" s="263" t="e">
        <f t="shared" si="717"/>
        <v>#REF!</v>
      </c>
      <c r="Q906" s="263" t="e">
        <f t="shared" si="719"/>
        <v>#REF!</v>
      </c>
      <c r="R906" s="263" t="e">
        <f t="shared" si="720"/>
        <v>#REF!</v>
      </c>
      <c r="S906" s="263" t="e">
        <f t="shared" si="720"/>
        <v>#REF!</v>
      </c>
      <c r="T906" s="263" t="e">
        <f t="shared" si="720"/>
        <v>#REF!</v>
      </c>
      <c r="U906" s="263" t="e">
        <f t="shared" si="720"/>
        <v>#REF!</v>
      </c>
    </row>
    <row r="907" spans="1:21" ht="25.5" hidden="1" customHeight="1" x14ac:dyDescent="0.2">
      <c r="A907" s="265" t="s">
        <v>99</v>
      </c>
      <c r="B907" s="277">
        <v>801</v>
      </c>
      <c r="C907" s="258" t="s">
        <v>205</v>
      </c>
      <c r="D907" s="258" t="s">
        <v>192</v>
      </c>
      <c r="E907" s="258" t="s">
        <v>5</v>
      </c>
      <c r="F907" s="258" t="s">
        <v>100</v>
      </c>
      <c r="G907" s="263"/>
      <c r="H907" s="263"/>
      <c r="I907" s="263" t="e">
        <f>#REF!+G907</f>
        <v>#REF!</v>
      </c>
      <c r="J907" s="263" t="e">
        <f t="shared" si="721"/>
        <v>#REF!</v>
      </c>
      <c r="K907" s="263" t="e">
        <f t="shared" si="718"/>
        <v>#REF!</v>
      </c>
      <c r="L907" s="263" t="e">
        <f t="shared" si="718"/>
        <v>#REF!</v>
      </c>
      <c r="M907" s="263" t="e">
        <f t="shared" si="718"/>
        <v>#REF!</v>
      </c>
      <c r="N907" s="263" t="e">
        <f t="shared" si="717"/>
        <v>#REF!</v>
      </c>
      <c r="O907" s="263" t="e">
        <f t="shared" si="717"/>
        <v>#REF!</v>
      </c>
      <c r="P907" s="263" t="e">
        <f t="shared" si="717"/>
        <v>#REF!</v>
      </c>
      <c r="Q907" s="263" t="e">
        <f t="shared" si="719"/>
        <v>#REF!</v>
      </c>
      <c r="R907" s="263" t="e">
        <f t="shared" si="720"/>
        <v>#REF!</v>
      </c>
      <c r="S907" s="263" t="e">
        <f t="shared" si="720"/>
        <v>#REF!</v>
      </c>
      <c r="T907" s="263" t="e">
        <f t="shared" si="720"/>
        <v>#REF!</v>
      </c>
      <c r="U907" s="263" t="e">
        <f t="shared" si="720"/>
        <v>#REF!</v>
      </c>
    </row>
    <row r="908" spans="1:21" ht="25.5" hidden="1" customHeight="1" x14ac:dyDescent="0.2">
      <c r="A908" s="265" t="s">
        <v>101</v>
      </c>
      <c r="B908" s="277">
        <v>801</v>
      </c>
      <c r="C908" s="258" t="s">
        <v>205</v>
      </c>
      <c r="D908" s="258" t="s">
        <v>192</v>
      </c>
      <c r="E908" s="258" t="s">
        <v>5</v>
      </c>
      <c r="F908" s="258" t="s">
        <v>102</v>
      </c>
      <c r="G908" s="263"/>
      <c r="H908" s="263"/>
      <c r="I908" s="263" t="e">
        <f>#REF!+G908</f>
        <v>#REF!</v>
      </c>
      <c r="J908" s="263" t="e">
        <f t="shared" si="721"/>
        <v>#REF!</v>
      </c>
      <c r="K908" s="263" t="e">
        <f t="shared" si="718"/>
        <v>#REF!</v>
      </c>
      <c r="L908" s="263" t="e">
        <f t="shared" si="718"/>
        <v>#REF!</v>
      </c>
      <c r="M908" s="263" t="e">
        <f t="shared" si="718"/>
        <v>#REF!</v>
      </c>
      <c r="N908" s="263" t="e">
        <f t="shared" si="717"/>
        <v>#REF!</v>
      </c>
      <c r="O908" s="263" t="e">
        <f t="shared" si="717"/>
        <v>#REF!</v>
      </c>
      <c r="P908" s="263" t="e">
        <f t="shared" si="717"/>
        <v>#REF!</v>
      </c>
      <c r="Q908" s="263" t="e">
        <f t="shared" si="719"/>
        <v>#REF!</v>
      </c>
      <c r="R908" s="263" t="e">
        <f t="shared" si="720"/>
        <v>#REF!</v>
      </c>
      <c r="S908" s="263" t="e">
        <f t="shared" si="720"/>
        <v>#REF!</v>
      </c>
      <c r="T908" s="263" t="e">
        <f t="shared" si="720"/>
        <v>#REF!</v>
      </c>
      <c r="U908" s="263" t="e">
        <f t="shared" si="720"/>
        <v>#REF!</v>
      </c>
    </row>
    <row r="909" spans="1:21" ht="25.5" hidden="1" customHeight="1" x14ac:dyDescent="0.2">
      <c r="A909" s="265" t="s">
        <v>93</v>
      </c>
      <c r="B909" s="277">
        <v>801</v>
      </c>
      <c r="C909" s="258" t="s">
        <v>205</v>
      </c>
      <c r="D909" s="258" t="s">
        <v>192</v>
      </c>
      <c r="E909" s="258" t="s">
        <v>5</v>
      </c>
      <c r="F909" s="258" t="s">
        <v>94</v>
      </c>
      <c r="G909" s="263"/>
      <c r="H909" s="263"/>
      <c r="I909" s="263" t="e">
        <f>#REF!+G909</f>
        <v>#REF!</v>
      </c>
      <c r="J909" s="263" t="e">
        <f t="shared" si="721"/>
        <v>#REF!</v>
      </c>
      <c r="K909" s="263" t="e">
        <f t="shared" si="718"/>
        <v>#REF!</v>
      </c>
      <c r="L909" s="263" t="e">
        <f t="shared" si="718"/>
        <v>#REF!</v>
      </c>
      <c r="M909" s="263" t="e">
        <f t="shared" si="718"/>
        <v>#REF!</v>
      </c>
      <c r="N909" s="263" t="e">
        <f t="shared" si="717"/>
        <v>#REF!</v>
      </c>
      <c r="O909" s="263" t="e">
        <f t="shared" si="717"/>
        <v>#REF!</v>
      </c>
      <c r="P909" s="263" t="e">
        <f t="shared" si="717"/>
        <v>#REF!</v>
      </c>
      <c r="Q909" s="263" t="e">
        <f t="shared" si="719"/>
        <v>#REF!</v>
      </c>
      <c r="R909" s="263" t="e">
        <f t="shared" si="720"/>
        <v>#REF!</v>
      </c>
      <c r="S909" s="263" t="e">
        <f t="shared" si="720"/>
        <v>#REF!</v>
      </c>
      <c r="T909" s="263" t="e">
        <f t="shared" si="720"/>
        <v>#REF!</v>
      </c>
      <c r="U909" s="263" t="e">
        <f t="shared" si="720"/>
        <v>#REF!</v>
      </c>
    </row>
    <row r="910" spans="1:21" ht="30" hidden="1" x14ac:dyDescent="0.2">
      <c r="A910" s="265" t="s">
        <v>76</v>
      </c>
      <c r="B910" s="277">
        <v>801</v>
      </c>
      <c r="C910" s="258" t="s">
        <v>205</v>
      </c>
      <c r="D910" s="258" t="s">
        <v>192</v>
      </c>
      <c r="E910" s="258" t="s">
        <v>5</v>
      </c>
      <c r="F910" s="258" t="s">
        <v>77</v>
      </c>
      <c r="G910" s="263"/>
      <c r="H910" s="263"/>
      <c r="I910" s="263" t="e">
        <f>#REF!+G910</f>
        <v>#REF!</v>
      </c>
      <c r="J910" s="263" t="e">
        <f t="shared" si="721"/>
        <v>#REF!</v>
      </c>
      <c r="K910" s="263" t="e">
        <f t="shared" si="718"/>
        <v>#REF!</v>
      </c>
      <c r="L910" s="263" t="e">
        <f t="shared" si="718"/>
        <v>#REF!</v>
      </c>
      <c r="M910" s="263" t="e">
        <f t="shared" si="718"/>
        <v>#REF!</v>
      </c>
      <c r="N910" s="263" t="e">
        <f t="shared" si="717"/>
        <v>#REF!</v>
      </c>
      <c r="O910" s="263" t="e">
        <f t="shared" si="717"/>
        <v>#REF!</v>
      </c>
      <c r="P910" s="263" t="e">
        <f t="shared" si="717"/>
        <v>#REF!</v>
      </c>
      <c r="Q910" s="263" t="e">
        <f t="shared" si="719"/>
        <v>#REF!</v>
      </c>
      <c r="R910" s="263" t="e">
        <f t="shared" si="720"/>
        <v>#REF!</v>
      </c>
      <c r="S910" s="263" t="e">
        <f t="shared" si="720"/>
        <v>#REF!</v>
      </c>
      <c r="T910" s="263" t="e">
        <f t="shared" si="720"/>
        <v>#REF!</v>
      </c>
      <c r="U910" s="263" t="e">
        <f t="shared" si="720"/>
        <v>#REF!</v>
      </c>
    </row>
    <row r="911" spans="1:21" ht="12.75" hidden="1" customHeight="1" x14ac:dyDescent="0.2">
      <c r="A911" s="265" t="s">
        <v>78</v>
      </c>
      <c r="B911" s="277">
        <v>801</v>
      </c>
      <c r="C911" s="258" t="s">
        <v>205</v>
      </c>
      <c r="D911" s="258" t="s">
        <v>192</v>
      </c>
      <c r="E911" s="258" t="s">
        <v>5</v>
      </c>
      <c r="F911" s="258" t="s">
        <v>79</v>
      </c>
      <c r="G911" s="263"/>
      <c r="H911" s="263"/>
      <c r="I911" s="263" t="e">
        <f>#REF!+G911</f>
        <v>#REF!</v>
      </c>
      <c r="J911" s="263" t="e">
        <f t="shared" si="721"/>
        <v>#REF!</v>
      </c>
      <c r="K911" s="263" t="e">
        <f>#REF!+I911</f>
        <v>#REF!</v>
      </c>
      <c r="L911" s="263" t="e">
        <f t="shared" si="718"/>
        <v>#REF!</v>
      </c>
      <c r="M911" s="263" t="e">
        <f t="shared" si="718"/>
        <v>#REF!</v>
      </c>
      <c r="N911" s="263" t="e">
        <f t="shared" si="717"/>
        <v>#REF!</v>
      </c>
      <c r="O911" s="263" t="e">
        <f t="shared" si="717"/>
        <v>#REF!</v>
      </c>
      <c r="P911" s="263" t="e">
        <f t="shared" si="717"/>
        <v>#REF!</v>
      </c>
      <c r="Q911" s="263" t="e">
        <f t="shared" si="719"/>
        <v>#REF!</v>
      </c>
      <c r="R911" s="263" t="e">
        <f t="shared" si="720"/>
        <v>#REF!</v>
      </c>
      <c r="S911" s="263" t="e">
        <f t="shared" si="720"/>
        <v>#REF!</v>
      </c>
      <c r="T911" s="263" t="e">
        <f t="shared" si="720"/>
        <v>#REF!</v>
      </c>
      <c r="U911" s="263" t="e">
        <f t="shared" si="720"/>
        <v>#REF!</v>
      </c>
    </row>
    <row r="912" spans="1:21" ht="12.75" hidden="1" customHeight="1" x14ac:dyDescent="0.2">
      <c r="A912" s="265" t="s">
        <v>103</v>
      </c>
      <c r="B912" s="277">
        <v>801</v>
      </c>
      <c r="C912" s="258" t="s">
        <v>205</v>
      </c>
      <c r="D912" s="258" t="s">
        <v>192</v>
      </c>
      <c r="E912" s="258" t="s">
        <v>5</v>
      </c>
      <c r="F912" s="258" t="s">
        <v>104</v>
      </c>
      <c r="G912" s="263"/>
      <c r="H912" s="263"/>
      <c r="I912" s="263" t="e">
        <f>#REF!+G912</f>
        <v>#REF!</v>
      </c>
      <c r="J912" s="263" t="e">
        <f t="shared" si="721"/>
        <v>#REF!</v>
      </c>
      <c r="K912" s="263" t="e">
        <f>#REF!+I912</f>
        <v>#REF!</v>
      </c>
      <c r="L912" s="263" t="e">
        <f t="shared" si="718"/>
        <v>#REF!</v>
      </c>
      <c r="M912" s="263" t="e">
        <f t="shared" si="718"/>
        <v>#REF!</v>
      </c>
      <c r="N912" s="263" t="e">
        <f t="shared" si="717"/>
        <v>#REF!</v>
      </c>
      <c r="O912" s="263" t="e">
        <f t="shared" si="717"/>
        <v>#REF!</v>
      </c>
      <c r="P912" s="263" t="e">
        <f t="shared" si="717"/>
        <v>#REF!</v>
      </c>
      <c r="Q912" s="263" t="e">
        <f t="shared" si="719"/>
        <v>#REF!</v>
      </c>
      <c r="R912" s="263" t="e">
        <f t="shared" si="720"/>
        <v>#REF!</v>
      </c>
      <c r="S912" s="263" t="e">
        <f t="shared" si="720"/>
        <v>#REF!</v>
      </c>
      <c r="T912" s="263" t="e">
        <f t="shared" si="720"/>
        <v>#REF!</v>
      </c>
      <c r="U912" s="263" t="e">
        <f t="shared" si="720"/>
        <v>#REF!</v>
      </c>
    </row>
    <row r="913" spans="1:21" ht="12.75" hidden="1" customHeight="1" x14ac:dyDescent="0.2">
      <c r="A913" s="265" t="s">
        <v>105</v>
      </c>
      <c r="B913" s="277">
        <v>801</v>
      </c>
      <c r="C913" s="258" t="s">
        <v>205</v>
      </c>
      <c r="D913" s="258" t="s">
        <v>192</v>
      </c>
      <c r="E913" s="258" t="s">
        <v>5</v>
      </c>
      <c r="F913" s="258" t="s">
        <v>106</v>
      </c>
      <c r="G913" s="263"/>
      <c r="H913" s="263"/>
      <c r="I913" s="263" t="e">
        <f>#REF!+G913</f>
        <v>#REF!</v>
      </c>
      <c r="J913" s="263" t="e">
        <f t="shared" si="721"/>
        <v>#REF!</v>
      </c>
      <c r="K913" s="263" t="e">
        <f>#REF!+I913</f>
        <v>#REF!</v>
      </c>
      <c r="L913" s="263" t="e">
        <f t="shared" si="718"/>
        <v>#REF!</v>
      </c>
      <c r="M913" s="263" t="e">
        <f t="shared" si="718"/>
        <v>#REF!</v>
      </c>
      <c r="N913" s="263" t="e">
        <f t="shared" si="717"/>
        <v>#REF!</v>
      </c>
      <c r="O913" s="263" t="e">
        <f t="shared" si="717"/>
        <v>#REF!</v>
      </c>
      <c r="P913" s="263" t="e">
        <f t="shared" si="717"/>
        <v>#REF!</v>
      </c>
      <c r="Q913" s="263" t="e">
        <f t="shared" si="719"/>
        <v>#REF!</v>
      </c>
      <c r="R913" s="263" t="e">
        <f t="shared" si="720"/>
        <v>#REF!</v>
      </c>
      <c r="S913" s="263" t="e">
        <f t="shared" si="720"/>
        <v>#REF!</v>
      </c>
      <c r="T913" s="263" t="e">
        <f t="shared" si="720"/>
        <v>#REF!</v>
      </c>
      <c r="U913" s="263" t="e">
        <f t="shared" si="720"/>
        <v>#REF!</v>
      </c>
    </row>
    <row r="914" spans="1:21" ht="12.75" hidden="1" customHeight="1" x14ac:dyDescent="0.2">
      <c r="A914" s="656" t="s">
        <v>149</v>
      </c>
      <c r="B914" s="654"/>
      <c r="C914" s="654"/>
      <c r="D914" s="654"/>
      <c r="E914" s="654"/>
      <c r="F914" s="654"/>
      <c r="G914" s="263"/>
      <c r="H914" s="263"/>
      <c r="I914" s="263" t="e">
        <f>#REF!+G914</f>
        <v>#REF!</v>
      </c>
      <c r="J914" s="263" t="e">
        <f t="shared" si="721"/>
        <v>#REF!</v>
      </c>
      <c r="K914" s="263" t="e">
        <f>#REF!+I914</f>
        <v>#REF!</v>
      </c>
      <c r="L914" s="263" t="e">
        <f t="shared" si="718"/>
        <v>#REF!</v>
      </c>
      <c r="M914" s="263" t="e">
        <f t="shared" si="718"/>
        <v>#REF!</v>
      </c>
      <c r="N914" s="263" t="e">
        <f t="shared" si="717"/>
        <v>#REF!</v>
      </c>
      <c r="O914" s="263" t="e">
        <f t="shared" si="717"/>
        <v>#REF!</v>
      </c>
      <c r="P914" s="263" t="e">
        <f t="shared" si="717"/>
        <v>#REF!</v>
      </c>
      <c r="Q914" s="263" t="e">
        <f t="shared" si="719"/>
        <v>#REF!</v>
      </c>
      <c r="R914" s="263" t="e">
        <f t="shared" si="720"/>
        <v>#REF!</v>
      </c>
      <c r="S914" s="263" t="e">
        <f t="shared" si="720"/>
        <v>#REF!</v>
      </c>
      <c r="T914" s="263" t="e">
        <f t="shared" si="720"/>
        <v>#REF!</v>
      </c>
      <c r="U914" s="263" t="e">
        <f t="shared" si="720"/>
        <v>#REF!</v>
      </c>
    </row>
    <row r="915" spans="1:21" hidden="1" x14ac:dyDescent="0.2">
      <c r="A915" s="265" t="s">
        <v>404</v>
      </c>
      <c r="B915" s="277">
        <v>801</v>
      </c>
      <c r="C915" s="258" t="s">
        <v>205</v>
      </c>
      <c r="D915" s="258" t="s">
        <v>192</v>
      </c>
      <c r="E915" s="258" t="s">
        <v>62</v>
      </c>
      <c r="F915" s="258"/>
      <c r="G915" s="263"/>
      <c r="H915" s="263"/>
      <c r="I915" s="263" t="e">
        <f>I918</f>
        <v>#REF!</v>
      </c>
      <c r="J915" s="263" t="e">
        <f t="shared" si="721"/>
        <v>#REF!</v>
      </c>
      <c r="K915" s="263" t="e">
        <f>K918</f>
        <v>#REF!</v>
      </c>
      <c r="L915" s="263" t="e">
        <f t="shared" si="718"/>
        <v>#REF!</v>
      </c>
      <c r="M915" s="263" t="e">
        <f t="shared" si="718"/>
        <v>#REF!</v>
      </c>
      <c r="N915" s="263" t="e">
        <f t="shared" si="717"/>
        <v>#REF!</v>
      </c>
      <c r="O915" s="263" t="e">
        <f t="shared" si="717"/>
        <v>#REF!</v>
      </c>
      <c r="P915" s="263" t="e">
        <f t="shared" si="717"/>
        <v>#REF!</v>
      </c>
      <c r="Q915" s="263" t="e">
        <f t="shared" si="719"/>
        <v>#REF!</v>
      </c>
      <c r="R915" s="263" t="e">
        <f t="shared" si="720"/>
        <v>#REF!</v>
      </c>
      <c r="S915" s="263" t="e">
        <f t="shared" si="720"/>
        <v>#REF!</v>
      </c>
      <c r="T915" s="263" t="e">
        <f t="shared" si="720"/>
        <v>#REF!</v>
      </c>
      <c r="U915" s="263" t="e">
        <f t="shared" si="720"/>
        <v>#REF!</v>
      </c>
    </row>
    <row r="916" spans="1:21" hidden="1" x14ac:dyDescent="0.2">
      <c r="A916" s="265" t="s">
        <v>547</v>
      </c>
      <c r="B916" s="277">
        <v>801</v>
      </c>
      <c r="C916" s="258" t="s">
        <v>205</v>
      </c>
      <c r="D916" s="258" t="s">
        <v>192</v>
      </c>
      <c r="E916" s="258" t="s">
        <v>173</v>
      </c>
      <c r="F916" s="258"/>
      <c r="G916" s="263"/>
      <c r="H916" s="263"/>
      <c r="I916" s="263" t="e">
        <f>I917</f>
        <v>#REF!</v>
      </c>
      <c r="J916" s="263" t="e">
        <f t="shared" si="721"/>
        <v>#REF!</v>
      </c>
      <c r="K916" s="263" t="e">
        <f>K917</f>
        <v>#REF!</v>
      </c>
      <c r="L916" s="263" t="e">
        <f t="shared" si="718"/>
        <v>#REF!</v>
      </c>
      <c r="M916" s="263" t="e">
        <f t="shared" si="718"/>
        <v>#REF!</v>
      </c>
      <c r="N916" s="263" t="e">
        <f t="shared" si="717"/>
        <v>#REF!</v>
      </c>
      <c r="O916" s="263" t="e">
        <f t="shared" si="717"/>
        <v>#REF!</v>
      </c>
      <c r="P916" s="263" t="e">
        <f t="shared" si="717"/>
        <v>#REF!</v>
      </c>
      <c r="Q916" s="263" t="e">
        <f t="shared" si="719"/>
        <v>#REF!</v>
      </c>
      <c r="R916" s="263" t="e">
        <f t="shared" si="720"/>
        <v>#REF!</v>
      </c>
      <c r="S916" s="263" t="e">
        <f t="shared" si="720"/>
        <v>#REF!</v>
      </c>
      <c r="T916" s="263" t="e">
        <f t="shared" si="720"/>
        <v>#REF!</v>
      </c>
      <c r="U916" s="263" t="e">
        <f t="shared" si="720"/>
        <v>#REF!</v>
      </c>
    </row>
    <row r="917" spans="1:21" hidden="1" x14ac:dyDescent="0.2">
      <c r="A917" s="265" t="s">
        <v>93</v>
      </c>
      <c r="B917" s="277">
        <v>801</v>
      </c>
      <c r="C917" s="258" t="s">
        <v>205</v>
      </c>
      <c r="D917" s="258" t="s">
        <v>192</v>
      </c>
      <c r="E917" s="258" t="s">
        <v>173</v>
      </c>
      <c r="F917" s="258" t="s">
        <v>94</v>
      </c>
      <c r="G917" s="263"/>
      <c r="H917" s="263"/>
      <c r="I917" s="263" t="e">
        <f>#REF!+G917</f>
        <v>#REF!</v>
      </c>
      <c r="J917" s="263" t="e">
        <f t="shared" si="721"/>
        <v>#REF!</v>
      </c>
      <c r="K917" s="263" t="e">
        <f>H917+I917</f>
        <v>#REF!</v>
      </c>
      <c r="L917" s="263" t="e">
        <f t="shared" si="718"/>
        <v>#REF!</v>
      </c>
      <c r="M917" s="263" t="e">
        <f t="shared" si="718"/>
        <v>#REF!</v>
      </c>
      <c r="N917" s="263" t="e">
        <f t="shared" si="717"/>
        <v>#REF!</v>
      </c>
      <c r="O917" s="263" t="e">
        <f t="shared" si="717"/>
        <v>#REF!</v>
      </c>
      <c r="P917" s="263" t="e">
        <f t="shared" si="717"/>
        <v>#REF!</v>
      </c>
      <c r="Q917" s="263" t="e">
        <f t="shared" si="719"/>
        <v>#REF!</v>
      </c>
      <c r="R917" s="263" t="e">
        <f t="shared" si="720"/>
        <v>#REF!</v>
      </c>
      <c r="S917" s="263" t="e">
        <f t="shared" si="720"/>
        <v>#REF!</v>
      </c>
      <c r="T917" s="263" t="e">
        <f t="shared" si="720"/>
        <v>#REF!</v>
      </c>
      <c r="U917" s="263" t="e">
        <f t="shared" si="720"/>
        <v>#REF!</v>
      </c>
    </row>
    <row r="918" spans="1:21" ht="21" hidden="1" customHeight="1" x14ac:dyDescent="0.2">
      <c r="A918" s="265" t="s">
        <v>421</v>
      </c>
      <c r="B918" s="277">
        <v>801</v>
      </c>
      <c r="C918" s="258" t="s">
        <v>205</v>
      </c>
      <c r="D918" s="258" t="s">
        <v>192</v>
      </c>
      <c r="E918" s="258" t="s">
        <v>429</v>
      </c>
      <c r="F918" s="258"/>
      <c r="G918" s="263"/>
      <c r="H918" s="263"/>
      <c r="I918" s="263" t="e">
        <f>#REF!</f>
        <v>#REF!</v>
      </c>
      <c r="J918" s="263" t="e">
        <f t="shared" si="721"/>
        <v>#REF!</v>
      </c>
      <c r="K918" s="263" t="e">
        <f>#REF!</f>
        <v>#REF!</v>
      </c>
      <c r="L918" s="263" t="e">
        <f t="shared" si="718"/>
        <v>#REF!</v>
      </c>
      <c r="M918" s="263" t="e">
        <f t="shared" si="718"/>
        <v>#REF!</v>
      </c>
      <c r="N918" s="263" t="e">
        <f t="shared" si="717"/>
        <v>#REF!</v>
      </c>
      <c r="O918" s="263" t="e">
        <f t="shared" si="717"/>
        <v>#REF!</v>
      </c>
      <c r="P918" s="263" t="e">
        <f t="shared" si="717"/>
        <v>#REF!</v>
      </c>
      <c r="Q918" s="263" t="e">
        <f t="shared" si="719"/>
        <v>#REF!</v>
      </c>
      <c r="R918" s="263" t="e">
        <f t="shared" si="720"/>
        <v>#REF!</v>
      </c>
      <c r="S918" s="263" t="e">
        <f t="shared" si="720"/>
        <v>#REF!</v>
      </c>
      <c r="T918" s="263" t="e">
        <f t="shared" si="720"/>
        <v>#REF!</v>
      </c>
      <c r="U918" s="263" t="e">
        <f t="shared" si="720"/>
        <v>#REF!</v>
      </c>
    </row>
    <row r="919" spans="1:21" ht="23.25" customHeight="1" x14ac:dyDescent="0.2">
      <c r="A919" s="435" t="s">
        <v>1131</v>
      </c>
      <c r="B919" s="255">
        <v>801</v>
      </c>
      <c r="C919" s="256" t="s">
        <v>205</v>
      </c>
      <c r="D919" s="256" t="s">
        <v>192</v>
      </c>
      <c r="E919" s="256" t="s">
        <v>788</v>
      </c>
      <c r="F919" s="256"/>
      <c r="G919" s="263"/>
      <c r="H919" s="263">
        <v>2384</v>
      </c>
      <c r="I919" s="263">
        <v>232.27</v>
      </c>
      <c r="J919" s="263">
        <f t="shared" si="721"/>
        <v>2616.27</v>
      </c>
      <c r="K919" s="263">
        <v>0</v>
      </c>
      <c r="L919" s="263">
        <v>3390</v>
      </c>
      <c r="M919" s="263">
        <v>3390</v>
      </c>
      <c r="N919" s="263">
        <v>506</v>
      </c>
      <c r="O919" s="263">
        <f>M919+N919</f>
        <v>3896</v>
      </c>
      <c r="P919" s="263">
        <v>3896</v>
      </c>
      <c r="Q919" s="263">
        <v>0</v>
      </c>
      <c r="R919" s="263">
        <f>R920+R921+R922</f>
        <v>4418</v>
      </c>
      <c r="S919" s="263">
        <f t="shared" ref="S919:U919" si="722">S920+S921+S922</f>
        <v>0</v>
      </c>
      <c r="T919" s="263">
        <f t="shared" si="722"/>
        <v>4418</v>
      </c>
      <c r="U919" s="263">
        <f t="shared" si="722"/>
        <v>4418</v>
      </c>
    </row>
    <row r="920" spans="1:21" ht="30" customHeight="1" x14ac:dyDescent="0.2">
      <c r="A920" s="265" t="s">
        <v>76</v>
      </c>
      <c r="B920" s="277">
        <v>801</v>
      </c>
      <c r="C920" s="258" t="s">
        <v>205</v>
      </c>
      <c r="D920" s="258" t="s">
        <v>192</v>
      </c>
      <c r="E920" s="258" t="s">
        <v>788</v>
      </c>
      <c r="F920" s="258" t="s">
        <v>77</v>
      </c>
      <c r="G920" s="263"/>
      <c r="H920" s="263"/>
      <c r="I920" s="263"/>
      <c r="J920" s="263"/>
      <c r="K920" s="263"/>
      <c r="L920" s="263"/>
      <c r="M920" s="263"/>
      <c r="N920" s="263"/>
      <c r="O920" s="263"/>
      <c r="P920" s="263"/>
      <c r="Q920" s="263"/>
      <c r="R920" s="263">
        <v>2508</v>
      </c>
      <c r="S920" s="263">
        <v>0</v>
      </c>
      <c r="T920" s="263">
        <f>R920+S920</f>
        <v>2508</v>
      </c>
      <c r="U920" s="263">
        <v>2508</v>
      </c>
    </row>
    <row r="921" spans="1:21" ht="30" customHeight="1" x14ac:dyDescent="0.2">
      <c r="A921" s="265" t="s">
        <v>76</v>
      </c>
      <c r="B921" s="277">
        <v>801</v>
      </c>
      <c r="C921" s="258" t="s">
        <v>205</v>
      </c>
      <c r="D921" s="258" t="s">
        <v>192</v>
      </c>
      <c r="E921" s="258" t="s">
        <v>1129</v>
      </c>
      <c r="F921" s="258" t="s">
        <v>77</v>
      </c>
      <c r="G921" s="263"/>
      <c r="H921" s="263"/>
      <c r="I921" s="263"/>
      <c r="J921" s="263"/>
      <c r="K921" s="263"/>
      <c r="L921" s="263"/>
      <c r="M921" s="263"/>
      <c r="N921" s="263"/>
      <c r="O921" s="263"/>
      <c r="P921" s="263"/>
      <c r="Q921" s="263"/>
      <c r="R921" s="263">
        <v>0</v>
      </c>
      <c r="S921" s="263">
        <v>0</v>
      </c>
      <c r="T921" s="263">
        <f t="shared" ref="T921:T922" si="723">R921+S921</f>
        <v>0</v>
      </c>
      <c r="U921" s="263">
        <v>0</v>
      </c>
    </row>
    <row r="922" spans="1:21" ht="38.25" customHeight="1" x14ac:dyDescent="0.2">
      <c r="A922" s="265" t="s">
        <v>76</v>
      </c>
      <c r="B922" s="277">
        <v>801</v>
      </c>
      <c r="C922" s="258" t="s">
        <v>205</v>
      </c>
      <c r="D922" s="258" t="s">
        <v>192</v>
      </c>
      <c r="E922" s="258" t="s">
        <v>1130</v>
      </c>
      <c r="F922" s="258" t="s">
        <v>77</v>
      </c>
      <c r="G922" s="263"/>
      <c r="H922" s="263">
        <v>0</v>
      </c>
      <c r="I922" s="263">
        <v>120</v>
      </c>
      <c r="J922" s="263">
        <f>H922+I922</f>
        <v>120</v>
      </c>
      <c r="K922" s="263">
        <v>220</v>
      </c>
      <c r="L922" s="263">
        <v>0</v>
      </c>
      <c r="M922" s="263">
        <v>0</v>
      </c>
      <c r="N922" s="263">
        <v>0</v>
      </c>
      <c r="O922" s="263">
        <f t="shared" ref="O922:O923" si="724">M922+N922</f>
        <v>0</v>
      </c>
      <c r="P922" s="263">
        <v>0</v>
      </c>
      <c r="Q922" s="263">
        <v>0</v>
      </c>
      <c r="R922" s="263">
        <f>955+955</f>
        <v>1910</v>
      </c>
      <c r="S922" s="263">
        <v>0</v>
      </c>
      <c r="T922" s="263">
        <f t="shared" si="723"/>
        <v>1910</v>
      </c>
      <c r="U922" s="263">
        <v>1910</v>
      </c>
    </row>
    <row r="923" spans="1:21" x14ac:dyDescent="0.2">
      <c r="A923" s="265" t="s">
        <v>290</v>
      </c>
      <c r="B923" s="258"/>
      <c r="C923" s="258" t="s">
        <v>291</v>
      </c>
      <c r="D923" s="258" t="s">
        <v>291</v>
      </c>
      <c r="E923" s="258" t="s">
        <v>974</v>
      </c>
      <c r="F923" s="258" t="s">
        <v>266</v>
      </c>
      <c r="G923" s="263"/>
      <c r="H923" s="263">
        <v>0</v>
      </c>
      <c r="I923" s="263">
        <v>0</v>
      </c>
      <c r="J923" s="263">
        <v>0</v>
      </c>
      <c r="K923" s="263">
        <v>0</v>
      </c>
      <c r="L923" s="263">
        <v>5652</v>
      </c>
      <c r="M923" s="263">
        <v>11379.8</v>
      </c>
      <c r="N923" s="263">
        <f>-5621.8+305</f>
        <v>-5316.8</v>
      </c>
      <c r="O923" s="263">
        <f t="shared" si="724"/>
        <v>6062.9999999999991</v>
      </c>
      <c r="P923" s="263">
        <v>12235.7</v>
      </c>
      <c r="Q923" s="263">
        <v>-5611</v>
      </c>
      <c r="R923" s="263">
        <v>13945.3</v>
      </c>
      <c r="S923" s="263">
        <v>-6874.27</v>
      </c>
      <c r="T923" s="263">
        <f t="shared" ref="T923" si="725">R923+S923</f>
        <v>7071.0299999999988</v>
      </c>
      <c r="U923" s="263">
        <v>14405.145999999999</v>
      </c>
    </row>
    <row r="924" spans="1:21" s="21" customFormat="1" ht="15.75" x14ac:dyDescent="0.2">
      <c r="A924" s="411" t="s">
        <v>267</v>
      </c>
      <c r="B924" s="412"/>
      <c r="C924" s="413"/>
      <c r="D924" s="413"/>
      <c r="E924" s="413"/>
      <c r="F924" s="413"/>
      <c r="G924" s="251"/>
      <c r="H924" s="251" t="e">
        <f>H10+H81+H211+H366+H418</f>
        <v>#REF!</v>
      </c>
      <c r="I924" s="251" t="e">
        <f>I10+I81+I211+I366+I418</f>
        <v>#REF!</v>
      </c>
      <c r="J924" s="251" t="e">
        <f>J10+J81+J211+J366+J418</f>
        <v>#REF!</v>
      </c>
      <c r="K924" s="251" t="e">
        <f>K10+K81+K211+K366+K418</f>
        <v>#REF!</v>
      </c>
      <c r="L924" s="251" t="e">
        <f t="shared" ref="L924:U924" si="726">L10+L81+L211+L366+L418+L923</f>
        <v>#REF!</v>
      </c>
      <c r="M924" s="251" t="e">
        <f t="shared" si="726"/>
        <v>#REF!</v>
      </c>
      <c r="N924" s="251" t="e">
        <f t="shared" si="726"/>
        <v>#REF!</v>
      </c>
      <c r="O924" s="251" t="e">
        <f t="shared" si="726"/>
        <v>#REF!</v>
      </c>
      <c r="P924" s="251" t="e">
        <f t="shared" si="726"/>
        <v>#REF!</v>
      </c>
      <c r="Q924" s="251" t="e">
        <f t="shared" si="726"/>
        <v>#REF!</v>
      </c>
      <c r="R924" s="251">
        <f t="shared" si="726"/>
        <v>541349.05000000005</v>
      </c>
      <c r="S924" s="251">
        <f t="shared" si="726"/>
        <v>75553.56</v>
      </c>
      <c r="T924" s="251">
        <f t="shared" si="726"/>
        <v>611643.11</v>
      </c>
      <c r="U924" s="251">
        <f t="shared" si="726"/>
        <v>525090.221472</v>
      </c>
    </row>
    <row r="925" spans="1:21" ht="12.75" hidden="1" customHeight="1" x14ac:dyDescent="0.2"/>
    <row r="926" spans="1:21" s="13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95"/>
      <c r="O926" s="395"/>
      <c r="P926" s="395"/>
      <c r="Q926" s="395"/>
      <c r="R926" s="395"/>
      <c r="S926" s="395"/>
      <c r="T926" s="395"/>
    </row>
    <row r="927" spans="1:21" s="1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95"/>
      <c r="O927" s="395"/>
      <c r="P927" s="395"/>
      <c r="Q927" s="395"/>
      <c r="R927" s="395"/>
      <c r="S927" s="395"/>
      <c r="T927" s="395"/>
    </row>
    <row r="928" spans="1:21" s="1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95"/>
      <c r="O928" s="395"/>
      <c r="P928" s="395"/>
      <c r="Q928" s="395"/>
      <c r="R928" s="395"/>
      <c r="S928" s="395"/>
      <c r="T928" s="395"/>
    </row>
    <row r="929" spans="1:20" s="287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96"/>
      <c r="O929" s="396"/>
      <c r="P929" s="396"/>
      <c r="Q929" s="396"/>
      <c r="R929" s="396"/>
      <c r="S929" s="396"/>
      <c r="T929" s="396"/>
    </row>
    <row r="930" spans="1:20" s="287" customFormat="1" ht="12.75" hidden="1" customHeight="1" x14ac:dyDescent="0.2">
      <c r="A930" s="24"/>
      <c r="B930" s="655"/>
      <c r="C930" s="26"/>
      <c r="D930" s="26"/>
      <c r="E930" s="26"/>
      <c r="F930" s="26"/>
      <c r="G930" s="25"/>
      <c r="H930" s="25"/>
      <c r="I930" s="25"/>
      <c r="J930" s="25"/>
      <c r="N930" s="396"/>
      <c r="O930" s="396"/>
      <c r="P930" s="396"/>
      <c r="Q930" s="396"/>
      <c r="R930" s="396"/>
      <c r="S930" s="396"/>
      <c r="T930" s="396"/>
    </row>
    <row r="931" spans="1:20" s="287" customFormat="1" ht="12.75" hidden="1" customHeight="1" x14ac:dyDescent="0.2">
      <c r="A931" s="24"/>
      <c r="B931" s="655"/>
      <c r="C931" s="26"/>
      <c r="D931" s="26"/>
      <c r="E931" s="26"/>
      <c r="F931" s="26"/>
      <c r="G931" s="25"/>
      <c r="H931" s="25"/>
      <c r="I931" s="25"/>
      <c r="J931" s="25"/>
      <c r="N931" s="396"/>
      <c r="O931" s="396"/>
      <c r="P931" s="396"/>
      <c r="Q931" s="396"/>
      <c r="R931" s="396"/>
      <c r="S931" s="396"/>
      <c r="T931" s="396"/>
    </row>
    <row r="932" spans="1:20" s="287" customFormat="1" ht="12.75" hidden="1" customHeight="1" x14ac:dyDescent="0.2">
      <c r="A932" s="24"/>
      <c r="B932" s="655"/>
      <c r="C932" s="26"/>
      <c r="D932" s="26"/>
      <c r="E932" s="26"/>
      <c r="F932" s="26"/>
      <c r="G932" s="26"/>
      <c r="H932" s="26"/>
      <c r="I932" s="26"/>
      <c r="J932" s="26"/>
      <c r="K932" s="288"/>
      <c r="L932" s="288"/>
      <c r="M932" s="288"/>
      <c r="N932" s="396"/>
      <c r="O932" s="396"/>
      <c r="P932" s="396"/>
      <c r="Q932" s="396"/>
      <c r="R932" s="396"/>
      <c r="S932" s="396"/>
      <c r="T932" s="396"/>
    </row>
    <row r="933" spans="1:20" s="287" customFormat="1" ht="12.75" hidden="1" customHeight="1" x14ac:dyDescent="0.2">
      <c r="A933" s="24"/>
      <c r="B933" s="655"/>
      <c r="C933" s="29"/>
      <c r="D933" s="29"/>
      <c r="E933" s="26"/>
      <c r="F933" s="26"/>
      <c r="G933" s="26"/>
      <c r="H933" s="26"/>
      <c r="I933" s="26"/>
      <c r="J933" s="26"/>
      <c r="K933" s="288"/>
      <c r="L933" s="288"/>
      <c r="M933" s="288"/>
      <c r="N933" s="396"/>
      <c r="O933" s="396"/>
      <c r="P933" s="396"/>
      <c r="Q933" s="396"/>
      <c r="R933" s="396"/>
      <c r="S933" s="396"/>
      <c r="T933" s="396"/>
    </row>
    <row r="934" spans="1:20" s="287" customFormat="1" ht="12.75" hidden="1" customHeight="1" x14ac:dyDescent="0.2">
      <c r="A934" s="24"/>
      <c r="B934" s="655"/>
      <c r="C934" s="29"/>
      <c r="D934" s="29"/>
      <c r="E934" s="26"/>
      <c r="F934" s="26"/>
      <c r="G934" s="26"/>
      <c r="H934" s="26"/>
      <c r="I934" s="26"/>
      <c r="J934" s="26"/>
      <c r="K934" s="288"/>
      <c r="L934" s="288"/>
      <c r="M934" s="288"/>
      <c r="N934" s="396"/>
      <c r="O934" s="396"/>
      <c r="P934" s="396"/>
      <c r="Q934" s="396"/>
      <c r="R934" s="396"/>
      <c r="S934" s="396"/>
      <c r="T934" s="396"/>
    </row>
    <row r="935" spans="1:20" s="287" customFormat="1" ht="12.75" hidden="1" customHeight="1" x14ac:dyDescent="0.2">
      <c r="A935" s="24"/>
      <c r="B935" s="655"/>
      <c r="C935" s="27"/>
      <c r="D935" s="27"/>
      <c r="E935" s="26"/>
      <c r="F935" s="26"/>
      <c r="G935" s="29"/>
      <c r="H935" s="29"/>
      <c r="I935" s="29"/>
      <c r="J935" s="29"/>
      <c r="K935" s="288"/>
      <c r="L935" s="288"/>
      <c r="M935" s="288"/>
      <c r="N935" s="396"/>
      <c r="O935" s="396"/>
      <c r="P935" s="396"/>
      <c r="Q935" s="396"/>
      <c r="R935" s="396"/>
      <c r="S935" s="396"/>
      <c r="T935" s="396"/>
    </row>
    <row r="936" spans="1:20" s="287" customFormat="1" ht="12.75" hidden="1" customHeight="1" x14ac:dyDescent="0.2">
      <c r="A936" s="24"/>
      <c r="B936" s="655"/>
      <c r="C936" s="27"/>
      <c r="D936" s="27"/>
      <c r="E936" s="26"/>
      <c r="F936" s="26"/>
      <c r="G936" s="29"/>
      <c r="H936" s="29"/>
      <c r="I936" s="29"/>
      <c r="J936" s="29"/>
      <c r="K936" s="288"/>
      <c r="L936" s="288"/>
      <c r="M936" s="288"/>
      <c r="N936" s="396"/>
      <c r="O936" s="396"/>
      <c r="P936" s="396"/>
      <c r="Q936" s="396"/>
      <c r="R936" s="396"/>
      <c r="S936" s="396"/>
      <c r="T936" s="396"/>
    </row>
    <row r="937" spans="1:20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88"/>
      <c r="L937" s="288"/>
      <c r="M937" s="288"/>
    </row>
    <row r="938" spans="1:20" ht="12.75" hidden="1" customHeight="1" x14ac:dyDescent="0.2">
      <c r="B938" s="655"/>
      <c r="C938" s="26"/>
      <c r="D938" s="26"/>
      <c r="E938" s="27"/>
      <c r="F938" s="27"/>
      <c r="G938" s="27"/>
      <c r="H938" s="27"/>
      <c r="I938" s="27"/>
      <c r="J938" s="27"/>
      <c r="K938" s="288"/>
      <c r="L938" s="288"/>
      <c r="M938" s="288"/>
    </row>
    <row r="939" spans="1:20" ht="12.75" hidden="1" customHeight="1" x14ac:dyDescent="0.2">
      <c r="B939" s="655"/>
      <c r="C939" s="26"/>
      <c r="D939" s="26"/>
      <c r="E939" s="27"/>
      <c r="F939" s="27"/>
      <c r="G939" s="28"/>
      <c r="H939" s="28"/>
      <c r="I939" s="28"/>
      <c r="J939" s="28"/>
      <c r="K939" s="42"/>
      <c r="L939" s="42"/>
      <c r="M939" s="42"/>
    </row>
    <row r="940" spans="1:20" ht="12.75" hidden="1" customHeight="1" x14ac:dyDescent="0.2">
      <c r="B940" s="655"/>
      <c r="C940" s="26"/>
      <c r="D940" s="26"/>
      <c r="E940" s="27"/>
      <c r="F940" s="27"/>
      <c r="G940" s="26"/>
      <c r="H940" s="26"/>
      <c r="I940" s="26"/>
      <c r="J940" s="26"/>
      <c r="K940" s="42"/>
      <c r="L940" s="42"/>
      <c r="M940" s="42"/>
    </row>
    <row r="941" spans="1:20" ht="12.75" hidden="1" customHeight="1" x14ac:dyDescent="0.2">
      <c r="B941" s="655"/>
      <c r="C941" s="26"/>
      <c r="D941" s="27"/>
      <c r="E941" s="27"/>
      <c r="F941" s="27"/>
      <c r="G941" s="26"/>
      <c r="H941" s="26"/>
      <c r="I941" s="26"/>
      <c r="J941" s="26"/>
      <c r="K941" s="42"/>
      <c r="L941" s="42"/>
      <c r="M941" s="42"/>
    </row>
    <row r="942" spans="1:20" ht="12.75" hidden="1" customHeight="1" x14ac:dyDescent="0.2">
      <c r="B942" s="655"/>
      <c r="C942" s="29"/>
      <c r="D942" s="26"/>
      <c r="E942" s="27"/>
      <c r="F942" s="27"/>
      <c r="G942" s="26"/>
      <c r="H942" s="26"/>
      <c r="I942" s="26"/>
      <c r="J942" s="26"/>
      <c r="K942" s="42"/>
      <c r="L942" s="42"/>
      <c r="M942" s="42"/>
    </row>
    <row r="943" spans="1:20" ht="12.75" hidden="1" customHeight="1" x14ac:dyDescent="0.2">
      <c r="B943" s="655"/>
      <c r="C943" s="27"/>
      <c r="D943" s="29"/>
      <c r="E943" s="27"/>
      <c r="F943" s="27"/>
      <c r="G943" s="27"/>
      <c r="H943" s="27"/>
      <c r="I943" s="27"/>
      <c r="J943" s="27"/>
      <c r="K943" s="42"/>
      <c r="L943" s="42"/>
      <c r="M943" s="42"/>
    </row>
    <row r="944" spans="1:20" ht="12.75" hidden="1" customHeight="1" x14ac:dyDescent="0.2">
      <c r="A944" s="16"/>
      <c r="B944" s="655"/>
      <c r="C944" s="29"/>
      <c r="D944" s="27"/>
      <c r="E944" s="27"/>
      <c r="F944" s="27"/>
      <c r="G944" s="26"/>
      <c r="H944" s="26"/>
      <c r="I944" s="26"/>
      <c r="J944" s="26"/>
      <c r="K944" s="42"/>
      <c r="L944" s="42"/>
      <c r="M944" s="42"/>
    </row>
    <row r="945" spans="1:13" ht="12.75" hidden="1" customHeight="1" x14ac:dyDescent="0.2">
      <c r="A945" s="16"/>
      <c r="B945" s="655"/>
      <c r="C945" s="27"/>
      <c r="D945" s="28"/>
      <c r="E945" s="27"/>
      <c r="F945" s="27"/>
      <c r="G945" s="29"/>
      <c r="H945" s="29"/>
      <c r="I945" s="29"/>
      <c r="J945" s="29"/>
      <c r="K945" s="42"/>
      <c r="L945" s="42"/>
      <c r="M945" s="42"/>
    </row>
    <row r="946" spans="1:13" ht="12.75" hidden="1" customHeight="1" x14ac:dyDescent="0.2">
      <c r="A946" s="16"/>
      <c r="G946" s="27"/>
      <c r="H946" s="27"/>
      <c r="I946" s="27"/>
      <c r="J946" s="27"/>
      <c r="K946" s="289"/>
      <c r="L946" s="289"/>
      <c r="M946" s="289"/>
    </row>
    <row r="947" spans="1:13" ht="12.75" hidden="1" customHeight="1" x14ac:dyDescent="0.2">
      <c r="A947" s="16"/>
      <c r="G947" s="28"/>
      <c r="H947" s="28"/>
      <c r="I947" s="28"/>
      <c r="J947" s="28"/>
      <c r="K947" s="289"/>
      <c r="L947" s="289"/>
      <c r="M947" s="289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92" t="e">
        <f>#REF!+#REF!+#REF!+#REF!+#REF!+#REF!+#REF!+#REF!+#REF!+#REF!+#REF!+#REF!+#REF!+#REF!+#REF!+#REF!</f>
        <v>#REF!</v>
      </c>
      <c r="H956" s="292"/>
      <c r="I956" s="292" t="s">
        <v>714</v>
      </c>
      <c r="J956" s="292">
        <v>378982.07</v>
      </c>
    </row>
    <row r="957" spans="1:13" hidden="1" x14ac:dyDescent="0.2">
      <c r="G957" s="292" t="e">
        <f>#REF!+#REF!+#REF!+#REF!+#REF!</f>
        <v>#REF!</v>
      </c>
      <c r="H957" s="292"/>
      <c r="I957" s="292" t="s">
        <v>713</v>
      </c>
      <c r="J957" s="292">
        <f>J956*3/100</f>
        <v>11369.462099999999</v>
      </c>
    </row>
    <row r="958" spans="1:13" hidden="1" x14ac:dyDescent="0.2">
      <c r="I958" s="436" t="s">
        <v>715</v>
      </c>
      <c r="J958" s="436" t="e">
        <f>J956-J924</f>
        <v>#REF!</v>
      </c>
    </row>
    <row r="959" spans="1:13" hidden="1" x14ac:dyDescent="0.2">
      <c r="A959" s="16"/>
      <c r="C959" s="436"/>
      <c r="D959" s="436"/>
      <c r="E959" s="436"/>
      <c r="F959" s="436"/>
      <c r="G959" s="292" t="e">
        <f>G956+G957</f>
        <v>#REF!</v>
      </c>
      <c r="H959" s="292"/>
      <c r="I959" s="292"/>
      <c r="J959" s="292"/>
    </row>
    <row r="960" spans="1:13" hidden="1" x14ac:dyDescent="0.2">
      <c r="A960" s="16"/>
      <c r="C960" s="436"/>
      <c r="D960" s="436"/>
      <c r="E960" s="436"/>
      <c r="F960" s="436"/>
      <c r="G960" s="292" t="e">
        <f>#REF!-G959</f>
        <v>#REF!</v>
      </c>
      <c r="H960" s="292"/>
      <c r="I960" s="292"/>
      <c r="J960" s="292"/>
    </row>
    <row r="961" spans="1:10" hidden="1" x14ac:dyDescent="0.2">
      <c r="A961" s="16"/>
      <c r="C961" s="436"/>
      <c r="D961" s="436"/>
      <c r="E961" s="436"/>
      <c r="F961" s="436"/>
    </row>
    <row r="962" spans="1:10" hidden="1" x14ac:dyDescent="0.2">
      <c r="A962" s="16"/>
      <c r="C962" s="436"/>
      <c r="D962" s="436"/>
      <c r="E962" s="436"/>
      <c r="F962" s="436"/>
    </row>
    <row r="963" spans="1:10" hidden="1" x14ac:dyDescent="0.2">
      <c r="A963" s="16"/>
      <c r="C963" s="436"/>
      <c r="D963" s="436"/>
      <c r="E963" s="436"/>
      <c r="F963" s="436"/>
    </row>
    <row r="964" spans="1:10" hidden="1" x14ac:dyDescent="0.2"/>
    <row r="965" spans="1:10" hidden="1" x14ac:dyDescent="0.2">
      <c r="G965" s="436">
        <v>178599.7</v>
      </c>
    </row>
    <row r="966" spans="1:10" hidden="1" x14ac:dyDescent="0.2">
      <c r="G966" s="292" t="e">
        <f>G959-G965</f>
        <v>#REF!</v>
      </c>
      <c r="H966" s="292"/>
      <c r="I966" s="292"/>
      <c r="J966" s="292"/>
    </row>
    <row r="967" spans="1:10" hidden="1" x14ac:dyDescent="0.2"/>
    <row r="968" spans="1:10" hidden="1" x14ac:dyDescent="0.2">
      <c r="A968" s="16"/>
      <c r="C968" s="436"/>
      <c r="D968" s="436"/>
      <c r="E968" s="436"/>
      <c r="F968" s="436"/>
      <c r="J968" s="436" t="e">
        <f>J969-J924</f>
        <v>#REF!</v>
      </c>
    </row>
    <row r="969" spans="1:10" hidden="1" x14ac:dyDescent="0.2">
      <c r="A969" s="16"/>
      <c r="C969" s="436"/>
      <c r="D969" s="436"/>
      <c r="E969" s="436"/>
      <c r="F969" s="436"/>
      <c r="J969" s="436">
        <v>373454.01</v>
      </c>
    </row>
    <row r="970" spans="1:10" hidden="1" x14ac:dyDescent="0.2">
      <c r="A970" s="16"/>
      <c r="C970" s="436"/>
      <c r="D970" s="436"/>
      <c r="E970" s="436"/>
      <c r="F970" s="436"/>
      <c r="J970" s="436">
        <v>0.05</v>
      </c>
    </row>
    <row r="971" spans="1:10" hidden="1" x14ac:dyDescent="0.2">
      <c r="A971" s="16"/>
      <c r="C971" s="436"/>
      <c r="D971" s="436"/>
      <c r="E971" s="436"/>
      <c r="F971" s="436"/>
      <c r="J971" s="436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21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21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21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21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21" hidden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21" hidden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21" hidden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21" hidden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21" hidden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21" hidden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21" hidden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21" hidden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  <row r="989" spans="1:21" x14ac:dyDescent="0.2">
      <c r="T989" s="389">
        <v>611643.11</v>
      </c>
      <c r="U989" s="20">
        <v>525090.22</v>
      </c>
    </row>
    <row r="990" spans="1:21" x14ac:dyDescent="0.2">
      <c r="T990" s="397">
        <f>T989-T924</f>
        <v>0</v>
      </c>
      <c r="U990" s="397">
        <f>U989-U924</f>
        <v>-1.4720000326633453E-3</v>
      </c>
    </row>
    <row r="993" spans="18:21" x14ac:dyDescent="0.2">
      <c r="S993" s="389" t="s">
        <v>713</v>
      </c>
      <c r="T993" s="397">
        <f>T994*2.5/100</f>
        <v>7071.0302499999998</v>
      </c>
      <c r="U993" s="442">
        <f>U994*5/100</f>
        <v>14405.145999999999</v>
      </c>
    </row>
    <row r="994" spans="18:21" x14ac:dyDescent="0.2">
      <c r="S994" s="389" t="s">
        <v>1219</v>
      </c>
      <c r="T994" s="389">
        <f>T996+T1000</f>
        <v>282841.21000000002</v>
      </c>
      <c r="U994" s="389">
        <f>U996+U1000</f>
        <v>288102.92</v>
      </c>
    </row>
    <row r="996" spans="18:21" x14ac:dyDescent="0.2">
      <c r="S996" s="389" t="s">
        <v>1203</v>
      </c>
      <c r="T996" s="466">
        <v>193047.1</v>
      </c>
      <c r="U996" s="467">
        <v>193047.1</v>
      </c>
    </row>
    <row r="997" spans="18:21" x14ac:dyDescent="0.2">
      <c r="T997" s="397">
        <f>T26+T38+T75+T105+T108+T119+T121+T127+T132+T172+T203+T235+T293+T352+T480+T485+T506+T512+T515+T633+T635+T638+T703+T707+T710+T713+T739+T996+T492+T135+T138+T716+T141</f>
        <v>521849.00000000012</v>
      </c>
      <c r="U997" s="397">
        <f>U26+U38+U75+U105+U108+U119+U121+U127+U132+U172+U203+U235+U293+U352+U480+U485+U506+U512+U515+U633+U635+U638+U703+U707+U710+U713+U739+U996+U492+U135+U138+U716+U141</f>
        <v>430034.4</v>
      </c>
    </row>
    <row r="998" spans="18:21" x14ac:dyDescent="0.2">
      <c r="T998" s="389">
        <f>23098.5+193047.1+250693.3+55010.1</f>
        <v>521849</v>
      </c>
      <c r="U998" s="20">
        <f>26151+193047.1+108142.3+102694</f>
        <v>430034.4</v>
      </c>
    </row>
    <row r="999" spans="18:21" x14ac:dyDescent="0.2">
      <c r="T999" s="473">
        <f>T997-T998</f>
        <v>0</v>
      </c>
      <c r="U999" s="473">
        <f>U997-U998</f>
        <v>0</v>
      </c>
    </row>
    <row r="1000" spans="18:21" x14ac:dyDescent="0.2">
      <c r="S1000" s="389" t="s">
        <v>1218</v>
      </c>
      <c r="T1000" s="389">
        <v>89794.11</v>
      </c>
      <c r="U1000" s="20">
        <v>95055.819999999992</v>
      </c>
    </row>
    <row r="1001" spans="18:21" x14ac:dyDescent="0.2">
      <c r="T1001" s="389">
        <f>T998+T1000</f>
        <v>611643.11</v>
      </c>
      <c r="U1001" s="389">
        <f>U998+U1000</f>
        <v>525090.22</v>
      </c>
    </row>
    <row r="1002" spans="18:21" x14ac:dyDescent="0.2">
      <c r="T1002" s="397">
        <f>T1001-T924</f>
        <v>0</v>
      </c>
      <c r="U1002" s="397">
        <f>U1001-U924</f>
        <v>-1.4720000326633453E-3</v>
      </c>
    </row>
    <row r="1004" spans="18:21" x14ac:dyDescent="0.2">
      <c r="S1004" s="389" t="s">
        <v>1237</v>
      </c>
      <c r="T1004" s="389">
        <f>86344.55-5556.25+9005.81</f>
        <v>89794.11</v>
      </c>
      <c r="U1004" s="20">
        <f>90915.9-5605.5+9745.42</f>
        <v>95055.819999999992</v>
      </c>
    </row>
    <row r="1006" spans="18:21" x14ac:dyDescent="0.2">
      <c r="R1006" s="292">
        <f>AI220+AI280+AI283+AI286+AI626+AI629+AI632+AI634</f>
        <v>0</v>
      </c>
      <c r="S1006" s="275" t="s">
        <v>190</v>
      </c>
      <c r="T1006" s="397">
        <f>T227+T286+T628+T631+T633+T635+T652</f>
        <v>5506.4000000000005</v>
      </c>
      <c r="U1006" s="397">
        <f>U227+U286+U628+U631+U633+U635+U652</f>
        <v>5506.4000000000005</v>
      </c>
    </row>
    <row r="1007" spans="18:21" x14ac:dyDescent="0.2">
      <c r="R1007" s="292">
        <f>AI48-AI112+AI480+AI501+AI515+AI727+AI759+AI735</f>
        <v>0</v>
      </c>
      <c r="S1007" s="275" t="s">
        <v>192</v>
      </c>
      <c r="T1007" s="397">
        <f>T10+T81-T149+T485+T506+T518+T731+T756+T722</f>
        <v>440749.00999999995</v>
      </c>
      <c r="U1007" s="397">
        <f>U10+U81-U149+U485+U506+U518+U731+U756+U722</f>
        <v>298574.94000000006</v>
      </c>
    </row>
    <row r="1008" spans="18:21" x14ac:dyDescent="0.2">
      <c r="R1008" s="292">
        <f>AI260+AI272+AI333+AI340+AI343+AI349+AI660+AI654</f>
        <v>0</v>
      </c>
      <c r="S1008" s="275" t="s">
        <v>194</v>
      </c>
      <c r="T1008" s="397">
        <f>T238+T279+T340+T346+T349+T655+T661</f>
        <v>41613</v>
      </c>
      <c r="U1008" s="397">
        <f>U238+U279+U340+U346+U349+U655+U661</f>
        <v>41613</v>
      </c>
    </row>
    <row r="1009" spans="18:21" x14ac:dyDescent="0.2">
      <c r="R1009" s="292">
        <f>AI112+AI517+AI520+AI576+AI586+AI646+AI674+AI685+AI688+AI704+AI709+AI710+AI713+AI716+AI720+AI498</f>
        <v>0</v>
      </c>
      <c r="S1009" s="275" t="s">
        <v>196</v>
      </c>
      <c r="T1009" s="397">
        <f>T520+T523+T578+T588+T647+T659+T676+T683+T687+T703+T707+T709+T712+T715+T638+T503+T149</f>
        <v>70515.77</v>
      </c>
      <c r="U1009" s="397">
        <f>U520+U523+U578+U588+U647+U659+U676+U683+U687+U703+U707+U709+U712+U715+U638+U503+U149</f>
        <v>118863.235472</v>
      </c>
    </row>
    <row r="1010" spans="18:21" x14ac:dyDescent="0.2">
      <c r="R1010" s="292">
        <f>AI228+AI364+AI418+AI464+AI475+AI478+AI487+AI492+AI507+AI510+AI513+AI523+AI734+AI522</f>
        <v>0</v>
      </c>
      <c r="S1010" s="275" t="s">
        <v>291</v>
      </c>
      <c r="T1010" s="397">
        <f>T235+T366+T420+T466+T492+T497+T512+T515+T525+T730+T923+T480+T477</f>
        <v>53258.929999999993</v>
      </c>
      <c r="U1010" s="397">
        <f>U235+U366+U420+U466+U492+U497+U512+U515+U525+U730+U923+U480+U477</f>
        <v>60532.646000000001</v>
      </c>
    </row>
    <row r="1011" spans="18:21" x14ac:dyDescent="0.2">
      <c r="T1011" s="397">
        <f>SUM(T1006:T1010)</f>
        <v>611643.10999999987</v>
      </c>
      <c r="U1011" s="397">
        <f>SUM(U1006:U1010)</f>
        <v>525090.221472</v>
      </c>
    </row>
    <row r="1012" spans="18:21" x14ac:dyDescent="0.2">
      <c r="T1012" s="397">
        <f>T924-T1011</f>
        <v>0</v>
      </c>
      <c r="U1012" s="397">
        <f>U924-U1011</f>
        <v>0</v>
      </c>
    </row>
    <row r="1014" spans="18:21" x14ac:dyDescent="0.2">
      <c r="T1014" s="397">
        <f>T19+T23+T33+T41+T51+T56+T58+T62+T63+T103+T117+T145+T151+T180+T182+T184+T185+T196+T197+T228+T229+T268+T269+T280+T281+T350+T393+T394+T396+T399+T413+T414+T427+T428+T467+T469+T478+T479+T526+T529+T589+T590+T629+T630+T662+T664+T920</f>
        <v>235234.06000000003</v>
      </c>
      <c r="U1014" s="397">
        <f>U19+U23+U33+U41+U51+U56+U58+U62+U63+U103+U117+U145+U151+U180+U182+U184+U185+U196+U197+U228+U229+U268+U269+U280+U281+U350+U393+U394+U396+U399+U413+U414+U427+U428+U467+U469+U478+U479+U526+U529+U589+U590+U629+U630+U662+U664+U920</f>
        <v>234986.88999999998</v>
      </c>
    </row>
    <row r="1015" spans="18:21" x14ac:dyDescent="0.2">
      <c r="T1015" s="397">
        <f>T1014-T350</f>
        <v>205635.06000000003</v>
      </c>
      <c r="U1015" s="397">
        <f>U1014-U350</f>
        <v>205387.88999999998</v>
      </c>
    </row>
  </sheetData>
  <mergeCells count="24">
    <mergeCell ref="Q2:U2"/>
    <mergeCell ref="R1:U1"/>
    <mergeCell ref="E1:M1"/>
    <mergeCell ref="O1:P1"/>
    <mergeCell ref="E2:M2"/>
    <mergeCell ref="N2:P2"/>
    <mergeCell ref="B938:B945"/>
    <mergeCell ref="A760:F760"/>
    <mergeCell ref="A806:F806"/>
    <mergeCell ref="A815:F815"/>
    <mergeCell ref="A853:F853"/>
    <mergeCell ref="A867:F867"/>
    <mergeCell ref="A881:F881"/>
    <mergeCell ref="A4:U4"/>
    <mergeCell ref="A5:U5"/>
    <mergeCell ref="A888:E888"/>
    <mergeCell ref="A914:F914"/>
    <mergeCell ref="B930:B936"/>
    <mergeCell ref="A418:F418"/>
    <mergeCell ref="A10:F10"/>
    <mergeCell ref="A81:F81"/>
    <mergeCell ref="A211:F211"/>
    <mergeCell ref="A366:F366"/>
    <mergeCell ref="A6:F6"/>
  </mergeCells>
  <pageMargins left="0.7" right="0.7" top="0.75" bottom="0.75" header="0.3" footer="0.3"/>
  <pageSetup paperSize="9" scale="46" orientation="portrait" horizontalDpi="0" verticalDpi="0" r:id="rId1"/>
  <colBreaks count="1" manualBreakCount="1">
    <brk id="22" max="101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K2" sqref="K2:L2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689" t="s">
        <v>719</v>
      </c>
      <c r="L1" s="689"/>
      <c r="O1" s="689" t="s">
        <v>961</v>
      </c>
      <c r="P1" s="689"/>
    </row>
    <row r="2" spans="1:17" ht="72" customHeight="1" x14ac:dyDescent="0.25">
      <c r="B2" s="81"/>
      <c r="C2" s="82"/>
      <c r="D2" s="83"/>
      <c r="E2" s="83"/>
      <c r="F2" s="83"/>
      <c r="G2" s="83"/>
      <c r="H2" s="83"/>
      <c r="K2" s="690" t="s">
        <v>1238</v>
      </c>
      <c r="L2" s="690"/>
      <c r="O2" s="595" t="s">
        <v>446</v>
      </c>
      <c r="P2" s="59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691" t="s">
        <v>1186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293"/>
      <c r="N4" s="293"/>
      <c r="O4" s="293"/>
      <c r="P4" s="293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80"/>
      <c r="D6" s="180"/>
      <c r="E6" s="180"/>
      <c r="F6" s="180"/>
      <c r="G6" s="180"/>
      <c r="H6" s="77"/>
      <c r="L6" s="77" t="s">
        <v>549</v>
      </c>
      <c r="P6" s="181" t="s">
        <v>549</v>
      </c>
    </row>
    <row r="7" spans="1:17" s="244" customFormat="1" ht="31.7" customHeight="1" x14ac:dyDescent="0.2">
      <c r="A7" s="685" t="s">
        <v>567</v>
      </c>
      <c r="B7" s="685" t="s">
        <v>568</v>
      </c>
      <c r="C7" s="336">
        <v>2008</v>
      </c>
      <c r="D7" s="336">
        <v>2010</v>
      </c>
      <c r="E7" s="336">
        <v>2010</v>
      </c>
      <c r="F7" s="336" t="s">
        <v>569</v>
      </c>
      <c r="G7" s="336" t="s">
        <v>570</v>
      </c>
      <c r="H7" s="337">
        <v>2011</v>
      </c>
      <c r="I7" s="686" t="s">
        <v>1049</v>
      </c>
      <c r="J7" s="687"/>
      <c r="K7" s="687"/>
      <c r="L7" s="688"/>
      <c r="M7" s="686" t="s">
        <v>962</v>
      </c>
      <c r="N7" s="687"/>
      <c r="O7" s="687"/>
      <c r="P7" s="688"/>
    </row>
    <row r="8" spans="1:17" s="244" customFormat="1" ht="63" customHeight="1" x14ac:dyDescent="0.2">
      <c r="A8" s="685"/>
      <c r="B8" s="685"/>
      <c r="C8" s="336"/>
      <c r="D8" s="336"/>
      <c r="E8" s="336"/>
      <c r="F8" s="336"/>
      <c r="G8" s="336"/>
      <c r="H8" s="337"/>
      <c r="I8" s="337" t="s">
        <v>571</v>
      </c>
      <c r="J8" s="337" t="s">
        <v>572</v>
      </c>
      <c r="K8" s="338" t="s">
        <v>573</v>
      </c>
      <c r="L8" s="338" t="s">
        <v>574</v>
      </c>
      <c r="M8" s="337" t="s">
        <v>571</v>
      </c>
      <c r="N8" s="337" t="s">
        <v>572</v>
      </c>
      <c r="O8" s="338" t="s">
        <v>573</v>
      </c>
      <c r="P8" s="338" t="s">
        <v>574</v>
      </c>
    </row>
    <row r="9" spans="1:17" ht="13.5" customHeight="1" x14ac:dyDescent="0.2">
      <c r="A9" s="291">
        <v>1</v>
      </c>
      <c r="B9" s="291">
        <v>2</v>
      </c>
      <c r="C9" s="182"/>
      <c r="D9" s="182"/>
      <c r="E9" s="182"/>
      <c r="F9" s="182"/>
      <c r="G9" s="182"/>
      <c r="H9" s="291"/>
      <c r="I9" s="291">
        <v>3</v>
      </c>
      <c r="J9" s="291">
        <v>4</v>
      </c>
      <c r="K9" s="291">
        <v>5</v>
      </c>
      <c r="L9" s="291">
        <v>6</v>
      </c>
      <c r="M9" s="291">
        <v>3</v>
      </c>
      <c r="N9" s="291">
        <v>4</v>
      </c>
      <c r="O9" s="291">
        <v>5</v>
      </c>
      <c r="P9" s="291">
        <v>6</v>
      </c>
    </row>
    <row r="10" spans="1:17" s="244" customFormat="1" ht="21" customHeight="1" x14ac:dyDescent="0.2">
      <c r="A10" s="241"/>
      <c r="B10" s="242" t="s">
        <v>399</v>
      </c>
      <c r="C10" s="243"/>
      <c r="D10" s="243"/>
      <c r="E10" s="243"/>
      <c r="F10" s="243"/>
      <c r="G10" s="243"/>
      <c r="H10" s="243"/>
      <c r="I10" s="459">
        <f>J10+K10+L10</f>
        <v>8631.7699999999986</v>
      </c>
      <c r="J10" s="294">
        <f t="shared" ref="J10:K10" si="0">J11</f>
        <v>0</v>
      </c>
      <c r="K10" s="294">
        <f t="shared" si="0"/>
        <v>0</v>
      </c>
      <c r="L10" s="459">
        <f>L11</f>
        <v>8631.7699999999986</v>
      </c>
      <c r="M10" s="294" t="e">
        <f>N10+O10+P10</f>
        <v>#REF!</v>
      </c>
      <c r="N10" s="294" t="e">
        <f>#REF!</f>
        <v>#REF!</v>
      </c>
      <c r="O10" s="294" t="e">
        <f>#REF!</f>
        <v>#REF!</v>
      </c>
      <c r="P10" s="294" t="e">
        <f>#REF!</f>
        <v>#REF!</v>
      </c>
    </row>
    <row r="11" spans="1:17" ht="24.75" customHeight="1" x14ac:dyDescent="0.2">
      <c r="A11" s="188"/>
      <c r="B11" s="31" t="s">
        <v>724</v>
      </c>
      <c r="C11" s="184"/>
      <c r="D11" s="184"/>
      <c r="E11" s="184"/>
      <c r="F11" s="184"/>
      <c r="G11" s="184"/>
      <c r="H11" s="184"/>
      <c r="I11" s="458">
        <f>J11+K11+L11</f>
        <v>8631.7699999999986</v>
      </c>
      <c r="J11" s="189">
        <f t="shared" ref="J11:K11" si="1">J12+J13+J14+J15+J16+J17+J19</f>
        <v>0</v>
      </c>
      <c r="K11" s="189">
        <f t="shared" si="1"/>
        <v>0</v>
      </c>
      <c r="L11" s="458">
        <f>L12+L13+L14+L15+L16+L17+L18</f>
        <v>8631.7699999999986</v>
      </c>
      <c r="M11" s="189" t="e">
        <f t="shared" ref="M11:M17" si="2">N11+O11+P11</f>
        <v>#REF!</v>
      </c>
      <c r="N11" s="189" t="e">
        <f>N12+N13+N14+N15+#REF!+N16+N17</f>
        <v>#REF!</v>
      </c>
      <c r="O11" s="189" t="e">
        <f>O12+O13+O14+O15+#REF!+O16+O17</f>
        <v>#REF!</v>
      </c>
      <c r="P11" s="189" t="e">
        <f>P12+P13+P14+P15+#REF!+P16+P17</f>
        <v>#REF!</v>
      </c>
      <c r="Q11" s="99"/>
    </row>
    <row r="12" spans="1:17" ht="14.25" customHeight="1" x14ac:dyDescent="0.2">
      <c r="A12" s="188" t="s">
        <v>561</v>
      </c>
      <c r="B12" s="190" t="s">
        <v>706</v>
      </c>
      <c r="C12" s="291"/>
      <c r="D12" s="291"/>
      <c r="E12" s="291"/>
      <c r="F12" s="291"/>
      <c r="G12" s="291"/>
      <c r="H12" s="291"/>
      <c r="I12" s="458">
        <f t="shared" ref="I12:I19" si="3">J12+K12+L12</f>
        <v>2283.9699999999998</v>
      </c>
      <c r="J12" s="189"/>
      <c r="K12" s="189"/>
      <c r="L12" s="461">
        <v>2283.9699999999998</v>
      </c>
      <c r="M12" s="189">
        <f t="shared" si="2"/>
        <v>1105.4000000000001</v>
      </c>
      <c r="N12" s="189"/>
      <c r="O12" s="191"/>
      <c r="P12" s="295">
        <v>1105.4000000000001</v>
      </c>
    </row>
    <row r="13" spans="1:17" ht="14.25" customHeight="1" x14ac:dyDescent="0.2">
      <c r="A13" s="188" t="s">
        <v>563</v>
      </c>
      <c r="B13" s="190" t="s">
        <v>704</v>
      </c>
      <c r="C13" s="291"/>
      <c r="D13" s="291"/>
      <c r="E13" s="291"/>
      <c r="F13" s="291"/>
      <c r="G13" s="291"/>
      <c r="H13" s="291"/>
      <c r="I13" s="458">
        <f t="shared" si="3"/>
        <v>980.8</v>
      </c>
      <c r="J13" s="189"/>
      <c r="K13" s="191"/>
      <c r="L13" s="460">
        <v>980.8</v>
      </c>
      <c r="M13" s="189">
        <f t="shared" si="2"/>
        <v>0</v>
      </c>
      <c r="N13" s="189"/>
      <c r="O13" s="191"/>
      <c r="P13" s="295"/>
    </row>
    <row r="14" spans="1:17" ht="14.25" customHeight="1" x14ac:dyDescent="0.2">
      <c r="A14" s="188" t="s">
        <v>565</v>
      </c>
      <c r="B14" s="190" t="s">
        <v>705</v>
      </c>
      <c r="C14" s="291"/>
      <c r="D14" s="291"/>
      <c r="E14" s="291"/>
      <c r="F14" s="291"/>
      <c r="G14" s="291"/>
      <c r="H14" s="291"/>
      <c r="I14" s="458">
        <f t="shared" si="3"/>
        <v>1407.6</v>
      </c>
      <c r="J14" s="189"/>
      <c r="K14" s="191"/>
      <c r="L14" s="460">
        <v>1407.6</v>
      </c>
      <c r="M14" s="189">
        <f t="shared" si="2"/>
        <v>0</v>
      </c>
      <c r="N14" s="189"/>
      <c r="O14" s="191"/>
      <c r="P14" s="295"/>
    </row>
    <row r="15" spans="1:17" ht="14.25" customHeight="1" x14ac:dyDescent="0.2">
      <c r="A15" s="188" t="s">
        <v>595</v>
      </c>
      <c r="B15" s="190" t="s">
        <v>708</v>
      </c>
      <c r="C15" s="291"/>
      <c r="D15" s="291"/>
      <c r="E15" s="291"/>
      <c r="F15" s="291"/>
      <c r="G15" s="291"/>
      <c r="H15" s="291"/>
      <c r="I15" s="458">
        <f t="shared" si="3"/>
        <v>953.5</v>
      </c>
      <c r="J15" s="189"/>
      <c r="K15" s="191"/>
      <c r="L15" s="460">
        <v>953.5</v>
      </c>
      <c r="M15" s="189">
        <f t="shared" si="2"/>
        <v>1000</v>
      </c>
      <c r="N15" s="189"/>
      <c r="O15" s="191"/>
      <c r="P15" s="295">
        <v>1000</v>
      </c>
    </row>
    <row r="16" spans="1:17" ht="14.25" customHeight="1" x14ac:dyDescent="0.2">
      <c r="A16" s="188" t="s">
        <v>596</v>
      </c>
      <c r="B16" s="190" t="s">
        <v>709</v>
      </c>
      <c r="C16" s="291"/>
      <c r="D16" s="291"/>
      <c r="E16" s="291"/>
      <c r="F16" s="291"/>
      <c r="G16" s="291"/>
      <c r="H16" s="291"/>
      <c r="I16" s="458">
        <f t="shared" si="3"/>
        <v>871.8</v>
      </c>
      <c r="J16" s="189"/>
      <c r="K16" s="191"/>
      <c r="L16" s="460">
        <v>871.8</v>
      </c>
      <c r="M16" s="189">
        <f t="shared" si="2"/>
        <v>650</v>
      </c>
      <c r="N16" s="189"/>
      <c r="O16" s="191"/>
      <c r="P16" s="295">
        <v>650</v>
      </c>
    </row>
    <row r="17" spans="1:16" ht="14.25" customHeight="1" x14ac:dyDescent="0.2">
      <c r="A17" s="188" t="s">
        <v>597</v>
      </c>
      <c r="B17" s="295" t="s">
        <v>707</v>
      </c>
      <c r="C17" s="291"/>
      <c r="D17" s="291"/>
      <c r="E17" s="291"/>
      <c r="F17" s="291"/>
      <c r="G17" s="291"/>
      <c r="H17" s="291"/>
      <c r="I17" s="458">
        <f t="shared" si="3"/>
        <v>971.7</v>
      </c>
      <c r="J17" s="189"/>
      <c r="K17" s="191"/>
      <c r="L17" s="460">
        <v>971.7</v>
      </c>
      <c r="M17" s="189">
        <f t="shared" si="2"/>
        <v>0</v>
      </c>
      <c r="N17" s="189"/>
      <c r="O17" s="191"/>
      <c r="P17" s="295">
        <v>0</v>
      </c>
    </row>
    <row r="18" spans="1:16" ht="14.25" customHeight="1" x14ac:dyDescent="0.2">
      <c r="A18" s="188" t="s">
        <v>1055</v>
      </c>
      <c r="B18" s="295" t="s">
        <v>703</v>
      </c>
      <c r="C18" s="428"/>
      <c r="D18" s="428"/>
      <c r="E18" s="428"/>
      <c r="F18" s="428"/>
      <c r="G18" s="428"/>
      <c r="H18" s="428"/>
      <c r="I18" s="458">
        <f t="shared" si="3"/>
        <v>1162.4000000000001</v>
      </c>
      <c r="J18" s="189"/>
      <c r="K18" s="191"/>
      <c r="L18" s="460">
        <v>1162.4000000000001</v>
      </c>
      <c r="M18" s="417"/>
      <c r="N18" s="417"/>
      <c r="O18" s="418"/>
      <c r="P18" s="84"/>
    </row>
    <row r="19" spans="1:16" ht="14.25" hidden="1" customHeight="1" x14ac:dyDescent="0.2">
      <c r="A19" s="188" t="s">
        <v>1165</v>
      </c>
      <c r="B19" s="295" t="s">
        <v>1056</v>
      </c>
      <c r="C19" s="416"/>
      <c r="D19" s="416"/>
      <c r="E19" s="416"/>
      <c r="F19" s="416"/>
      <c r="G19" s="416"/>
      <c r="H19" s="416"/>
      <c r="I19" s="189">
        <f t="shared" si="3"/>
        <v>0</v>
      </c>
      <c r="J19" s="189"/>
      <c r="K19" s="191"/>
      <c r="L19" s="425">
        <v>0</v>
      </c>
      <c r="M19" s="417"/>
      <c r="N19" s="417"/>
      <c r="O19" s="418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B15" sqref="B15"/>
    </sheetView>
  </sheetViews>
  <sheetFormatPr defaultRowHeight="15" x14ac:dyDescent="0.25"/>
  <cols>
    <col min="1" max="1" width="17.7109375" style="127" customWidth="1"/>
    <col min="2" max="2" width="46" style="127" customWidth="1"/>
    <col min="3" max="3" width="45.42578125" style="127" customWidth="1"/>
    <col min="4" max="4" width="10.28515625" style="128" customWidth="1"/>
    <col min="5" max="6" width="13.85546875" style="128" customWidth="1"/>
    <col min="7" max="7" width="12" style="128" customWidth="1"/>
    <col min="8" max="8" width="9.7109375" style="127" hidden="1" customWidth="1"/>
    <col min="9" max="9" width="13.85546875" style="127" hidden="1" customWidth="1"/>
    <col min="10" max="10" width="13.28515625" style="127" hidden="1" customWidth="1"/>
    <col min="11" max="11" width="11.5703125" style="127" hidden="1" customWidth="1"/>
    <col min="12" max="12" width="15.28515625" style="127" customWidth="1"/>
    <col min="13" max="252" width="9.140625" style="127"/>
    <col min="253" max="253" width="17.7109375" style="127" customWidth="1"/>
    <col min="254" max="254" width="28.140625" style="127" customWidth="1"/>
    <col min="255" max="255" width="32.140625" style="127" customWidth="1"/>
    <col min="256" max="256" width="11.7109375" style="127" customWidth="1"/>
    <col min="257" max="257" width="13.7109375" style="127" customWidth="1"/>
    <col min="258" max="258" width="12.85546875" style="127" customWidth="1"/>
    <col min="259" max="259" width="10.85546875" style="127" customWidth="1"/>
    <col min="260" max="260" width="10.28515625" style="127" customWidth="1"/>
    <col min="261" max="262" width="13.85546875" style="127" customWidth="1"/>
    <col min="263" max="263" width="12" style="127" customWidth="1"/>
    <col min="264" max="267" width="0" style="127" hidden="1" customWidth="1"/>
    <col min="268" max="268" width="15.28515625" style="127" customWidth="1"/>
    <col min="269" max="508" width="9.140625" style="127"/>
    <col min="509" max="509" width="17.7109375" style="127" customWidth="1"/>
    <col min="510" max="510" width="28.140625" style="127" customWidth="1"/>
    <col min="511" max="511" width="32.140625" style="127" customWidth="1"/>
    <col min="512" max="512" width="11.7109375" style="127" customWidth="1"/>
    <col min="513" max="513" width="13.7109375" style="127" customWidth="1"/>
    <col min="514" max="514" width="12.85546875" style="127" customWidth="1"/>
    <col min="515" max="515" width="10.85546875" style="127" customWidth="1"/>
    <col min="516" max="516" width="10.28515625" style="127" customWidth="1"/>
    <col min="517" max="518" width="13.85546875" style="127" customWidth="1"/>
    <col min="519" max="519" width="12" style="127" customWidth="1"/>
    <col min="520" max="523" width="0" style="127" hidden="1" customWidth="1"/>
    <col min="524" max="524" width="15.28515625" style="127" customWidth="1"/>
    <col min="525" max="764" width="9.140625" style="127"/>
    <col min="765" max="765" width="17.7109375" style="127" customWidth="1"/>
    <col min="766" max="766" width="28.140625" style="127" customWidth="1"/>
    <col min="767" max="767" width="32.140625" style="127" customWidth="1"/>
    <col min="768" max="768" width="11.7109375" style="127" customWidth="1"/>
    <col min="769" max="769" width="13.7109375" style="127" customWidth="1"/>
    <col min="770" max="770" width="12.85546875" style="127" customWidth="1"/>
    <col min="771" max="771" width="10.85546875" style="127" customWidth="1"/>
    <col min="772" max="772" width="10.28515625" style="127" customWidth="1"/>
    <col min="773" max="774" width="13.85546875" style="127" customWidth="1"/>
    <col min="775" max="775" width="12" style="127" customWidth="1"/>
    <col min="776" max="779" width="0" style="127" hidden="1" customWidth="1"/>
    <col min="780" max="780" width="15.28515625" style="127" customWidth="1"/>
    <col min="781" max="1020" width="9.140625" style="127"/>
    <col min="1021" max="1021" width="17.7109375" style="127" customWidth="1"/>
    <col min="1022" max="1022" width="28.140625" style="127" customWidth="1"/>
    <col min="1023" max="1023" width="32.140625" style="127" customWidth="1"/>
    <col min="1024" max="1024" width="11.7109375" style="127" customWidth="1"/>
    <col min="1025" max="1025" width="13.7109375" style="127" customWidth="1"/>
    <col min="1026" max="1026" width="12.85546875" style="127" customWidth="1"/>
    <col min="1027" max="1027" width="10.85546875" style="127" customWidth="1"/>
    <col min="1028" max="1028" width="10.28515625" style="127" customWidth="1"/>
    <col min="1029" max="1030" width="13.85546875" style="127" customWidth="1"/>
    <col min="1031" max="1031" width="12" style="127" customWidth="1"/>
    <col min="1032" max="1035" width="0" style="127" hidden="1" customWidth="1"/>
    <col min="1036" max="1036" width="15.28515625" style="127" customWidth="1"/>
    <col min="1037" max="1276" width="9.140625" style="127"/>
    <col min="1277" max="1277" width="17.7109375" style="127" customWidth="1"/>
    <col min="1278" max="1278" width="28.140625" style="127" customWidth="1"/>
    <col min="1279" max="1279" width="32.140625" style="127" customWidth="1"/>
    <col min="1280" max="1280" width="11.7109375" style="127" customWidth="1"/>
    <col min="1281" max="1281" width="13.7109375" style="127" customWidth="1"/>
    <col min="1282" max="1282" width="12.85546875" style="127" customWidth="1"/>
    <col min="1283" max="1283" width="10.85546875" style="127" customWidth="1"/>
    <col min="1284" max="1284" width="10.28515625" style="127" customWidth="1"/>
    <col min="1285" max="1286" width="13.85546875" style="127" customWidth="1"/>
    <col min="1287" max="1287" width="12" style="127" customWidth="1"/>
    <col min="1288" max="1291" width="0" style="127" hidden="1" customWidth="1"/>
    <col min="1292" max="1292" width="15.28515625" style="127" customWidth="1"/>
    <col min="1293" max="1532" width="9.140625" style="127"/>
    <col min="1533" max="1533" width="17.7109375" style="127" customWidth="1"/>
    <col min="1534" max="1534" width="28.140625" style="127" customWidth="1"/>
    <col min="1535" max="1535" width="32.140625" style="127" customWidth="1"/>
    <col min="1536" max="1536" width="11.7109375" style="127" customWidth="1"/>
    <col min="1537" max="1537" width="13.7109375" style="127" customWidth="1"/>
    <col min="1538" max="1538" width="12.85546875" style="127" customWidth="1"/>
    <col min="1539" max="1539" width="10.85546875" style="127" customWidth="1"/>
    <col min="1540" max="1540" width="10.28515625" style="127" customWidth="1"/>
    <col min="1541" max="1542" width="13.85546875" style="127" customWidth="1"/>
    <col min="1543" max="1543" width="12" style="127" customWidth="1"/>
    <col min="1544" max="1547" width="0" style="127" hidden="1" customWidth="1"/>
    <col min="1548" max="1548" width="15.28515625" style="127" customWidth="1"/>
    <col min="1549" max="1788" width="9.140625" style="127"/>
    <col min="1789" max="1789" width="17.7109375" style="127" customWidth="1"/>
    <col min="1790" max="1790" width="28.140625" style="127" customWidth="1"/>
    <col min="1791" max="1791" width="32.140625" style="127" customWidth="1"/>
    <col min="1792" max="1792" width="11.7109375" style="127" customWidth="1"/>
    <col min="1793" max="1793" width="13.7109375" style="127" customWidth="1"/>
    <col min="1794" max="1794" width="12.85546875" style="127" customWidth="1"/>
    <col min="1795" max="1795" width="10.85546875" style="127" customWidth="1"/>
    <col min="1796" max="1796" width="10.28515625" style="127" customWidth="1"/>
    <col min="1797" max="1798" width="13.85546875" style="127" customWidth="1"/>
    <col min="1799" max="1799" width="12" style="127" customWidth="1"/>
    <col min="1800" max="1803" width="0" style="127" hidden="1" customWidth="1"/>
    <col min="1804" max="1804" width="15.28515625" style="127" customWidth="1"/>
    <col min="1805" max="2044" width="9.140625" style="127"/>
    <col min="2045" max="2045" width="17.7109375" style="127" customWidth="1"/>
    <col min="2046" max="2046" width="28.140625" style="127" customWidth="1"/>
    <col min="2047" max="2047" width="32.140625" style="127" customWidth="1"/>
    <col min="2048" max="2048" width="11.7109375" style="127" customWidth="1"/>
    <col min="2049" max="2049" width="13.7109375" style="127" customWidth="1"/>
    <col min="2050" max="2050" width="12.85546875" style="127" customWidth="1"/>
    <col min="2051" max="2051" width="10.85546875" style="127" customWidth="1"/>
    <col min="2052" max="2052" width="10.28515625" style="127" customWidth="1"/>
    <col min="2053" max="2054" width="13.85546875" style="127" customWidth="1"/>
    <col min="2055" max="2055" width="12" style="127" customWidth="1"/>
    <col min="2056" max="2059" width="0" style="127" hidden="1" customWidth="1"/>
    <col min="2060" max="2060" width="15.28515625" style="127" customWidth="1"/>
    <col min="2061" max="2300" width="9.140625" style="127"/>
    <col min="2301" max="2301" width="17.7109375" style="127" customWidth="1"/>
    <col min="2302" max="2302" width="28.140625" style="127" customWidth="1"/>
    <col min="2303" max="2303" width="32.140625" style="127" customWidth="1"/>
    <col min="2304" max="2304" width="11.7109375" style="127" customWidth="1"/>
    <col min="2305" max="2305" width="13.7109375" style="127" customWidth="1"/>
    <col min="2306" max="2306" width="12.85546875" style="127" customWidth="1"/>
    <col min="2307" max="2307" width="10.85546875" style="127" customWidth="1"/>
    <col min="2308" max="2308" width="10.28515625" style="127" customWidth="1"/>
    <col min="2309" max="2310" width="13.85546875" style="127" customWidth="1"/>
    <col min="2311" max="2311" width="12" style="127" customWidth="1"/>
    <col min="2312" max="2315" width="0" style="127" hidden="1" customWidth="1"/>
    <col min="2316" max="2316" width="15.28515625" style="127" customWidth="1"/>
    <col min="2317" max="2556" width="9.140625" style="127"/>
    <col min="2557" max="2557" width="17.7109375" style="127" customWidth="1"/>
    <col min="2558" max="2558" width="28.140625" style="127" customWidth="1"/>
    <col min="2559" max="2559" width="32.140625" style="127" customWidth="1"/>
    <col min="2560" max="2560" width="11.7109375" style="127" customWidth="1"/>
    <col min="2561" max="2561" width="13.7109375" style="127" customWidth="1"/>
    <col min="2562" max="2562" width="12.85546875" style="127" customWidth="1"/>
    <col min="2563" max="2563" width="10.85546875" style="127" customWidth="1"/>
    <col min="2564" max="2564" width="10.28515625" style="127" customWidth="1"/>
    <col min="2565" max="2566" width="13.85546875" style="127" customWidth="1"/>
    <col min="2567" max="2567" width="12" style="127" customWidth="1"/>
    <col min="2568" max="2571" width="0" style="127" hidden="1" customWidth="1"/>
    <col min="2572" max="2572" width="15.28515625" style="127" customWidth="1"/>
    <col min="2573" max="2812" width="9.140625" style="127"/>
    <col min="2813" max="2813" width="17.7109375" style="127" customWidth="1"/>
    <col min="2814" max="2814" width="28.140625" style="127" customWidth="1"/>
    <col min="2815" max="2815" width="32.140625" style="127" customWidth="1"/>
    <col min="2816" max="2816" width="11.7109375" style="127" customWidth="1"/>
    <col min="2817" max="2817" width="13.7109375" style="127" customWidth="1"/>
    <col min="2818" max="2818" width="12.85546875" style="127" customWidth="1"/>
    <col min="2819" max="2819" width="10.85546875" style="127" customWidth="1"/>
    <col min="2820" max="2820" width="10.28515625" style="127" customWidth="1"/>
    <col min="2821" max="2822" width="13.85546875" style="127" customWidth="1"/>
    <col min="2823" max="2823" width="12" style="127" customWidth="1"/>
    <col min="2824" max="2827" width="0" style="127" hidden="1" customWidth="1"/>
    <col min="2828" max="2828" width="15.28515625" style="127" customWidth="1"/>
    <col min="2829" max="3068" width="9.140625" style="127"/>
    <col min="3069" max="3069" width="17.7109375" style="127" customWidth="1"/>
    <col min="3070" max="3070" width="28.140625" style="127" customWidth="1"/>
    <col min="3071" max="3071" width="32.140625" style="127" customWidth="1"/>
    <col min="3072" max="3072" width="11.7109375" style="127" customWidth="1"/>
    <col min="3073" max="3073" width="13.7109375" style="127" customWidth="1"/>
    <col min="3074" max="3074" width="12.85546875" style="127" customWidth="1"/>
    <col min="3075" max="3075" width="10.85546875" style="127" customWidth="1"/>
    <col min="3076" max="3076" width="10.28515625" style="127" customWidth="1"/>
    <col min="3077" max="3078" width="13.85546875" style="127" customWidth="1"/>
    <col min="3079" max="3079" width="12" style="127" customWidth="1"/>
    <col min="3080" max="3083" width="0" style="127" hidden="1" customWidth="1"/>
    <col min="3084" max="3084" width="15.28515625" style="127" customWidth="1"/>
    <col min="3085" max="3324" width="9.140625" style="127"/>
    <col min="3325" max="3325" width="17.7109375" style="127" customWidth="1"/>
    <col min="3326" max="3326" width="28.140625" style="127" customWidth="1"/>
    <col min="3327" max="3327" width="32.140625" style="127" customWidth="1"/>
    <col min="3328" max="3328" width="11.7109375" style="127" customWidth="1"/>
    <col min="3329" max="3329" width="13.7109375" style="127" customWidth="1"/>
    <col min="3330" max="3330" width="12.85546875" style="127" customWidth="1"/>
    <col min="3331" max="3331" width="10.85546875" style="127" customWidth="1"/>
    <col min="3332" max="3332" width="10.28515625" style="127" customWidth="1"/>
    <col min="3333" max="3334" width="13.85546875" style="127" customWidth="1"/>
    <col min="3335" max="3335" width="12" style="127" customWidth="1"/>
    <col min="3336" max="3339" width="0" style="127" hidden="1" customWidth="1"/>
    <col min="3340" max="3340" width="15.28515625" style="127" customWidth="1"/>
    <col min="3341" max="3580" width="9.140625" style="127"/>
    <col min="3581" max="3581" width="17.7109375" style="127" customWidth="1"/>
    <col min="3582" max="3582" width="28.140625" style="127" customWidth="1"/>
    <col min="3583" max="3583" width="32.140625" style="127" customWidth="1"/>
    <col min="3584" max="3584" width="11.7109375" style="127" customWidth="1"/>
    <col min="3585" max="3585" width="13.7109375" style="127" customWidth="1"/>
    <col min="3586" max="3586" width="12.85546875" style="127" customWidth="1"/>
    <col min="3587" max="3587" width="10.85546875" style="127" customWidth="1"/>
    <col min="3588" max="3588" width="10.28515625" style="127" customWidth="1"/>
    <col min="3589" max="3590" width="13.85546875" style="127" customWidth="1"/>
    <col min="3591" max="3591" width="12" style="127" customWidth="1"/>
    <col min="3592" max="3595" width="0" style="127" hidden="1" customWidth="1"/>
    <col min="3596" max="3596" width="15.28515625" style="127" customWidth="1"/>
    <col min="3597" max="3836" width="9.140625" style="127"/>
    <col min="3837" max="3837" width="17.7109375" style="127" customWidth="1"/>
    <col min="3838" max="3838" width="28.140625" style="127" customWidth="1"/>
    <col min="3839" max="3839" width="32.140625" style="127" customWidth="1"/>
    <col min="3840" max="3840" width="11.7109375" style="127" customWidth="1"/>
    <col min="3841" max="3841" width="13.7109375" style="127" customWidth="1"/>
    <col min="3842" max="3842" width="12.85546875" style="127" customWidth="1"/>
    <col min="3843" max="3843" width="10.85546875" style="127" customWidth="1"/>
    <col min="3844" max="3844" width="10.28515625" style="127" customWidth="1"/>
    <col min="3845" max="3846" width="13.85546875" style="127" customWidth="1"/>
    <col min="3847" max="3847" width="12" style="127" customWidth="1"/>
    <col min="3848" max="3851" width="0" style="127" hidden="1" customWidth="1"/>
    <col min="3852" max="3852" width="15.28515625" style="127" customWidth="1"/>
    <col min="3853" max="4092" width="9.140625" style="127"/>
    <col min="4093" max="4093" width="17.7109375" style="127" customWidth="1"/>
    <col min="4094" max="4094" width="28.140625" style="127" customWidth="1"/>
    <col min="4095" max="4095" width="32.140625" style="127" customWidth="1"/>
    <col min="4096" max="4096" width="11.7109375" style="127" customWidth="1"/>
    <col min="4097" max="4097" width="13.7109375" style="127" customWidth="1"/>
    <col min="4098" max="4098" width="12.85546875" style="127" customWidth="1"/>
    <col min="4099" max="4099" width="10.85546875" style="127" customWidth="1"/>
    <col min="4100" max="4100" width="10.28515625" style="127" customWidth="1"/>
    <col min="4101" max="4102" width="13.85546875" style="127" customWidth="1"/>
    <col min="4103" max="4103" width="12" style="127" customWidth="1"/>
    <col min="4104" max="4107" width="0" style="127" hidden="1" customWidth="1"/>
    <col min="4108" max="4108" width="15.28515625" style="127" customWidth="1"/>
    <col min="4109" max="4348" width="9.140625" style="127"/>
    <col min="4349" max="4349" width="17.7109375" style="127" customWidth="1"/>
    <col min="4350" max="4350" width="28.140625" style="127" customWidth="1"/>
    <col min="4351" max="4351" width="32.140625" style="127" customWidth="1"/>
    <col min="4352" max="4352" width="11.7109375" style="127" customWidth="1"/>
    <col min="4353" max="4353" width="13.7109375" style="127" customWidth="1"/>
    <col min="4354" max="4354" width="12.85546875" style="127" customWidth="1"/>
    <col min="4355" max="4355" width="10.85546875" style="127" customWidth="1"/>
    <col min="4356" max="4356" width="10.28515625" style="127" customWidth="1"/>
    <col min="4357" max="4358" width="13.85546875" style="127" customWidth="1"/>
    <col min="4359" max="4359" width="12" style="127" customWidth="1"/>
    <col min="4360" max="4363" width="0" style="127" hidden="1" customWidth="1"/>
    <col min="4364" max="4364" width="15.28515625" style="127" customWidth="1"/>
    <col min="4365" max="4604" width="9.140625" style="127"/>
    <col min="4605" max="4605" width="17.7109375" style="127" customWidth="1"/>
    <col min="4606" max="4606" width="28.140625" style="127" customWidth="1"/>
    <col min="4607" max="4607" width="32.140625" style="127" customWidth="1"/>
    <col min="4608" max="4608" width="11.7109375" style="127" customWidth="1"/>
    <col min="4609" max="4609" width="13.7109375" style="127" customWidth="1"/>
    <col min="4610" max="4610" width="12.85546875" style="127" customWidth="1"/>
    <col min="4611" max="4611" width="10.85546875" style="127" customWidth="1"/>
    <col min="4612" max="4612" width="10.28515625" style="127" customWidth="1"/>
    <col min="4613" max="4614" width="13.85546875" style="127" customWidth="1"/>
    <col min="4615" max="4615" width="12" style="127" customWidth="1"/>
    <col min="4616" max="4619" width="0" style="127" hidden="1" customWidth="1"/>
    <col min="4620" max="4620" width="15.28515625" style="127" customWidth="1"/>
    <col min="4621" max="4860" width="9.140625" style="127"/>
    <col min="4861" max="4861" width="17.7109375" style="127" customWidth="1"/>
    <col min="4862" max="4862" width="28.140625" style="127" customWidth="1"/>
    <col min="4863" max="4863" width="32.140625" style="127" customWidth="1"/>
    <col min="4864" max="4864" width="11.7109375" style="127" customWidth="1"/>
    <col min="4865" max="4865" width="13.7109375" style="127" customWidth="1"/>
    <col min="4866" max="4866" width="12.85546875" style="127" customWidth="1"/>
    <col min="4867" max="4867" width="10.85546875" style="127" customWidth="1"/>
    <col min="4868" max="4868" width="10.28515625" style="127" customWidth="1"/>
    <col min="4869" max="4870" width="13.85546875" style="127" customWidth="1"/>
    <col min="4871" max="4871" width="12" style="127" customWidth="1"/>
    <col min="4872" max="4875" width="0" style="127" hidden="1" customWidth="1"/>
    <col min="4876" max="4876" width="15.28515625" style="127" customWidth="1"/>
    <col min="4877" max="5116" width="9.140625" style="127"/>
    <col min="5117" max="5117" width="17.7109375" style="127" customWidth="1"/>
    <col min="5118" max="5118" width="28.140625" style="127" customWidth="1"/>
    <col min="5119" max="5119" width="32.140625" style="127" customWidth="1"/>
    <col min="5120" max="5120" width="11.7109375" style="127" customWidth="1"/>
    <col min="5121" max="5121" width="13.7109375" style="127" customWidth="1"/>
    <col min="5122" max="5122" width="12.85546875" style="127" customWidth="1"/>
    <col min="5123" max="5123" width="10.85546875" style="127" customWidth="1"/>
    <col min="5124" max="5124" width="10.28515625" style="127" customWidth="1"/>
    <col min="5125" max="5126" width="13.85546875" style="127" customWidth="1"/>
    <col min="5127" max="5127" width="12" style="127" customWidth="1"/>
    <col min="5128" max="5131" width="0" style="127" hidden="1" customWidth="1"/>
    <col min="5132" max="5132" width="15.28515625" style="127" customWidth="1"/>
    <col min="5133" max="5372" width="9.140625" style="127"/>
    <col min="5373" max="5373" width="17.7109375" style="127" customWidth="1"/>
    <col min="5374" max="5374" width="28.140625" style="127" customWidth="1"/>
    <col min="5375" max="5375" width="32.140625" style="127" customWidth="1"/>
    <col min="5376" max="5376" width="11.7109375" style="127" customWidth="1"/>
    <col min="5377" max="5377" width="13.7109375" style="127" customWidth="1"/>
    <col min="5378" max="5378" width="12.85546875" style="127" customWidth="1"/>
    <col min="5379" max="5379" width="10.85546875" style="127" customWidth="1"/>
    <col min="5380" max="5380" width="10.28515625" style="127" customWidth="1"/>
    <col min="5381" max="5382" width="13.85546875" style="127" customWidth="1"/>
    <col min="5383" max="5383" width="12" style="127" customWidth="1"/>
    <col min="5384" max="5387" width="0" style="127" hidden="1" customWidth="1"/>
    <col min="5388" max="5388" width="15.28515625" style="127" customWidth="1"/>
    <col min="5389" max="5628" width="9.140625" style="127"/>
    <col min="5629" max="5629" width="17.7109375" style="127" customWidth="1"/>
    <col min="5630" max="5630" width="28.140625" style="127" customWidth="1"/>
    <col min="5631" max="5631" width="32.140625" style="127" customWidth="1"/>
    <col min="5632" max="5632" width="11.7109375" style="127" customWidth="1"/>
    <col min="5633" max="5633" width="13.7109375" style="127" customWidth="1"/>
    <col min="5634" max="5634" width="12.85546875" style="127" customWidth="1"/>
    <col min="5635" max="5635" width="10.85546875" style="127" customWidth="1"/>
    <col min="5636" max="5636" width="10.28515625" style="127" customWidth="1"/>
    <col min="5637" max="5638" width="13.85546875" style="127" customWidth="1"/>
    <col min="5639" max="5639" width="12" style="127" customWidth="1"/>
    <col min="5640" max="5643" width="0" style="127" hidden="1" customWidth="1"/>
    <col min="5644" max="5644" width="15.28515625" style="127" customWidth="1"/>
    <col min="5645" max="5884" width="9.140625" style="127"/>
    <col min="5885" max="5885" width="17.7109375" style="127" customWidth="1"/>
    <col min="5886" max="5886" width="28.140625" style="127" customWidth="1"/>
    <col min="5887" max="5887" width="32.140625" style="127" customWidth="1"/>
    <col min="5888" max="5888" width="11.7109375" style="127" customWidth="1"/>
    <col min="5889" max="5889" width="13.7109375" style="127" customWidth="1"/>
    <col min="5890" max="5890" width="12.85546875" style="127" customWidth="1"/>
    <col min="5891" max="5891" width="10.85546875" style="127" customWidth="1"/>
    <col min="5892" max="5892" width="10.28515625" style="127" customWidth="1"/>
    <col min="5893" max="5894" width="13.85546875" style="127" customWidth="1"/>
    <col min="5895" max="5895" width="12" style="127" customWidth="1"/>
    <col min="5896" max="5899" width="0" style="127" hidden="1" customWidth="1"/>
    <col min="5900" max="5900" width="15.28515625" style="127" customWidth="1"/>
    <col min="5901" max="6140" width="9.140625" style="127"/>
    <col min="6141" max="6141" width="17.7109375" style="127" customWidth="1"/>
    <col min="6142" max="6142" width="28.140625" style="127" customWidth="1"/>
    <col min="6143" max="6143" width="32.140625" style="127" customWidth="1"/>
    <col min="6144" max="6144" width="11.7109375" style="127" customWidth="1"/>
    <col min="6145" max="6145" width="13.7109375" style="127" customWidth="1"/>
    <col min="6146" max="6146" width="12.85546875" style="127" customWidth="1"/>
    <col min="6147" max="6147" width="10.85546875" style="127" customWidth="1"/>
    <col min="6148" max="6148" width="10.28515625" style="127" customWidth="1"/>
    <col min="6149" max="6150" width="13.85546875" style="127" customWidth="1"/>
    <col min="6151" max="6151" width="12" style="127" customWidth="1"/>
    <col min="6152" max="6155" width="0" style="127" hidden="1" customWidth="1"/>
    <col min="6156" max="6156" width="15.28515625" style="127" customWidth="1"/>
    <col min="6157" max="6396" width="9.140625" style="127"/>
    <col min="6397" max="6397" width="17.7109375" style="127" customWidth="1"/>
    <col min="6398" max="6398" width="28.140625" style="127" customWidth="1"/>
    <col min="6399" max="6399" width="32.140625" style="127" customWidth="1"/>
    <col min="6400" max="6400" width="11.7109375" style="127" customWidth="1"/>
    <col min="6401" max="6401" width="13.7109375" style="127" customWidth="1"/>
    <col min="6402" max="6402" width="12.85546875" style="127" customWidth="1"/>
    <col min="6403" max="6403" width="10.85546875" style="127" customWidth="1"/>
    <col min="6404" max="6404" width="10.28515625" style="127" customWidth="1"/>
    <col min="6405" max="6406" width="13.85546875" style="127" customWidth="1"/>
    <col min="6407" max="6407" width="12" style="127" customWidth="1"/>
    <col min="6408" max="6411" width="0" style="127" hidden="1" customWidth="1"/>
    <col min="6412" max="6412" width="15.28515625" style="127" customWidth="1"/>
    <col min="6413" max="6652" width="9.140625" style="127"/>
    <col min="6653" max="6653" width="17.7109375" style="127" customWidth="1"/>
    <col min="6654" max="6654" width="28.140625" style="127" customWidth="1"/>
    <col min="6655" max="6655" width="32.140625" style="127" customWidth="1"/>
    <col min="6656" max="6656" width="11.7109375" style="127" customWidth="1"/>
    <col min="6657" max="6657" width="13.7109375" style="127" customWidth="1"/>
    <col min="6658" max="6658" width="12.85546875" style="127" customWidth="1"/>
    <col min="6659" max="6659" width="10.85546875" style="127" customWidth="1"/>
    <col min="6660" max="6660" width="10.28515625" style="127" customWidth="1"/>
    <col min="6661" max="6662" width="13.85546875" style="127" customWidth="1"/>
    <col min="6663" max="6663" width="12" style="127" customWidth="1"/>
    <col min="6664" max="6667" width="0" style="127" hidden="1" customWidth="1"/>
    <col min="6668" max="6668" width="15.28515625" style="127" customWidth="1"/>
    <col min="6669" max="6908" width="9.140625" style="127"/>
    <col min="6909" max="6909" width="17.7109375" style="127" customWidth="1"/>
    <col min="6910" max="6910" width="28.140625" style="127" customWidth="1"/>
    <col min="6911" max="6911" width="32.140625" style="127" customWidth="1"/>
    <col min="6912" max="6912" width="11.7109375" style="127" customWidth="1"/>
    <col min="6913" max="6913" width="13.7109375" style="127" customWidth="1"/>
    <col min="6914" max="6914" width="12.85546875" style="127" customWidth="1"/>
    <col min="6915" max="6915" width="10.85546875" style="127" customWidth="1"/>
    <col min="6916" max="6916" width="10.28515625" style="127" customWidth="1"/>
    <col min="6917" max="6918" width="13.85546875" style="127" customWidth="1"/>
    <col min="6919" max="6919" width="12" style="127" customWidth="1"/>
    <col min="6920" max="6923" width="0" style="127" hidden="1" customWidth="1"/>
    <col min="6924" max="6924" width="15.28515625" style="127" customWidth="1"/>
    <col min="6925" max="7164" width="9.140625" style="127"/>
    <col min="7165" max="7165" width="17.7109375" style="127" customWidth="1"/>
    <col min="7166" max="7166" width="28.140625" style="127" customWidth="1"/>
    <col min="7167" max="7167" width="32.140625" style="127" customWidth="1"/>
    <col min="7168" max="7168" width="11.7109375" style="127" customWidth="1"/>
    <col min="7169" max="7169" width="13.7109375" style="127" customWidth="1"/>
    <col min="7170" max="7170" width="12.85546875" style="127" customWidth="1"/>
    <col min="7171" max="7171" width="10.85546875" style="127" customWidth="1"/>
    <col min="7172" max="7172" width="10.28515625" style="127" customWidth="1"/>
    <col min="7173" max="7174" width="13.85546875" style="127" customWidth="1"/>
    <col min="7175" max="7175" width="12" style="127" customWidth="1"/>
    <col min="7176" max="7179" width="0" style="127" hidden="1" customWidth="1"/>
    <col min="7180" max="7180" width="15.28515625" style="127" customWidth="1"/>
    <col min="7181" max="7420" width="9.140625" style="127"/>
    <col min="7421" max="7421" width="17.7109375" style="127" customWidth="1"/>
    <col min="7422" max="7422" width="28.140625" style="127" customWidth="1"/>
    <col min="7423" max="7423" width="32.140625" style="127" customWidth="1"/>
    <col min="7424" max="7424" width="11.7109375" style="127" customWidth="1"/>
    <col min="7425" max="7425" width="13.7109375" style="127" customWidth="1"/>
    <col min="7426" max="7426" width="12.85546875" style="127" customWidth="1"/>
    <col min="7427" max="7427" width="10.85546875" style="127" customWidth="1"/>
    <col min="7428" max="7428" width="10.28515625" style="127" customWidth="1"/>
    <col min="7429" max="7430" width="13.85546875" style="127" customWidth="1"/>
    <col min="7431" max="7431" width="12" style="127" customWidth="1"/>
    <col min="7432" max="7435" width="0" style="127" hidden="1" customWidth="1"/>
    <col min="7436" max="7436" width="15.28515625" style="127" customWidth="1"/>
    <col min="7437" max="7676" width="9.140625" style="127"/>
    <col min="7677" max="7677" width="17.7109375" style="127" customWidth="1"/>
    <col min="7678" max="7678" width="28.140625" style="127" customWidth="1"/>
    <col min="7679" max="7679" width="32.140625" style="127" customWidth="1"/>
    <col min="7680" max="7680" width="11.7109375" style="127" customWidth="1"/>
    <col min="7681" max="7681" width="13.7109375" style="127" customWidth="1"/>
    <col min="7682" max="7682" width="12.85546875" style="127" customWidth="1"/>
    <col min="7683" max="7683" width="10.85546875" style="127" customWidth="1"/>
    <col min="7684" max="7684" width="10.28515625" style="127" customWidth="1"/>
    <col min="7685" max="7686" width="13.85546875" style="127" customWidth="1"/>
    <col min="7687" max="7687" width="12" style="127" customWidth="1"/>
    <col min="7688" max="7691" width="0" style="127" hidden="1" customWidth="1"/>
    <col min="7692" max="7692" width="15.28515625" style="127" customWidth="1"/>
    <col min="7693" max="7932" width="9.140625" style="127"/>
    <col min="7933" max="7933" width="17.7109375" style="127" customWidth="1"/>
    <col min="7934" max="7934" width="28.140625" style="127" customWidth="1"/>
    <col min="7935" max="7935" width="32.140625" style="127" customWidth="1"/>
    <col min="7936" max="7936" width="11.7109375" style="127" customWidth="1"/>
    <col min="7937" max="7937" width="13.7109375" style="127" customWidth="1"/>
    <col min="7938" max="7938" width="12.85546875" style="127" customWidth="1"/>
    <col min="7939" max="7939" width="10.85546875" style="127" customWidth="1"/>
    <col min="7940" max="7940" width="10.28515625" style="127" customWidth="1"/>
    <col min="7941" max="7942" width="13.85546875" style="127" customWidth="1"/>
    <col min="7943" max="7943" width="12" style="127" customWidth="1"/>
    <col min="7944" max="7947" width="0" style="127" hidden="1" customWidth="1"/>
    <col min="7948" max="7948" width="15.28515625" style="127" customWidth="1"/>
    <col min="7949" max="8188" width="9.140625" style="127"/>
    <col min="8189" max="8189" width="17.7109375" style="127" customWidth="1"/>
    <col min="8190" max="8190" width="28.140625" style="127" customWidth="1"/>
    <col min="8191" max="8191" width="32.140625" style="127" customWidth="1"/>
    <col min="8192" max="8192" width="11.7109375" style="127" customWidth="1"/>
    <col min="8193" max="8193" width="13.7109375" style="127" customWidth="1"/>
    <col min="8194" max="8194" width="12.85546875" style="127" customWidth="1"/>
    <col min="8195" max="8195" width="10.85546875" style="127" customWidth="1"/>
    <col min="8196" max="8196" width="10.28515625" style="127" customWidth="1"/>
    <col min="8197" max="8198" width="13.85546875" style="127" customWidth="1"/>
    <col min="8199" max="8199" width="12" style="127" customWidth="1"/>
    <col min="8200" max="8203" width="0" style="127" hidden="1" customWidth="1"/>
    <col min="8204" max="8204" width="15.28515625" style="127" customWidth="1"/>
    <col min="8205" max="8444" width="9.140625" style="127"/>
    <col min="8445" max="8445" width="17.7109375" style="127" customWidth="1"/>
    <col min="8446" max="8446" width="28.140625" style="127" customWidth="1"/>
    <col min="8447" max="8447" width="32.140625" style="127" customWidth="1"/>
    <col min="8448" max="8448" width="11.7109375" style="127" customWidth="1"/>
    <col min="8449" max="8449" width="13.7109375" style="127" customWidth="1"/>
    <col min="8450" max="8450" width="12.85546875" style="127" customWidth="1"/>
    <col min="8451" max="8451" width="10.85546875" style="127" customWidth="1"/>
    <col min="8452" max="8452" width="10.28515625" style="127" customWidth="1"/>
    <col min="8453" max="8454" width="13.85546875" style="127" customWidth="1"/>
    <col min="8455" max="8455" width="12" style="127" customWidth="1"/>
    <col min="8456" max="8459" width="0" style="127" hidden="1" customWidth="1"/>
    <col min="8460" max="8460" width="15.28515625" style="127" customWidth="1"/>
    <col min="8461" max="8700" width="9.140625" style="127"/>
    <col min="8701" max="8701" width="17.7109375" style="127" customWidth="1"/>
    <col min="8702" max="8702" width="28.140625" style="127" customWidth="1"/>
    <col min="8703" max="8703" width="32.140625" style="127" customWidth="1"/>
    <col min="8704" max="8704" width="11.7109375" style="127" customWidth="1"/>
    <col min="8705" max="8705" width="13.7109375" style="127" customWidth="1"/>
    <col min="8706" max="8706" width="12.85546875" style="127" customWidth="1"/>
    <col min="8707" max="8707" width="10.85546875" style="127" customWidth="1"/>
    <col min="8708" max="8708" width="10.28515625" style="127" customWidth="1"/>
    <col min="8709" max="8710" width="13.85546875" style="127" customWidth="1"/>
    <col min="8711" max="8711" width="12" style="127" customWidth="1"/>
    <col min="8712" max="8715" width="0" style="127" hidden="1" customWidth="1"/>
    <col min="8716" max="8716" width="15.28515625" style="127" customWidth="1"/>
    <col min="8717" max="8956" width="9.140625" style="127"/>
    <col min="8957" max="8957" width="17.7109375" style="127" customWidth="1"/>
    <col min="8958" max="8958" width="28.140625" style="127" customWidth="1"/>
    <col min="8959" max="8959" width="32.140625" style="127" customWidth="1"/>
    <col min="8960" max="8960" width="11.7109375" style="127" customWidth="1"/>
    <col min="8961" max="8961" width="13.7109375" style="127" customWidth="1"/>
    <col min="8962" max="8962" width="12.85546875" style="127" customWidth="1"/>
    <col min="8963" max="8963" width="10.85546875" style="127" customWidth="1"/>
    <col min="8964" max="8964" width="10.28515625" style="127" customWidth="1"/>
    <col min="8965" max="8966" width="13.85546875" style="127" customWidth="1"/>
    <col min="8967" max="8967" width="12" style="127" customWidth="1"/>
    <col min="8968" max="8971" width="0" style="127" hidden="1" customWidth="1"/>
    <col min="8972" max="8972" width="15.28515625" style="127" customWidth="1"/>
    <col min="8973" max="9212" width="9.140625" style="127"/>
    <col min="9213" max="9213" width="17.7109375" style="127" customWidth="1"/>
    <col min="9214" max="9214" width="28.140625" style="127" customWidth="1"/>
    <col min="9215" max="9215" width="32.140625" style="127" customWidth="1"/>
    <col min="9216" max="9216" width="11.7109375" style="127" customWidth="1"/>
    <col min="9217" max="9217" width="13.7109375" style="127" customWidth="1"/>
    <col min="9218" max="9218" width="12.85546875" style="127" customWidth="1"/>
    <col min="9219" max="9219" width="10.85546875" style="127" customWidth="1"/>
    <col min="9220" max="9220" width="10.28515625" style="127" customWidth="1"/>
    <col min="9221" max="9222" width="13.85546875" style="127" customWidth="1"/>
    <col min="9223" max="9223" width="12" style="127" customWidth="1"/>
    <col min="9224" max="9227" width="0" style="127" hidden="1" customWidth="1"/>
    <col min="9228" max="9228" width="15.28515625" style="127" customWidth="1"/>
    <col min="9229" max="9468" width="9.140625" style="127"/>
    <col min="9469" max="9469" width="17.7109375" style="127" customWidth="1"/>
    <col min="9470" max="9470" width="28.140625" style="127" customWidth="1"/>
    <col min="9471" max="9471" width="32.140625" style="127" customWidth="1"/>
    <col min="9472" max="9472" width="11.7109375" style="127" customWidth="1"/>
    <col min="9473" max="9473" width="13.7109375" style="127" customWidth="1"/>
    <col min="9474" max="9474" width="12.85546875" style="127" customWidth="1"/>
    <col min="9475" max="9475" width="10.85546875" style="127" customWidth="1"/>
    <col min="9476" max="9476" width="10.28515625" style="127" customWidth="1"/>
    <col min="9477" max="9478" width="13.85546875" style="127" customWidth="1"/>
    <col min="9479" max="9479" width="12" style="127" customWidth="1"/>
    <col min="9480" max="9483" width="0" style="127" hidden="1" customWidth="1"/>
    <col min="9484" max="9484" width="15.28515625" style="127" customWidth="1"/>
    <col min="9485" max="9724" width="9.140625" style="127"/>
    <col min="9725" max="9725" width="17.7109375" style="127" customWidth="1"/>
    <col min="9726" max="9726" width="28.140625" style="127" customWidth="1"/>
    <col min="9727" max="9727" width="32.140625" style="127" customWidth="1"/>
    <col min="9728" max="9728" width="11.7109375" style="127" customWidth="1"/>
    <col min="9729" max="9729" width="13.7109375" style="127" customWidth="1"/>
    <col min="9730" max="9730" width="12.85546875" style="127" customWidth="1"/>
    <col min="9731" max="9731" width="10.85546875" style="127" customWidth="1"/>
    <col min="9732" max="9732" width="10.28515625" style="127" customWidth="1"/>
    <col min="9733" max="9734" width="13.85546875" style="127" customWidth="1"/>
    <col min="9735" max="9735" width="12" style="127" customWidth="1"/>
    <col min="9736" max="9739" width="0" style="127" hidden="1" customWidth="1"/>
    <col min="9740" max="9740" width="15.28515625" style="127" customWidth="1"/>
    <col min="9741" max="9980" width="9.140625" style="127"/>
    <col min="9981" max="9981" width="17.7109375" style="127" customWidth="1"/>
    <col min="9982" max="9982" width="28.140625" style="127" customWidth="1"/>
    <col min="9983" max="9983" width="32.140625" style="127" customWidth="1"/>
    <col min="9984" max="9984" width="11.7109375" style="127" customWidth="1"/>
    <col min="9985" max="9985" width="13.7109375" style="127" customWidth="1"/>
    <col min="9986" max="9986" width="12.85546875" style="127" customWidth="1"/>
    <col min="9987" max="9987" width="10.85546875" style="127" customWidth="1"/>
    <col min="9988" max="9988" width="10.28515625" style="127" customWidth="1"/>
    <col min="9989" max="9990" width="13.85546875" style="127" customWidth="1"/>
    <col min="9991" max="9991" width="12" style="127" customWidth="1"/>
    <col min="9992" max="9995" width="0" style="127" hidden="1" customWidth="1"/>
    <col min="9996" max="9996" width="15.28515625" style="127" customWidth="1"/>
    <col min="9997" max="10236" width="9.140625" style="127"/>
    <col min="10237" max="10237" width="17.7109375" style="127" customWidth="1"/>
    <col min="10238" max="10238" width="28.140625" style="127" customWidth="1"/>
    <col min="10239" max="10239" width="32.140625" style="127" customWidth="1"/>
    <col min="10240" max="10240" width="11.7109375" style="127" customWidth="1"/>
    <col min="10241" max="10241" width="13.7109375" style="127" customWidth="1"/>
    <col min="10242" max="10242" width="12.85546875" style="127" customWidth="1"/>
    <col min="10243" max="10243" width="10.85546875" style="127" customWidth="1"/>
    <col min="10244" max="10244" width="10.28515625" style="127" customWidth="1"/>
    <col min="10245" max="10246" width="13.85546875" style="127" customWidth="1"/>
    <col min="10247" max="10247" width="12" style="127" customWidth="1"/>
    <col min="10248" max="10251" width="0" style="127" hidden="1" customWidth="1"/>
    <col min="10252" max="10252" width="15.28515625" style="127" customWidth="1"/>
    <col min="10253" max="10492" width="9.140625" style="127"/>
    <col min="10493" max="10493" width="17.7109375" style="127" customWidth="1"/>
    <col min="10494" max="10494" width="28.140625" style="127" customWidth="1"/>
    <col min="10495" max="10495" width="32.140625" style="127" customWidth="1"/>
    <col min="10496" max="10496" width="11.7109375" style="127" customWidth="1"/>
    <col min="10497" max="10497" width="13.7109375" style="127" customWidth="1"/>
    <col min="10498" max="10498" width="12.85546875" style="127" customWidth="1"/>
    <col min="10499" max="10499" width="10.85546875" style="127" customWidth="1"/>
    <col min="10500" max="10500" width="10.28515625" style="127" customWidth="1"/>
    <col min="10501" max="10502" width="13.85546875" style="127" customWidth="1"/>
    <col min="10503" max="10503" width="12" style="127" customWidth="1"/>
    <col min="10504" max="10507" width="0" style="127" hidden="1" customWidth="1"/>
    <col min="10508" max="10508" width="15.28515625" style="127" customWidth="1"/>
    <col min="10509" max="10748" width="9.140625" style="127"/>
    <col min="10749" max="10749" width="17.7109375" style="127" customWidth="1"/>
    <col min="10750" max="10750" width="28.140625" style="127" customWidth="1"/>
    <col min="10751" max="10751" width="32.140625" style="127" customWidth="1"/>
    <col min="10752" max="10752" width="11.7109375" style="127" customWidth="1"/>
    <col min="10753" max="10753" width="13.7109375" style="127" customWidth="1"/>
    <col min="10754" max="10754" width="12.85546875" style="127" customWidth="1"/>
    <col min="10755" max="10755" width="10.85546875" style="127" customWidth="1"/>
    <col min="10756" max="10756" width="10.28515625" style="127" customWidth="1"/>
    <col min="10757" max="10758" width="13.85546875" style="127" customWidth="1"/>
    <col min="10759" max="10759" width="12" style="127" customWidth="1"/>
    <col min="10760" max="10763" width="0" style="127" hidden="1" customWidth="1"/>
    <col min="10764" max="10764" width="15.28515625" style="127" customWidth="1"/>
    <col min="10765" max="11004" width="9.140625" style="127"/>
    <col min="11005" max="11005" width="17.7109375" style="127" customWidth="1"/>
    <col min="11006" max="11006" width="28.140625" style="127" customWidth="1"/>
    <col min="11007" max="11007" width="32.140625" style="127" customWidth="1"/>
    <col min="11008" max="11008" width="11.7109375" style="127" customWidth="1"/>
    <col min="11009" max="11009" width="13.7109375" style="127" customWidth="1"/>
    <col min="11010" max="11010" width="12.85546875" style="127" customWidth="1"/>
    <col min="11011" max="11011" width="10.85546875" style="127" customWidth="1"/>
    <col min="11012" max="11012" width="10.28515625" style="127" customWidth="1"/>
    <col min="11013" max="11014" width="13.85546875" style="127" customWidth="1"/>
    <col min="11015" max="11015" width="12" style="127" customWidth="1"/>
    <col min="11016" max="11019" width="0" style="127" hidden="1" customWidth="1"/>
    <col min="11020" max="11020" width="15.28515625" style="127" customWidth="1"/>
    <col min="11021" max="11260" width="9.140625" style="127"/>
    <col min="11261" max="11261" width="17.7109375" style="127" customWidth="1"/>
    <col min="11262" max="11262" width="28.140625" style="127" customWidth="1"/>
    <col min="11263" max="11263" width="32.140625" style="127" customWidth="1"/>
    <col min="11264" max="11264" width="11.7109375" style="127" customWidth="1"/>
    <col min="11265" max="11265" width="13.7109375" style="127" customWidth="1"/>
    <col min="11266" max="11266" width="12.85546875" style="127" customWidth="1"/>
    <col min="11267" max="11267" width="10.85546875" style="127" customWidth="1"/>
    <col min="11268" max="11268" width="10.28515625" style="127" customWidth="1"/>
    <col min="11269" max="11270" width="13.85546875" style="127" customWidth="1"/>
    <col min="11271" max="11271" width="12" style="127" customWidth="1"/>
    <col min="11272" max="11275" width="0" style="127" hidden="1" customWidth="1"/>
    <col min="11276" max="11276" width="15.28515625" style="127" customWidth="1"/>
    <col min="11277" max="11516" width="9.140625" style="127"/>
    <col min="11517" max="11517" width="17.7109375" style="127" customWidth="1"/>
    <col min="11518" max="11518" width="28.140625" style="127" customWidth="1"/>
    <col min="11519" max="11519" width="32.140625" style="127" customWidth="1"/>
    <col min="11520" max="11520" width="11.7109375" style="127" customWidth="1"/>
    <col min="11521" max="11521" width="13.7109375" style="127" customWidth="1"/>
    <col min="11522" max="11522" width="12.85546875" style="127" customWidth="1"/>
    <col min="11523" max="11523" width="10.85546875" style="127" customWidth="1"/>
    <col min="11524" max="11524" width="10.28515625" style="127" customWidth="1"/>
    <col min="11525" max="11526" width="13.85546875" style="127" customWidth="1"/>
    <col min="11527" max="11527" width="12" style="127" customWidth="1"/>
    <col min="11528" max="11531" width="0" style="127" hidden="1" customWidth="1"/>
    <col min="11532" max="11532" width="15.28515625" style="127" customWidth="1"/>
    <col min="11533" max="11772" width="9.140625" style="127"/>
    <col min="11773" max="11773" width="17.7109375" style="127" customWidth="1"/>
    <col min="11774" max="11774" width="28.140625" style="127" customWidth="1"/>
    <col min="11775" max="11775" width="32.140625" style="127" customWidth="1"/>
    <col min="11776" max="11776" width="11.7109375" style="127" customWidth="1"/>
    <col min="11777" max="11777" width="13.7109375" style="127" customWidth="1"/>
    <col min="11778" max="11778" width="12.85546875" style="127" customWidth="1"/>
    <col min="11779" max="11779" width="10.85546875" style="127" customWidth="1"/>
    <col min="11780" max="11780" width="10.28515625" style="127" customWidth="1"/>
    <col min="11781" max="11782" width="13.85546875" style="127" customWidth="1"/>
    <col min="11783" max="11783" width="12" style="127" customWidth="1"/>
    <col min="11784" max="11787" width="0" style="127" hidden="1" customWidth="1"/>
    <col min="11788" max="11788" width="15.28515625" style="127" customWidth="1"/>
    <col min="11789" max="12028" width="9.140625" style="127"/>
    <col min="12029" max="12029" width="17.7109375" style="127" customWidth="1"/>
    <col min="12030" max="12030" width="28.140625" style="127" customWidth="1"/>
    <col min="12031" max="12031" width="32.140625" style="127" customWidth="1"/>
    <col min="12032" max="12032" width="11.7109375" style="127" customWidth="1"/>
    <col min="12033" max="12033" width="13.7109375" style="127" customWidth="1"/>
    <col min="12034" max="12034" width="12.85546875" style="127" customWidth="1"/>
    <col min="12035" max="12035" width="10.85546875" style="127" customWidth="1"/>
    <col min="12036" max="12036" width="10.28515625" style="127" customWidth="1"/>
    <col min="12037" max="12038" width="13.85546875" style="127" customWidth="1"/>
    <col min="12039" max="12039" width="12" style="127" customWidth="1"/>
    <col min="12040" max="12043" width="0" style="127" hidden="1" customWidth="1"/>
    <col min="12044" max="12044" width="15.28515625" style="127" customWidth="1"/>
    <col min="12045" max="12284" width="9.140625" style="127"/>
    <col min="12285" max="12285" width="17.7109375" style="127" customWidth="1"/>
    <col min="12286" max="12286" width="28.140625" style="127" customWidth="1"/>
    <col min="12287" max="12287" width="32.140625" style="127" customWidth="1"/>
    <col min="12288" max="12288" width="11.7109375" style="127" customWidth="1"/>
    <col min="12289" max="12289" width="13.7109375" style="127" customWidth="1"/>
    <col min="12290" max="12290" width="12.85546875" style="127" customWidth="1"/>
    <col min="12291" max="12291" width="10.85546875" style="127" customWidth="1"/>
    <col min="12292" max="12292" width="10.28515625" style="127" customWidth="1"/>
    <col min="12293" max="12294" width="13.85546875" style="127" customWidth="1"/>
    <col min="12295" max="12295" width="12" style="127" customWidth="1"/>
    <col min="12296" max="12299" width="0" style="127" hidden="1" customWidth="1"/>
    <col min="12300" max="12300" width="15.28515625" style="127" customWidth="1"/>
    <col min="12301" max="12540" width="9.140625" style="127"/>
    <col min="12541" max="12541" width="17.7109375" style="127" customWidth="1"/>
    <col min="12542" max="12542" width="28.140625" style="127" customWidth="1"/>
    <col min="12543" max="12543" width="32.140625" style="127" customWidth="1"/>
    <col min="12544" max="12544" width="11.7109375" style="127" customWidth="1"/>
    <col min="12545" max="12545" width="13.7109375" style="127" customWidth="1"/>
    <col min="12546" max="12546" width="12.85546875" style="127" customWidth="1"/>
    <col min="12547" max="12547" width="10.85546875" style="127" customWidth="1"/>
    <col min="12548" max="12548" width="10.28515625" style="127" customWidth="1"/>
    <col min="12549" max="12550" width="13.85546875" style="127" customWidth="1"/>
    <col min="12551" max="12551" width="12" style="127" customWidth="1"/>
    <col min="12552" max="12555" width="0" style="127" hidden="1" customWidth="1"/>
    <col min="12556" max="12556" width="15.28515625" style="127" customWidth="1"/>
    <col min="12557" max="12796" width="9.140625" style="127"/>
    <col min="12797" max="12797" width="17.7109375" style="127" customWidth="1"/>
    <col min="12798" max="12798" width="28.140625" style="127" customWidth="1"/>
    <col min="12799" max="12799" width="32.140625" style="127" customWidth="1"/>
    <col min="12800" max="12800" width="11.7109375" style="127" customWidth="1"/>
    <col min="12801" max="12801" width="13.7109375" style="127" customWidth="1"/>
    <col min="12802" max="12802" width="12.85546875" style="127" customWidth="1"/>
    <col min="12803" max="12803" width="10.85546875" style="127" customWidth="1"/>
    <col min="12804" max="12804" width="10.28515625" style="127" customWidth="1"/>
    <col min="12805" max="12806" width="13.85546875" style="127" customWidth="1"/>
    <col min="12807" max="12807" width="12" style="127" customWidth="1"/>
    <col min="12808" max="12811" width="0" style="127" hidden="1" customWidth="1"/>
    <col min="12812" max="12812" width="15.28515625" style="127" customWidth="1"/>
    <col min="12813" max="13052" width="9.140625" style="127"/>
    <col min="13053" max="13053" width="17.7109375" style="127" customWidth="1"/>
    <col min="13054" max="13054" width="28.140625" style="127" customWidth="1"/>
    <col min="13055" max="13055" width="32.140625" style="127" customWidth="1"/>
    <col min="13056" max="13056" width="11.7109375" style="127" customWidth="1"/>
    <col min="13057" max="13057" width="13.7109375" style="127" customWidth="1"/>
    <col min="13058" max="13058" width="12.85546875" style="127" customWidth="1"/>
    <col min="13059" max="13059" width="10.85546875" style="127" customWidth="1"/>
    <col min="13060" max="13060" width="10.28515625" style="127" customWidth="1"/>
    <col min="13061" max="13062" width="13.85546875" style="127" customWidth="1"/>
    <col min="13063" max="13063" width="12" style="127" customWidth="1"/>
    <col min="13064" max="13067" width="0" style="127" hidden="1" customWidth="1"/>
    <col min="13068" max="13068" width="15.28515625" style="127" customWidth="1"/>
    <col min="13069" max="13308" width="9.140625" style="127"/>
    <col min="13309" max="13309" width="17.7109375" style="127" customWidth="1"/>
    <col min="13310" max="13310" width="28.140625" style="127" customWidth="1"/>
    <col min="13311" max="13311" width="32.140625" style="127" customWidth="1"/>
    <col min="13312" max="13312" width="11.7109375" style="127" customWidth="1"/>
    <col min="13313" max="13313" width="13.7109375" style="127" customWidth="1"/>
    <col min="13314" max="13314" width="12.85546875" style="127" customWidth="1"/>
    <col min="13315" max="13315" width="10.85546875" style="127" customWidth="1"/>
    <col min="13316" max="13316" width="10.28515625" style="127" customWidth="1"/>
    <col min="13317" max="13318" width="13.85546875" style="127" customWidth="1"/>
    <col min="13319" max="13319" width="12" style="127" customWidth="1"/>
    <col min="13320" max="13323" width="0" style="127" hidden="1" customWidth="1"/>
    <col min="13324" max="13324" width="15.28515625" style="127" customWidth="1"/>
    <col min="13325" max="13564" width="9.140625" style="127"/>
    <col min="13565" max="13565" width="17.7109375" style="127" customWidth="1"/>
    <col min="13566" max="13566" width="28.140625" style="127" customWidth="1"/>
    <col min="13567" max="13567" width="32.140625" style="127" customWidth="1"/>
    <col min="13568" max="13568" width="11.7109375" style="127" customWidth="1"/>
    <col min="13569" max="13569" width="13.7109375" style="127" customWidth="1"/>
    <col min="13570" max="13570" width="12.85546875" style="127" customWidth="1"/>
    <col min="13571" max="13571" width="10.85546875" style="127" customWidth="1"/>
    <col min="13572" max="13572" width="10.28515625" style="127" customWidth="1"/>
    <col min="13573" max="13574" width="13.85546875" style="127" customWidth="1"/>
    <col min="13575" max="13575" width="12" style="127" customWidth="1"/>
    <col min="13576" max="13579" width="0" style="127" hidden="1" customWidth="1"/>
    <col min="13580" max="13580" width="15.28515625" style="127" customWidth="1"/>
    <col min="13581" max="13820" width="9.140625" style="127"/>
    <col min="13821" max="13821" width="17.7109375" style="127" customWidth="1"/>
    <col min="13822" max="13822" width="28.140625" style="127" customWidth="1"/>
    <col min="13823" max="13823" width="32.140625" style="127" customWidth="1"/>
    <col min="13824" max="13824" width="11.7109375" style="127" customWidth="1"/>
    <col min="13825" max="13825" width="13.7109375" style="127" customWidth="1"/>
    <col min="13826" max="13826" width="12.85546875" style="127" customWidth="1"/>
    <col min="13827" max="13827" width="10.85546875" style="127" customWidth="1"/>
    <col min="13828" max="13828" width="10.28515625" style="127" customWidth="1"/>
    <col min="13829" max="13830" width="13.85546875" style="127" customWidth="1"/>
    <col min="13831" max="13831" width="12" style="127" customWidth="1"/>
    <col min="13832" max="13835" width="0" style="127" hidden="1" customWidth="1"/>
    <col min="13836" max="13836" width="15.28515625" style="127" customWidth="1"/>
    <col min="13837" max="14076" width="9.140625" style="127"/>
    <col min="14077" max="14077" width="17.7109375" style="127" customWidth="1"/>
    <col min="14078" max="14078" width="28.140625" style="127" customWidth="1"/>
    <col min="14079" max="14079" width="32.140625" style="127" customWidth="1"/>
    <col min="14080" max="14080" width="11.7109375" style="127" customWidth="1"/>
    <col min="14081" max="14081" width="13.7109375" style="127" customWidth="1"/>
    <col min="14082" max="14082" width="12.85546875" style="127" customWidth="1"/>
    <col min="14083" max="14083" width="10.85546875" style="127" customWidth="1"/>
    <col min="14084" max="14084" width="10.28515625" style="127" customWidth="1"/>
    <col min="14085" max="14086" width="13.85546875" style="127" customWidth="1"/>
    <col min="14087" max="14087" width="12" style="127" customWidth="1"/>
    <col min="14088" max="14091" width="0" style="127" hidden="1" customWidth="1"/>
    <col min="14092" max="14092" width="15.28515625" style="127" customWidth="1"/>
    <col min="14093" max="14332" width="9.140625" style="127"/>
    <col min="14333" max="14333" width="17.7109375" style="127" customWidth="1"/>
    <col min="14334" max="14334" width="28.140625" style="127" customWidth="1"/>
    <col min="14335" max="14335" width="32.140625" style="127" customWidth="1"/>
    <col min="14336" max="14336" width="11.7109375" style="127" customWidth="1"/>
    <col min="14337" max="14337" width="13.7109375" style="127" customWidth="1"/>
    <col min="14338" max="14338" width="12.85546875" style="127" customWidth="1"/>
    <col min="14339" max="14339" width="10.85546875" style="127" customWidth="1"/>
    <col min="14340" max="14340" width="10.28515625" style="127" customWidth="1"/>
    <col min="14341" max="14342" width="13.85546875" style="127" customWidth="1"/>
    <col min="14343" max="14343" width="12" style="127" customWidth="1"/>
    <col min="14344" max="14347" width="0" style="127" hidden="1" customWidth="1"/>
    <col min="14348" max="14348" width="15.28515625" style="127" customWidth="1"/>
    <col min="14349" max="14588" width="9.140625" style="127"/>
    <col min="14589" max="14589" width="17.7109375" style="127" customWidth="1"/>
    <col min="14590" max="14590" width="28.140625" style="127" customWidth="1"/>
    <col min="14591" max="14591" width="32.140625" style="127" customWidth="1"/>
    <col min="14592" max="14592" width="11.7109375" style="127" customWidth="1"/>
    <col min="14593" max="14593" width="13.7109375" style="127" customWidth="1"/>
    <col min="14594" max="14594" width="12.85546875" style="127" customWidth="1"/>
    <col min="14595" max="14595" width="10.85546875" style="127" customWidth="1"/>
    <col min="14596" max="14596" width="10.28515625" style="127" customWidth="1"/>
    <col min="14597" max="14598" width="13.85546875" style="127" customWidth="1"/>
    <col min="14599" max="14599" width="12" style="127" customWidth="1"/>
    <col min="14600" max="14603" width="0" style="127" hidden="1" customWidth="1"/>
    <col min="14604" max="14604" width="15.28515625" style="127" customWidth="1"/>
    <col min="14605" max="14844" width="9.140625" style="127"/>
    <col min="14845" max="14845" width="17.7109375" style="127" customWidth="1"/>
    <col min="14846" max="14846" width="28.140625" style="127" customWidth="1"/>
    <col min="14847" max="14847" width="32.140625" style="127" customWidth="1"/>
    <col min="14848" max="14848" width="11.7109375" style="127" customWidth="1"/>
    <col min="14849" max="14849" width="13.7109375" style="127" customWidth="1"/>
    <col min="14850" max="14850" width="12.85546875" style="127" customWidth="1"/>
    <col min="14851" max="14851" width="10.85546875" style="127" customWidth="1"/>
    <col min="14852" max="14852" width="10.28515625" style="127" customWidth="1"/>
    <col min="14853" max="14854" width="13.85546875" style="127" customWidth="1"/>
    <col min="14855" max="14855" width="12" style="127" customWidth="1"/>
    <col min="14856" max="14859" width="0" style="127" hidden="1" customWidth="1"/>
    <col min="14860" max="14860" width="15.28515625" style="127" customWidth="1"/>
    <col min="14861" max="15100" width="9.140625" style="127"/>
    <col min="15101" max="15101" width="17.7109375" style="127" customWidth="1"/>
    <col min="15102" max="15102" width="28.140625" style="127" customWidth="1"/>
    <col min="15103" max="15103" width="32.140625" style="127" customWidth="1"/>
    <col min="15104" max="15104" width="11.7109375" style="127" customWidth="1"/>
    <col min="15105" max="15105" width="13.7109375" style="127" customWidth="1"/>
    <col min="15106" max="15106" width="12.85546875" style="127" customWidth="1"/>
    <col min="15107" max="15107" width="10.85546875" style="127" customWidth="1"/>
    <col min="15108" max="15108" width="10.28515625" style="127" customWidth="1"/>
    <col min="15109" max="15110" width="13.85546875" style="127" customWidth="1"/>
    <col min="15111" max="15111" width="12" style="127" customWidth="1"/>
    <col min="15112" max="15115" width="0" style="127" hidden="1" customWidth="1"/>
    <col min="15116" max="15116" width="15.28515625" style="127" customWidth="1"/>
    <col min="15117" max="15356" width="9.140625" style="127"/>
    <col min="15357" max="15357" width="17.7109375" style="127" customWidth="1"/>
    <col min="15358" max="15358" width="28.140625" style="127" customWidth="1"/>
    <col min="15359" max="15359" width="32.140625" style="127" customWidth="1"/>
    <col min="15360" max="15360" width="11.7109375" style="127" customWidth="1"/>
    <col min="15361" max="15361" width="13.7109375" style="127" customWidth="1"/>
    <col min="15362" max="15362" width="12.85546875" style="127" customWidth="1"/>
    <col min="15363" max="15363" width="10.85546875" style="127" customWidth="1"/>
    <col min="15364" max="15364" width="10.28515625" style="127" customWidth="1"/>
    <col min="15365" max="15366" width="13.85546875" style="127" customWidth="1"/>
    <col min="15367" max="15367" width="12" style="127" customWidth="1"/>
    <col min="15368" max="15371" width="0" style="127" hidden="1" customWidth="1"/>
    <col min="15372" max="15372" width="15.28515625" style="127" customWidth="1"/>
    <col min="15373" max="15612" width="9.140625" style="127"/>
    <col min="15613" max="15613" width="17.7109375" style="127" customWidth="1"/>
    <col min="15614" max="15614" width="28.140625" style="127" customWidth="1"/>
    <col min="15615" max="15615" width="32.140625" style="127" customWidth="1"/>
    <col min="15616" max="15616" width="11.7109375" style="127" customWidth="1"/>
    <col min="15617" max="15617" width="13.7109375" style="127" customWidth="1"/>
    <col min="15618" max="15618" width="12.85546875" style="127" customWidth="1"/>
    <col min="15619" max="15619" width="10.85546875" style="127" customWidth="1"/>
    <col min="15620" max="15620" width="10.28515625" style="127" customWidth="1"/>
    <col min="15621" max="15622" width="13.85546875" style="127" customWidth="1"/>
    <col min="15623" max="15623" width="12" style="127" customWidth="1"/>
    <col min="15624" max="15627" width="0" style="127" hidden="1" customWidth="1"/>
    <col min="15628" max="15628" width="15.28515625" style="127" customWidth="1"/>
    <col min="15629" max="15868" width="9.140625" style="127"/>
    <col min="15869" max="15869" width="17.7109375" style="127" customWidth="1"/>
    <col min="15870" max="15870" width="28.140625" style="127" customWidth="1"/>
    <col min="15871" max="15871" width="32.140625" style="127" customWidth="1"/>
    <col min="15872" max="15872" width="11.7109375" style="127" customWidth="1"/>
    <col min="15873" max="15873" width="13.7109375" style="127" customWidth="1"/>
    <col min="15874" max="15874" width="12.85546875" style="127" customWidth="1"/>
    <col min="15875" max="15875" width="10.85546875" style="127" customWidth="1"/>
    <col min="15876" max="15876" width="10.28515625" style="127" customWidth="1"/>
    <col min="15877" max="15878" width="13.85546875" style="127" customWidth="1"/>
    <col min="15879" max="15879" width="12" style="127" customWidth="1"/>
    <col min="15880" max="15883" width="0" style="127" hidden="1" customWidth="1"/>
    <col min="15884" max="15884" width="15.28515625" style="127" customWidth="1"/>
    <col min="15885" max="16124" width="9.140625" style="127"/>
    <col min="16125" max="16125" width="17.7109375" style="127" customWidth="1"/>
    <col min="16126" max="16126" width="28.140625" style="127" customWidth="1"/>
    <col min="16127" max="16127" width="32.140625" style="127" customWidth="1"/>
    <col min="16128" max="16128" width="11.7109375" style="127" customWidth="1"/>
    <col min="16129" max="16129" width="13.7109375" style="127" customWidth="1"/>
    <col min="16130" max="16130" width="12.85546875" style="127" customWidth="1"/>
    <col min="16131" max="16131" width="10.85546875" style="127" customWidth="1"/>
    <col min="16132" max="16132" width="10.28515625" style="127" customWidth="1"/>
    <col min="16133" max="16134" width="13.85546875" style="127" customWidth="1"/>
    <col min="16135" max="16135" width="12" style="127" customWidth="1"/>
    <col min="16136" max="16139" width="0" style="127" hidden="1" customWidth="1"/>
    <col min="16140" max="16140" width="15.28515625" style="127" customWidth="1"/>
    <col min="16141" max="16384" width="9.140625" style="127"/>
  </cols>
  <sheetData>
    <row r="1" spans="1:11" x14ac:dyDescent="0.25">
      <c r="F1" s="617" t="s">
        <v>716</v>
      </c>
      <c r="G1" s="617"/>
      <c r="J1" s="618" t="s">
        <v>967</v>
      </c>
      <c r="K1" s="618"/>
    </row>
    <row r="2" spans="1:11" ht="37.5" customHeight="1" x14ac:dyDescent="0.3">
      <c r="A2" s="619"/>
      <c r="B2" s="619"/>
      <c r="C2" s="619"/>
      <c r="E2" s="620" t="s">
        <v>1177</v>
      </c>
      <c r="F2" s="620"/>
      <c r="G2" s="620"/>
      <c r="I2" s="43"/>
      <c r="J2" s="595" t="s">
        <v>446</v>
      </c>
      <c r="K2" s="595"/>
    </row>
    <row r="3" spans="1:11" s="299" customFormat="1" ht="49.5" customHeight="1" x14ac:dyDescent="0.3">
      <c r="A3" s="598" t="s">
        <v>1178</v>
      </c>
      <c r="B3" s="598"/>
      <c r="C3" s="598"/>
      <c r="D3" s="598"/>
      <c r="E3" s="598"/>
      <c r="F3" s="598"/>
      <c r="G3" s="598"/>
      <c r="H3" s="231"/>
      <c r="I3" s="231"/>
      <c r="J3" s="231"/>
      <c r="K3" s="231"/>
    </row>
    <row r="4" spans="1:11" s="299" customFormat="1" ht="18.75" x14ac:dyDescent="0.3">
      <c r="A4" s="300"/>
      <c r="B4" s="300"/>
      <c r="C4" s="300"/>
      <c r="D4" s="301"/>
      <c r="E4" s="301"/>
      <c r="F4" s="301"/>
      <c r="G4" s="621" t="s">
        <v>549</v>
      </c>
      <c r="H4" s="621"/>
      <c r="I4" s="622" t="s">
        <v>549</v>
      </c>
      <c r="J4" s="622"/>
      <c r="K4" s="622"/>
    </row>
    <row r="5" spans="1:11" s="302" customFormat="1" ht="12.75" customHeight="1" x14ac:dyDescent="0.2">
      <c r="A5" s="623" t="s">
        <v>674</v>
      </c>
      <c r="B5" s="623" t="s">
        <v>675</v>
      </c>
      <c r="C5" s="623" t="s">
        <v>676</v>
      </c>
      <c r="D5" s="625" t="s">
        <v>1065</v>
      </c>
      <c r="E5" s="625"/>
      <c r="F5" s="625"/>
      <c r="G5" s="625"/>
      <c r="H5" s="613" t="s">
        <v>968</v>
      </c>
      <c r="I5" s="614"/>
      <c r="J5" s="614"/>
      <c r="K5" s="615"/>
    </row>
    <row r="6" spans="1:11" s="302" customFormat="1" ht="12.75" x14ac:dyDescent="0.2">
      <c r="A6" s="624"/>
      <c r="B6" s="623"/>
      <c r="C6" s="623"/>
      <c r="D6" s="625" t="s">
        <v>555</v>
      </c>
      <c r="E6" s="625" t="s">
        <v>677</v>
      </c>
      <c r="F6" s="625"/>
      <c r="G6" s="625"/>
      <c r="H6" s="611" t="s">
        <v>555</v>
      </c>
      <c r="I6" s="613" t="s">
        <v>677</v>
      </c>
      <c r="J6" s="614"/>
      <c r="K6" s="615"/>
    </row>
    <row r="7" spans="1:11" s="302" customFormat="1" ht="25.5" x14ac:dyDescent="0.2">
      <c r="A7" s="624"/>
      <c r="B7" s="623"/>
      <c r="C7" s="623"/>
      <c r="D7" s="625"/>
      <c r="E7" s="477" t="s">
        <v>678</v>
      </c>
      <c r="F7" s="477" t="s">
        <v>679</v>
      </c>
      <c r="G7" s="477" t="s">
        <v>680</v>
      </c>
      <c r="H7" s="612"/>
      <c r="I7" s="303" t="s">
        <v>678</v>
      </c>
      <c r="J7" s="303" t="s">
        <v>679</v>
      </c>
      <c r="K7" s="303" t="s">
        <v>680</v>
      </c>
    </row>
    <row r="8" spans="1:11" s="306" customFormat="1" ht="84.75" customHeight="1" x14ac:dyDescent="0.2">
      <c r="A8" s="478" t="s">
        <v>699</v>
      </c>
      <c r="B8" s="304" t="s">
        <v>700</v>
      </c>
      <c r="C8" s="304" t="s">
        <v>701</v>
      </c>
      <c r="D8" s="305">
        <f>E8+F8+G8</f>
        <v>400</v>
      </c>
      <c r="E8" s="305"/>
      <c r="F8" s="305"/>
      <c r="G8" s="305">
        <v>400</v>
      </c>
      <c r="H8" s="305">
        <f>I8+J8+K8</f>
        <v>377.02</v>
      </c>
      <c r="I8" s="305"/>
      <c r="J8" s="305"/>
      <c r="K8" s="305">
        <v>377.02</v>
      </c>
    </row>
    <row r="9" spans="1:11" s="306" customFormat="1" ht="87" customHeight="1" x14ac:dyDescent="0.2">
      <c r="A9" s="616" t="s">
        <v>915</v>
      </c>
      <c r="B9" s="479" t="s">
        <v>752</v>
      </c>
      <c r="C9" s="304" t="s">
        <v>1230</v>
      </c>
      <c r="D9" s="305">
        <f>E9+F9+G9</f>
        <v>1523.7</v>
      </c>
      <c r="E9" s="415">
        <v>0</v>
      </c>
      <c r="F9" s="305">
        <v>1523.7</v>
      </c>
      <c r="G9" s="305"/>
      <c r="H9" s="305">
        <f>I9+J9+K9</f>
        <v>671.6</v>
      </c>
      <c r="I9" s="305">
        <v>671.6</v>
      </c>
      <c r="J9" s="305"/>
      <c r="K9" s="305"/>
    </row>
    <row r="10" spans="1:11" s="306" customFormat="1" ht="121.5" customHeight="1" x14ac:dyDescent="0.2">
      <c r="A10" s="616"/>
      <c r="B10" s="479" t="s">
        <v>942</v>
      </c>
      <c r="C10" s="365" t="s">
        <v>1229</v>
      </c>
      <c r="D10" s="305">
        <f>E10+F10+G10</f>
        <v>2002.4</v>
      </c>
      <c r="E10" s="305">
        <v>0</v>
      </c>
      <c r="F10" s="305">
        <v>2002.4</v>
      </c>
      <c r="G10" s="305"/>
      <c r="H10" s="305"/>
      <c r="I10" s="305"/>
      <c r="J10" s="305"/>
      <c r="K10" s="305"/>
    </row>
    <row r="11" spans="1:11" s="302" customFormat="1" ht="15.75" x14ac:dyDescent="0.2">
      <c r="A11" s="334" t="s">
        <v>555</v>
      </c>
      <c r="B11" s="308"/>
      <c r="C11" s="309"/>
      <c r="D11" s="310">
        <f>D8+D9+D10</f>
        <v>3926.1000000000004</v>
      </c>
      <c r="E11" s="310">
        <f>E8+E9+E10</f>
        <v>0</v>
      </c>
      <c r="F11" s="310">
        <f>F8+F9+F10</f>
        <v>3526.1000000000004</v>
      </c>
      <c r="G11" s="310">
        <f>G8+G9+G10</f>
        <v>400</v>
      </c>
      <c r="H11" s="310">
        <f>H8+H9</f>
        <v>1048.6199999999999</v>
      </c>
      <c r="I11" s="310">
        <f>I8+I9</f>
        <v>671.6</v>
      </c>
      <c r="J11" s="310">
        <f>J8+J9</f>
        <v>0</v>
      </c>
      <c r="K11" s="310">
        <f>K8+K9</f>
        <v>377.02</v>
      </c>
    </row>
    <row r="13" spans="1:11" ht="18.75" x14ac:dyDescent="0.3">
      <c r="D13" s="311"/>
      <c r="E13" s="311"/>
      <c r="F13" s="311"/>
      <c r="G13" s="311"/>
      <c r="H13" s="312"/>
      <c r="I13" s="312"/>
    </row>
    <row r="14" spans="1:11" ht="18.75" x14ac:dyDescent="0.3">
      <c r="D14" s="311"/>
      <c r="E14" s="311"/>
      <c r="F14" s="311"/>
      <c r="G14" s="311"/>
      <c r="H14" s="312"/>
      <c r="I14" s="312"/>
    </row>
    <row r="15" spans="1:11" ht="18.75" x14ac:dyDescent="0.3">
      <c r="D15" s="313"/>
      <c r="E15" s="311"/>
      <c r="F15" s="311"/>
      <c r="G15" s="314"/>
      <c r="H15" s="312"/>
      <c r="I15" s="315"/>
    </row>
    <row r="16" spans="1:11" ht="18.75" x14ac:dyDescent="0.3">
      <c r="D16" s="311"/>
      <c r="E16" s="311"/>
      <c r="F16" s="311"/>
      <c r="G16" s="311"/>
      <c r="H16" s="312"/>
      <c r="I16" s="312"/>
    </row>
    <row r="17" spans="4:9" ht="18.75" x14ac:dyDescent="0.3">
      <c r="D17" s="311"/>
      <c r="E17" s="311"/>
      <c r="F17" s="311"/>
      <c r="G17" s="311"/>
      <c r="H17" s="312"/>
      <c r="I17" s="312"/>
    </row>
    <row r="18" spans="4:9" x14ac:dyDescent="0.25">
      <c r="D18" s="139"/>
      <c r="E18" s="139"/>
      <c r="F18" s="139"/>
      <c r="G18" s="139"/>
      <c r="H18" s="131"/>
      <c r="I18" s="131"/>
    </row>
    <row r="19" spans="4:9" x14ac:dyDescent="0.25">
      <c r="D19" s="139"/>
      <c r="E19" s="139"/>
      <c r="F19" s="139"/>
      <c r="G19" s="139"/>
      <c r="H19" s="131"/>
      <c r="I19" s="131"/>
    </row>
    <row r="20" spans="4:9" x14ac:dyDescent="0.25">
      <c r="D20" s="139"/>
      <c r="E20" s="139"/>
      <c r="F20" s="139"/>
      <c r="G20" s="139"/>
      <c r="H20" s="131"/>
      <c r="I20" s="131"/>
    </row>
    <row r="21" spans="4:9" x14ac:dyDescent="0.25">
      <c r="D21" s="139"/>
      <c r="E21" s="139"/>
      <c r="F21" s="139"/>
      <c r="G21" s="139"/>
      <c r="H21" s="131"/>
      <c r="I21" s="131"/>
    </row>
  </sheetData>
  <mergeCells count="18">
    <mergeCell ref="D6:D7"/>
    <mergeCell ref="E6:G6"/>
    <mergeCell ref="H6:H7"/>
    <mergeCell ref="I6:K6"/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I24" sqref="I24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692"/>
      <c r="L1" s="692"/>
      <c r="O1" s="689" t="s">
        <v>961</v>
      </c>
      <c r="P1" s="68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595" t="s">
        <v>1177</v>
      </c>
      <c r="P2" s="59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3"/>
      <c r="B4" s="691" t="s">
        <v>1187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293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80"/>
      <c r="D6" s="180"/>
      <c r="E6" s="180"/>
      <c r="F6" s="180"/>
      <c r="G6" s="180"/>
      <c r="H6" s="77"/>
      <c r="P6" s="181" t="s">
        <v>549</v>
      </c>
    </row>
    <row r="7" spans="1:17" ht="31.7" customHeight="1" x14ac:dyDescent="0.2">
      <c r="A7" s="693" t="s">
        <v>567</v>
      </c>
      <c r="B7" s="693" t="s">
        <v>568</v>
      </c>
      <c r="C7" s="182">
        <v>2008</v>
      </c>
      <c r="D7" s="182">
        <v>2010</v>
      </c>
      <c r="E7" s="182">
        <v>2010</v>
      </c>
      <c r="F7" s="182" t="s">
        <v>569</v>
      </c>
      <c r="G7" s="182" t="s">
        <v>570</v>
      </c>
      <c r="H7" s="291">
        <v>2011</v>
      </c>
      <c r="I7" s="694" t="s">
        <v>1068</v>
      </c>
      <c r="J7" s="695"/>
      <c r="K7" s="695"/>
      <c r="L7" s="696"/>
      <c r="M7" s="694" t="s">
        <v>1190</v>
      </c>
      <c r="N7" s="695"/>
      <c r="O7" s="695"/>
      <c r="P7" s="696"/>
    </row>
    <row r="8" spans="1:17" ht="55.5" customHeight="1" x14ac:dyDescent="0.2">
      <c r="A8" s="693"/>
      <c r="B8" s="693"/>
      <c r="C8" s="182"/>
      <c r="D8" s="182"/>
      <c r="E8" s="182"/>
      <c r="F8" s="182"/>
      <c r="G8" s="182"/>
      <c r="H8" s="291"/>
      <c r="I8" s="291" t="s">
        <v>571</v>
      </c>
      <c r="J8" s="291" t="s">
        <v>572</v>
      </c>
      <c r="K8" s="183" t="s">
        <v>573</v>
      </c>
      <c r="L8" s="183" t="s">
        <v>574</v>
      </c>
      <c r="M8" s="291" t="s">
        <v>571</v>
      </c>
      <c r="N8" s="291" t="s">
        <v>572</v>
      </c>
      <c r="O8" s="183" t="s">
        <v>573</v>
      </c>
      <c r="P8" s="183" t="s">
        <v>574</v>
      </c>
    </row>
    <row r="9" spans="1:17" ht="12.75" customHeight="1" x14ac:dyDescent="0.2">
      <c r="A9" s="291">
        <v>1</v>
      </c>
      <c r="B9" s="291">
        <v>2</v>
      </c>
      <c r="C9" s="182"/>
      <c r="D9" s="182"/>
      <c r="E9" s="182"/>
      <c r="F9" s="182"/>
      <c r="G9" s="182"/>
      <c r="H9" s="291"/>
      <c r="I9" s="362">
        <v>3</v>
      </c>
      <c r="J9" s="362">
        <v>4</v>
      </c>
      <c r="K9" s="362">
        <v>5</v>
      </c>
      <c r="L9" s="362">
        <v>6</v>
      </c>
      <c r="M9" s="362">
        <v>3</v>
      </c>
      <c r="N9" s="362">
        <v>4</v>
      </c>
      <c r="O9" s="362">
        <v>5</v>
      </c>
      <c r="P9" s="362">
        <v>6</v>
      </c>
    </row>
    <row r="10" spans="1:17" s="244" customFormat="1" ht="22.5" customHeight="1" x14ac:dyDescent="0.2">
      <c r="A10" s="241"/>
      <c r="B10" s="242" t="s">
        <v>399</v>
      </c>
      <c r="C10" s="243"/>
      <c r="D10" s="243"/>
      <c r="E10" s="243"/>
      <c r="F10" s="243"/>
      <c r="G10" s="243"/>
      <c r="H10" s="243"/>
      <c r="I10" s="459">
        <f>J10+K10+L10</f>
        <v>9005.8101390000011</v>
      </c>
      <c r="J10" s="459">
        <f t="shared" ref="J10:L11" si="0">J11</f>
        <v>0</v>
      </c>
      <c r="K10" s="459">
        <f t="shared" si="0"/>
        <v>0</v>
      </c>
      <c r="L10" s="459">
        <v>9005.8101390000011</v>
      </c>
      <c r="M10" s="459">
        <f>N10+O10+P10</f>
        <v>9745.4154720000006</v>
      </c>
      <c r="N10" s="459">
        <f t="shared" ref="N10:P11" si="1">N11</f>
        <v>0</v>
      </c>
      <c r="O10" s="459">
        <f t="shared" si="1"/>
        <v>0</v>
      </c>
      <c r="P10" s="459">
        <v>9745.4154720000006</v>
      </c>
    </row>
    <row r="11" spans="1:17" s="88" customFormat="1" ht="18.600000000000001" hidden="1" customHeight="1" x14ac:dyDescent="0.2">
      <c r="A11" s="185">
        <v>1</v>
      </c>
      <c r="B11" s="186" t="s">
        <v>963</v>
      </c>
      <c r="C11" s="187"/>
      <c r="D11" s="187"/>
      <c r="E11" s="187"/>
      <c r="F11" s="187"/>
      <c r="G11" s="187"/>
      <c r="H11" s="187"/>
      <c r="I11" s="189">
        <f t="shared" ref="I11:I19" si="2">J11+K11+L11</f>
        <v>4419.7</v>
      </c>
      <c r="J11" s="189">
        <f t="shared" si="0"/>
        <v>0</v>
      </c>
      <c r="K11" s="189">
        <f t="shared" si="0"/>
        <v>0</v>
      </c>
      <c r="L11" s="189">
        <f t="shared" si="0"/>
        <v>4419.7</v>
      </c>
      <c r="M11" s="189">
        <f t="shared" ref="M11:M19" si="3">N11+O11+P11</f>
        <v>6941.3</v>
      </c>
      <c r="N11" s="189">
        <f t="shared" si="1"/>
        <v>0</v>
      </c>
      <c r="O11" s="189">
        <f t="shared" si="1"/>
        <v>0</v>
      </c>
      <c r="P11" s="189">
        <f t="shared" si="1"/>
        <v>6941.3</v>
      </c>
    </row>
    <row r="12" spans="1:17" ht="42.75" hidden="1" customHeight="1" x14ac:dyDescent="0.2">
      <c r="A12" s="188" t="s">
        <v>575</v>
      </c>
      <c r="B12" s="31" t="s">
        <v>1015</v>
      </c>
      <c r="C12" s="184"/>
      <c r="D12" s="184"/>
      <c r="E12" s="184"/>
      <c r="F12" s="184"/>
      <c r="G12" s="184"/>
      <c r="H12" s="184"/>
      <c r="I12" s="189">
        <f t="shared" si="2"/>
        <v>4419.7</v>
      </c>
      <c r="J12" s="189">
        <f>J13+J14+J15+J16+J17+J18+J19</f>
        <v>0</v>
      </c>
      <c r="K12" s="189">
        <f>K13+K14+K15+K16+K17+K18+K19</f>
        <v>0</v>
      </c>
      <c r="L12" s="189">
        <f>L13+L14+L15+L16+L17+L18+L19</f>
        <v>4419.7</v>
      </c>
      <c r="M12" s="189">
        <f t="shared" si="3"/>
        <v>6941.3</v>
      </c>
      <c r="N12" s="189">
        <f>N13+N14+N15+N16+N17+N18+N19</f>
        <v>0</v>
      </c>
      <c r="O12" s="189">
        <f>O13+O14+O15+O16+O17+O18+O19</f>
        <v>0</v>
      </c>
      <c r="P12" s="189">
        <f>P13+P14+P15+P16+P17+P18+P19</f>
        <v>6941.3</v>
      </c>
    </row>
    <row r="13" spans="1:17" ht="18.75" hidden="1" customHeight="1" x14ac:dyDescent="0.2">
      <c r="A13" s="188" t="s">
        <v>576</v>
      </c>
      <c r="B13" s="190" t="s">
        <v>706</v>
      </c>
      <c r="C13" s="291"/>
      <c r="D13" s="291"/>
      <c r="E13" s="291"/>
      <c r="F13" s="291"/>
      <c r="G13" s="291"/>
      <c r="H13" s="291"/>
      <c r="I13" s="189">
        <f t="shared" si="2"/>
        <v>3519.7</v>
      </c>
      <c r="J13" s="189"/>
      <c r="K13" s="189"/>
      <c r="L13" s="189">
        <v>3519.7</v>
      </c>
      <c r="M13" s="189">
        <f t="shared" si="3"/>
        <v>6041.3</v>
      </c>
      <c r="N13" s="189"/>
      <c r="O13" s="191"/>
      <c r="P13" s="362">
        <v>6041.3</v>
      </c>
    </row>
    <row r="14" spans="1:17" ht="18.75" hidden="1" customHeight="1" x14ac:dyDescent="0.2">
      <c r="A14" s="188" t="s">
        <v>577</v>
      </c>
      <c r="B14" s="190" t="s">
        <v>704</v>
      </c>
      <c r="C14" s="291"/>
      <c r="D14" s="291"/>
      <c r="E14" s="291"/>
      <c r="F14" s="291"/>
      <c r="G14" s="291"/>
      <c r="H14" s="291"/>
      <c r="I14" s="189">
        <f t="shared" si="2"/>
        <v>150</v>
      </c>
      <c r="J14" s="189"/>
      <c r="K14" s="191"/>
      <c r="L14" s="189">
        <v>150</v>
      </c>
      <c r="M14" s="189">
        <f t="shared" si="3"/>
        <v>150</v>
      </c>
      <c r="N14" s="189"/>
      <c r="O14" s="191"/>
      <c r="P14" s="408">
        <v>150</v>
      </c>
    </row>
    <row r="15" spans="1:17" ht="18.75" hidden="1" customHeight="1" x14ac:dyDescent="0.2">
      <c r="A15" s="188" t="s">
        <v>578</v>
      </c>
      <c r="B15" s="190" t="s">
        <v>705</v>
      </c>
      <c r="C15" s="291"/>
      <c r="D15" s="291"/>
      <c r="E15" s="291"/>
      <c r="F15" s="291"/>
      <c r="G15" s="291"/>
      <c r="H15" s="291"/>
      <c r="I15" s="189">
        <f t="shared" si="2"/>
        <v>150</v>
      </c>
      <c r="J15" s="189"/>
      <c r="K15" s="191"/>
      <c r="L15" s="189">
        <v>150</v>
      </c>
      <c r="M15" s="189">
        <f t="shared" si="3"/>
        <v>150</v>
      </c>
      <c r="N15" s="189"/>
      <c r="O15" s="191"/>
      <c r="P15" s="408">
        <v>150</v>
      </c>
    </row>
    <row r="16" spans="1:17" ht="18.75" hidden="1" customHeight="1" x14ac:dyDescent="0.2">
      <c r="A16" s="188" t="s">
        <v>579</v>
      </c>
      <c r="B16" s="190" t="s">
        <v>708</v>
      </c>
      <c r="C16" s="291"/>
      <c r="D16" s="291"/>
      <c r="E16" s="291"/>
      <c r="F16" s="291"/>
      <c r="G16" s="291"/>
      <c r="H16" s="291"/>
      <c r="I16" s="189">
        <f t="shared" si="2"/>
        <v>150</v>
      </c>
      <c r="J16" s="189"/>
      <c r="K16" s="191"/>
      <c r="L16" s="189">
        <v>150</v>
      </c>
      <c r="M16" s="189">
        <f t="shared" si="3"/>
        <v>150</v>
      </c>
      <c r="N16" s="189"/>
      <c r="O16" s="191"/>
      <c r="P16" s="408">
        <v>150</v>
      </c>
    </row>
    <row r="17" spans="1:16" ht="18.75" hidden="1" customHeight="1" x14ac:dyDescent="0.2">
      <c r="A17" s="188" t="s">
        <v>964</v>
      </c>
      <c r="B17" s="190" t="s">
        <v>703</v>
      </c>
      <c r="C17" s="291"/>
      <c r="D17" s="291"/>
      <c r="E17" s="291"/>
      <c r="F17" s="291"/>
      <c r="G17" s="291"/>
      <c r="H17" s="291"/>
      <c r="I17" s="189">
        <f t="shared" si="2"/>
        <v>150</v>
      </c>
      <c r="J17" s="189"/>
      <c r="K17" s="191"/>
      <c r="L17" s="189">
        <v>150</v>
      </c>
      <c r="M17" s="189">
        <f t="shared" si="3"/>
        <v>150</v>
      </c>
      <c r="N17" s="189"/>
      <c r="O17" s="191"/>
      <c r="P17" s="408">
        <v>150</v>
      </c>
    </row>
    <row r="18" spans="1:16" ht="18.75" hidden="1" customHeight="1" x14ac:dyDescent="0.2">
      <c r="A18" s="188" t="s">
        <v>965</v>
      </c>
      <c r="B18" s="190" t="s">
        <v>709</v>
      </c>
      <c r="C18" s="291"/>
      <c r="D18" s="291"/>
      <c r="E18" s="291"/>
      <c r="F18" s="291"/>
      <c r="G18" s="291"/>
      <c r="H18" s="291"/>
      <c r="I18" s="189">
        <f t="shared" si="2"/>
        <v>150</v>
      </c>
      <c r="J18" s="189"/>
      <c r="K18" s="191"/>
      <c r="L18" s="189">
        <v>150</v>
      </c>
      <c r="M18" s="189">
        <f t="shared" si="3"/>
        <v>150</v>
      </c>
      <c r="N18" s="189"/>
      <c r="O18" s="191"/>
      <c r="P18" s="408">
        <v>150</v>
      </c>
    </row>
    <row r="19" spans="1:16" ht="18.75" hidden="1" customHeight="1" x14ac:dyDescent="0.2">
      <c r="A19" s="188" t="s">
        <v>966</v>
      </c>
      <c r="B19" s="295" t="s">
        <v>707</v>
      </c>
      <c r="C19" s="291"/>
      <c r="D19" s="291"/>
      <c r="E19" s="291"/>
      <c r="F19" s="291"/>
      <c r="G19" s="291"/>
      <c r="H19" s="291"/>
      <c r="I19" s="189">
        <f t="shared" si="2"/>
        <v>150</v>
      </c>
      <c r="J19" s="189"/>
      <c r="K19" s="191"/>
      <c r="L19" s="189">
        <v>150</v>
      </c>
      <c r="M19" s="189">
        <f t="shared" si="3"/>
        <v>150</v>
      </c>
      <c r="N19" s="189"/>
      <c r="O19" s="191"/>
      <c r="P19" s="408">
        <v>150</v>
      </c>
    </row>
    <row r="20" spans="1:16" ht="37.5" hidden="1" customHeight="1" x14ac:dyDescent="0.2">
      <c r="A20" s="192"/>
      <c r="B20" s="193"/>
      <c r="C20" s="194"/>
      <c r="D20" s="194"/>
      <c r="E20" s="194"/>
      <c r="F20" s="194"/>
      <c r="G20" s="194"/>
      <c r="H20" s="194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2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5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I3" sqref="I3:K3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3"/>
    <col min="246" max="246" width="0" style="343" hidden="1" customWidth="1"/>
    <col min="247" max="247" width="4.7109375" style="343" customWidth="1"/>
    <col min="248" max="248" width="72.5703125" style="343" customWidth="1"/>
    <col min="249" max="249" width="15.42578125" style="343" customWidth="1"/>
    <col min="250" max="250" width="16.28515625" style="343" customWidth="1"/>
    <col min="251" max="256" width="17.28515625" style="343" customWidth="1"/>
    <col min="257" max="263" width="0" style="343" hidden="1" customWidth="1"/>
    <col min="264" max="264" width="12.140625" style="343" customWidth="1"/>
    <col min="265" max="265" width="15.140625" style="343" customWidth="1"/>
    <col min="266" max="292" width="8" style="343" customWidth="1"/>
    <col min="293" max="501" width="8" style="343"/>
    <col min="502" max="502" width="0" style="343" hidden="1" customWidth="1"/>
    <col min="503" max="503" width="4.7109375" style="343" customWidth="1"/>
    <col min="504" max="504" width="72.5703125" style="343" customWidth="1"/>
    <col min="505" max="505" width="15.42578125" style="343" customWidth="1"/>
    <col min="506" max="506" width="16.28515625" style="343" customWidth="1"/>
    <col min="507" max="512" width="17.28515625" style="343" customWidth="1"/>
    <col min="513" max="519" width="0" style="343" hidden="1" customWidth="1"/>
    <col min="520" max="520" width="12.140625" style="343" customWidth="1"/>
    <col min="521" max="521" width="15.140625" style="343" customWidth="1"/>
    <col min="522" max="548" width="8" style="343" customWidth="1"/>
    <col min="549" max="757" width="8" style="343"/>
    <col min="758" max="758" width="0" style="343" hidden="1" customWidth="1"/>
    <col min="759" max="759" width="4.7109375" style="343" customWidth="1"/>
    <col min="760" max="760" width="72.5703125" style="343" customWidth="1"/>
    <col min="761" max="761" width="15.42578125" style="343" customWidth="1"/>
    <col min="762" max="762" width="16.28515625" style="343" customWidth="1"/>
    <col min="763" max="768" width="17.28515625" style="343" customWidth="1"/>
    <col min="769" max="775" width="0" style="343" hidden="1" customWidth="1"/>
    <col min="776" max="776" width="12.140625" style="343" customWidth="1"/>
    <col min="777" max="777" width="15.140625" style="343" customWidth="1"/>
    <col min="778" max="804" width="8" style="343" customWidth="1"/>
    <col min="805" max="1013" width="8" style="343"/>
    <col min="1014" max="1014" width="0" style="343" hidden="1" customWidth="1"/>
    <col min="1015" max="1015" width="4.7109375" style="343" customWidth="1"/>
    <col min="1016" max="1016" width="72.5703125" style="343" customWidth="1"/>
    <col min="1017" max="1017" width="15.42578125" style="343" customWidth="1"/>
    <col min="1018" max="1018" width="16.28515625" style="343" customWidth="1"/>
    <col min="1019" max="1024" width="17.28515625" style="343" customWidth="1"/>
    <col min="1025" max="1031" width="0" style="343" hidden="1" customWidth="1"/>
    <col min="1032" max="1032" width="12.140625" style="343" customWidth="1"/>
    <col min="1033" max="1033" width="15.140625" style="343" customWidth="1"/>
    <col min="1034" max="1060" width="8" style="343" customWidth="1"/>
    <col min="1061" max="1269" width="8" style="343"/>
    <col min="1270" max="1270" width="0" style="343" hidden="1" customWidth="1"/>
    <col min="1271" max="1271" width="4.7109375" style="343" customWidth="1"/>
    <col min="1272" max="1272" width="72.5703125" style="343" customWidth="1"/>
    <col min="1273" max="1273" width="15.42578125" style="343" customWidth="1"/>
    <col min="1274" max="1274" width="16.28515625" style="343" customWidth="1"/>
    <col min="1275" max="1280" width="17.28515625" style="343" customWidth="1"/>
    <col min="1281" max="1287" width="0" style="343" hidden="1" customWidth="1"/>
    <col min="1288" max="1288" width="12.140625" style="343" customWidth="1"/>
    <col min="1289" max="1289" width="15.140625" style="343" customWidth="1"/>
    <col min="1290" max="1316" width="8" style="343" customWidth="1"/>
    <col min="1317" max="1525" width="8" style="343"/>
    <col min="1526" max="1526" width="0" style="343" hidden="1" customWidth="1"/>
    <col min="1527" max="1527" width="4.7109375" style="343" customWidth="1"/>
    <col min="1528" max="1528" width="72.5703125" style="343" customWidth="1"/>
    <col min="1529" max="1529" width="15.42578125" style="343" customWidth="1"/>
    <col min="1530" max="1530" width="16.28515625" style="343" customWidth="1"/>
    <col min="1531" max="1536" width="17.28515625" style="343" customWidth="1"/>
    <col min="1537" max="1543" width="0" style="343" hidden="1" customWidth="1"/>
    <col min="1544" max="1544" width="12.140625" style="343" customWidth="1"/>
    <col min="1545" max="1545" width="15.140625" style="343" customWidth="1"/>
    <col min="1546" max="1572" width="8" style="343" customWidth="1"/>
    <col min="1573" max="1781" width="8" style="343"/>
    <col min="1782" max="1782" width="0" style="343" hidden="1" customWidth="1"/>
    <col min="1783" max="1783" width="4.7109375" style="343" customWidth="1"/>
    <col min="1784" max="1784" width="72.5703125" style="343" customWidth="1"/>
    <col min="1785" max="1785" width="15.42578125" style="343" customWidth="1"/>
    <col min="1786" max="1786" width="16.28515625" style="343" customWidth="1"/>
    <col min="1787" max="1792" width="17.28515625" style="343" customWidth="1"/>
    <col min="1793" max="1799" width="0" style="343" hidden="1" customWidth="1"/>
    <col min="1800" max="1800" width="12.140625" style="343" customWidth="1"/>
    <col min="1801" max="1801" width="15.140625" style="343" customWidth="1"/>
    <col min="1802" max="1828" width="8" style="343" customWidth="1"/>
    <col min="1829" max="2037" width="8" style="343"/>
    <col min="2038" max="2038" width="0" style="343" hidden="1" customWidth="1"/>
    <col min="2039" max="2039" width="4.7109375" style="343" customWidth="1"/>
    <col min="2040" max="2040" width="72.5703125" style="343" customWidth="1"/>
    <col min="2041" max="2041" width="15.42578125" style="343" customWidth="1"/>
    <col min="2042" max="2042" width="16.28515625" style="343" customWidth="1"/>
    <col min="2043" max="2048" width="17.28515625" style="343" customWidth="1"/>
    <col min="2049" max="2055" width="0" style="343" hidden="1" customWidth="1"/>
    <col min="2056" max="2056" width="12.140625" style="343" customWidth="1"/>
    <col min="2057" max="2057" width="15.140625" style="343" customWidth="1"/>
    <col min="2058" max="2084" width="8" style="343" customWidth="1"/>
    <col min="2085" max="2293" width="8" style="343"/>
    <col min="2294" max="2294" width="0" style="343" hidden="1" customWidth="1"/>
    <col min="2295" max="2295" width="4.7109375" style="343" customWidth="1"/>
    <col min="2296" max="2296" width="72.5703125" style="343" customWidth="1"/>
    <col min="2297" max="2297" width="15.42578125" style="343" customWidth="1"/>
    <col min="2298" max="2298" width="16.28515625" style="343" customWidth="1"/>
    <col min="2299" max="2304" width="17.28515625" style="343" customWidth="1"/>
    <col min="2305" max="2311" width="0" style="343" hidden="1" customWidth="1"/>
    <col min="2312" max="2312" width="12.140625" style="343" customWidth="1"/>
    <col min="2313" max="2313" width="15.140625" style="343" customWidth="1"/>
    <col min="2314" max="2340" width="8" style="343" customWidth="1"/>
    <col min="2341" max="2549" width="8" style="343"/>
    <col min="2550" max="2550" width="0" style="343" hidden="1" customWidth="1"/>
    <col min="2551" max="2551" width="4.7109375" style="343" customWidth="1"/>
    <col min="2552" max="2552" width="72.5703125" style="343" customWidth="1"/>
    <col min="2553" max="2553" width="15.42578125" style="343" customWidth="1"/>
    <col min="2554" max="2554" width="16.28515625" style="343" customWidth="1"/>
    <col min="2555" max="2560" width="17.28515625" style="343" customWidth="1"/>
    <col min="2561" max="2567" width="0" style="343" hidden="1" customWidth="1"/>
    <col min="2568" max="2568" width="12.140625" style="343" customWidth="1"/>
    <col min="2569" max="2569" width="15.140625" style="343" customWidth="1"/>
    <col min="2570" max="2596" width="8" style="343" customWidth="1"/>
    <col min="2597" max="2805" width="8" style="343"/>
    <col min="2806" max="2806" width="0" style="343" hidden="1" customWidth="1"/>
    <col min="2807" max="2807" width="4.7109375" style="343" customWidth="1"/>
    <col min="2808" max="2808" width="72.5703125" style="343" customWidth="1"/>
    <col min="2809" max="2809" width="15.42578125" style="343" customWidth="1"/>
    <col min="2810" max="2810" width="16.28515625" style="343" customWidth="1"/>
    <col min="2811" max="2816" width="17.28515625" style="343" customWidth="1"/>
    <col min="2817" max="2823" width="0" style="343" hidden="1" customWidth="1"/>
    <col min="2824" max="2824" width="12.140625" style="343" customWidth="1"/>
    <col min="2825" max="2825" width="15.140625" style="343" customWidth="1"/>
    <col min="2826" max="2852" width="8" style="343" customWidth="1"/>
    <col min="2853" max="3061" width="8" style="343"/>
    <col min="3062" max="3062" width="0" style="343" hidden="1" customWidth="1"/>
    <col min="3063" max="3063" width="4.7109375" style="343" customWidth="1"/>
    <col min="3064" max="3064" width="72.5703125" style="343" customWidth="1"/>
    <col min="3065" max="3065" width="15.42578125" style="343" customWidth="1"/>
    <col min="3066" max="3066" width="16.28515625" style="343" customWidth="1"/>
    <col min="3067" max="3072" width="17.28515625" style="343" customWidth="1"/>
    <col min="3073" max="3079" width="0" style="343" hidden="1" customWidth="1"/>
    <col min="3080" max="3080" width="12.140625" style="343" customWidth="1"/>
    <col min="3081" max="3081" width="15.140625" style="343" customWidth="1"/>
    <col min="3082" max="3108" width="8" style="343" customWidth="1"/>
    <col min="3109" max="3317" width="8" style="343"/>
    <col min="3318" max="3318" width="0" style="343" hidden="1" customWidth="1"/>
    <col min="3319" max="3319" width="4.7109375" style="343" customWidth="1"/>
    <col min="3320" max="3320" width="72.5703125" style="343" customWidth="1"/>
    <col min="3321" max="3321" width="15.42578125" style="343" customWidth="1"/>
    <col min="3322" max="3322" width="16.28515625" style="343" customWidth="1"/>
    <col min="3323" max="3328" width="17.28515625" style="343" customWidth="1"/>
    <col min="3329" max="3335" width="0" style="343" hidden="1" customWidth="1"/>
    <col min="3336" max="3336" width="12.140625" style="343" customWidth="1"/>
    <col min="3337" max="3337" width="15.140625" style="343" customWidth="1"/>
    <col min="3338" max="3364" width="8" style="343" customWidth="1"/>
    <col min="3365" max="3573" width="8" style="343"/>
    <col min="3574" max="3574" width="0" style="343" hidden="1" customWidth="1"/>
    <col min="3575" max="3575" width="4.7109375" style="343" customWidth="1"/>
    <col min="3576" max="3576" width="72.5703125" style="343" customWidth="1"/>
    <col min="3577" max="3577" width="15.42578125" style="343" customWidth="1"/>
    <col min="3578" max="3578" width="16.28515625" style="343" customWidth="1"/>
    <col min="3579" max="3584" width="17.28515625" style="343" customWidth="1"/>
    <col min="3585" max="3591" width="0" style="343" hidden="1" customWidth="1"/>
    <col min="3592" max="3592" width="12.140625" style="343" customWidth="1"/>
    <col min="3593" max="3593" width="15.140625" style="343" customWidth="1"/>
    <col min="3594" max="3620" width="8" style="343" customWidth="1"/>
    <col min="3621" max="3829" width="8" style="343"/>
    <col min="3830" max="3830" width="0" style="343" hidden="1" customWidth="1"/>
    <col min="3831" max="3831" width="4.7109375" style="343" customWidth="1"/>
    <col min="3832" max="3832" width="72.5703125" style="343" customWidth="1"/>
    <col min="3833" max="3833" width="15.42578125" style="343" customWidth="1"/>
    <col min="3834" max="3834" width="16.28515625" style="343" customWidth="1"/>
    <col min="3835" max="3840" width="17.28515625" style="343" customWidth="1"/>
    <col min="3841" max="3847" width="0" style="343" hidden="1" customWidth="1"/>
    <col min="3848" max="3848" width="12.140625" style="343" customWidth="1"/>
    <col min="3849" max="3849" width="15.140625" style="343" customWidth="1"/>
    <col min="3850" max="3876" width="8" style="343" customWidth="1"/>
    <col min="3877" max="4085" width="8" style="343"/>
    <col min="4086" max="4086" width="0" style="343" hidden="1" customWidth="1"/>
    <col min="4087" max="4087" width="4.7109375" style="343" customWidth="1"/>
    <col min="4088" max="4088" width="72.5703125" style="343" customWidth="1"/>
    <col min="4089" max="4089" width="15.42578125" style="343" customWidth="1"/>
    <col min="4090" max="4090" width="16.28515625" style="343" customWidth="1"/>
    <col min="4091" max="4096" width="17.28515625" style="343" customWidth="1"/>
    <col min="4097" max="4103" width="0" style="343" hidden="1" customWidth="1"/>
    <col min="4104" max="4104" width="12.140625" style="343" customWidth="1"/>
    <col min="4105" max="4105" width="15.140625" style="343" customWidth="1"/>
    <col min="4106" max="4132" width="8" style="343" customWidth="1"/>
    <col min="4133" max="4341" width="8" style="343"/>
    <col min="4342" max="4342" width="0" style="343" hidden="1" customWidth="1"/>
    <col min="4343" max="4343" width="4.7109375" style="343" customWidth="1"/>
    <col min="4344" max="4344" width="72.5703125" style="343" customWidth="1"/>
    <col min="4345" max="4345" width="15.42578125" style="343" customWidth="1"/>
    <col min="4346" max="4346" width="16.28515625" style="343" customWidth="1"/>
    <col min="4347" max="4352" width="17.28515625" style="343" customWidth="1"/>
    <col min="4353" max="4359" width="0" style="343" hidden="1" customWidth="1"/>
    <col min="4360" max="4360" width="12.140625" style="343" customWidth="1"/>
    <col min="4361" max="4361" width="15.140625" style="343" customWidth="1"/>
    <col min="4362" max="4388" width="8" style="343" customWidth="1"/>
    <col min="4389" max="4597" width="8" style="343"/>
    <col min="4598" max="4598" width="0" style="343" hidden="1" customWidth="1"/>
    <col min="4599" max="4599" width="4.7109375" style="343" customWidth="1"/>
    <col min="4600" max="4600" width="72.5703125" style="343" customWidth="1"/>
    <col min="4601" max="4601" width="15.42578125" style="343" customWidth="1"/>
    <col min="4602" max="4602" width="16.28515625" style="343" customWidth="1"/>
    <col min="4603" max="4608" width="17.28515625" style="343" customWidth="1"/>
    <col min="4609" max="4615" width="0" style="343" hidden="1" customWidth="1"/>
    <col min="4616" max="4616" width="12.140625" style="343" customWidth="1"/>
    <col min="4617" max="4617" width="15.140625" style="343" customWidth="1"/>
    <col min="4618" max="4644" width="8" style="343" customWidth="1"/>
    <col min="4645" max="4853" width="8" style="343"/>
    <col min="4854" max="4854" width="0" style="343" hidden="1" customWidth="1"/>
    <col min="4855" max="4855" width="4.7109375" style="343" customWidth="1"/>
    <col min="4856" max="4856" width="72.5703125" style="343" customWidth="1"/>
    <col min="4857" max="4857" width="15.42578125" style="343" customWidth="1"/>
    <col min="4858" max="4858" width="16.28515625" style="343" customWidth="1"/>
    <col min="4859" max="4864" width="17.28515625" style="343" customWidth="1"/>
    <col min="4865" max="4871" width="0" style="343" hidden="1" customWidth="1"/>
    <col min="4872" max="4872" width="12.140625" style="343" customWidth="1"/>
    <col min="4873" max="4873" width="15.140625" style="343" customWidth="1"/>
    <col min="4874" max="4900" width="8" style="343" customWidth="1"/>
    <col min="4901" max="5109" width="8" style="343"/>
    <col min="5110" max="5110" width="0" style="343" hidden="1" customWidth="1"/>
    <col min="5111" max="5111" width="4.7109375" style="343" customWidth="1"/>
    <col min="5112" max="5112" width="72.5703125" style="343" customWidth="1"/>
    <col min="5113" max="5113" width="15.42578125" style="343" customWidth="1"/>
    <col min="5114" max="5114" width="16.28515625" style="343" customWidth="1"/>
    <col min="5115" max="5120" width="17.28515625" style="343" customWidth="1"/>
    <col min="5121" max="5127" width="0" style="343" hidden="1" customWidth="1"/>
    <col min="5128" max="5128" width="12.140625" style="343" customWidth="1"/>
    <col min="5129" max="5129" width="15.140625" style="343" customWidth="1"/>
    <col min="5130" max="5156" width="8" style="343" customWidth="1"/>
    <col min="5157" max="5365" width="8" style="343"/>
    <col min="5366" max="5366" width="0" style="343" hidden="1" customWidth="1"/>
    <col min="5367" max="5367" width="4.7109375" style="343" customWidth="1"/>
    <col min="5368" max="5368" width="72.5703125" style="343" customWidth="1"/>
    <col min="5369" max="5369" width="15.42578125" style="343" customWidth="1"/>
    <col min="5370" max="5370" width="16.28515625" style="343" customWidth="1"/>
    <col min="5371" max="5376" width="17.28515625" style="343" customWidth="1"/>
    <col min="5377" max="5383" width="0" style="343" hidden="1" customWidth="1"/>
    <col min="5384" max="5384" width="12.140625" style="343" customWidth="1"/>
    <col min="5385" max="5385" width="15.140625" style="343" customWidth="1"/>
    <col min="5386" max="5412" width="8" style="343" customWidth="1"/>
    <col min="5413" max="5621" width="8" style="343"/>
    <col min="5622" max="5622" width="0" style="343" hidden="1" customWidth="1"/>
    <col min="5623" max="5623" width="4.7109375" style="343" customWidth="1"/>
    <col min="5624" max="5624" width="72.5703125" style="343" customWidth="1"/>
    <col min="5625" max="5625" width="15.42578125" style="343" customWidth="1"/>
    <col min="5626" max="5626" width="16.28515625" style="343" customWidth="1"/>
    <col min="5627" max="5632" width="17.28515625" style="343" customWidth="1"/>
    <col min="5633" max="5639" width="0" style="343" hidden="1" customWidth="1"/>
    <col min="5640" max="5640" width="12.140625" style="343" customWidth="1"/>
    <col min="5641" max="5641" width="15.140625" style="343" customWidth="1"/>
    <col min="5642" max="5668" width="8" style="343" customWidth="1"/>
    <col min="5669" max="5877" width="8" style="343"/>
    <col min="5878" max="5878" width="0" style="343" hidden="1" customWidth="1"/>
    <col min="5879" max="5879" width="4.7109375" style="343" customWidth="1"/>
    <col min="5880" max="5880" width="72.5703125" style="343" customWidth="1"/>
    <col min="5881" max="5881" width="15.42578125" style="343" customWidth="1"/>
    <col min="5882" max="5882" width="16.28515625" style="343" customWidth="1"/>
    <col min="5883" max="5888" width="17.28515625" style="343" customWidth="1"/>
    <col min="5889" max="5895" width="0" style="343" hidden="1" customWidth="1"/>
    <col min="5896" max="5896" width="12.140625" style="343" customWidth="1"/>
    <col min="5897" max="5897" width="15.140625" style="343" customWidth="1"/>
    <col min="5898" max="5924" width="8" style="343" customWidth="1"/>
    <col min="5925" max="6133" width="8" style="343"/>
    <col min="6134" max="6134" width="0" style="343" hidden="1" customWidth="1"/>
    <col min="6135" max="6135" width="4.7109375" style="343" customWidth="1"/>
    <col min="6136" max="6136" width="72.5703125" style="343" customWidth="1"/>
    <col min="6137" max="6137" width="15.42578125" style="343" customWidth="1"/>
    <col min="6138" max="6138" width="16.28515625" style="343" customWidth="1"/>
    <col min="6139" max="6144" width="17.28515625" style="343" customWidth="1"/>
    <col min="6145" max="6151" width="0" style="343" hidden="1" customWidth="1"/>
    <col min="6152" max="6152" width="12.140625" style="343" customWidth="1"/>
    <col min="6153" max="6153" width="15.140625" style="343" customWidth="1"/>
    <col min="6154" max="6180" width="8" style="343" customWidth="1"/>
    <col min="6181" max="6389" width="8" style="343"/>
    <col min="6390" max="6390" width="0" style="343" hidden="1" customWidth="1"/>
    <col min="6391" max="6391" width="4.7109375" style="343" customWidth="1"/>
    <col min="6392" max="6392" width="72.5703125" style="343" customWidth="1"/>
    <col min="6393" max="6393" width="15.42578125" style="343" customWidth="1"/>
    <col min="6394" max="6394" width="16.28515625" style="343" customWidth="1"/>
    <col min="6395" max="6400" width="17.28515625" style="343" customWidth="1"/>
    <col min="6401" max="6407" width="0" style="343" hidden="1" customWidth="1"/>
    <col min="6408" max="6408" width="12.140625" style="343" customWidth="1"/>
    <col min="6409" max="6409" width="15.140625" style="343" customWidth="1"/>
    <col min="6410" max="6436" width="8" style="343" customWidth="1"/>
    <col min="6437" max="6645" width="8" style="343"/>
    <col min="6646" max="6646" width="0" style="343" hidden="1" customWidth="1"/>
    <col min="6647" max="6647" width="4.7109375" style="343" customWidth="1"/>
    <col min="6648" max="6648" width="72.5703125" style="343" customWidth="1"/>
    <col min="6649" max="6649" width="15.42578125" style="343" customWidth="1"/>
    <col min="6650" max="6650" width="16.28515625" style="343" customWidth="1"/>
    <col min="6651" max="6656" width="17.28515625" style="343" customWidth="1"/>
    <col min="6657" max="6663" width="0" style="343" hidden="1" customWidth="1"/>
    <col min="6664" max="6664" width="12.140625" style="343" customWidth="1"/>
    <col min="6665" max="6665" width="15.140625" style="343" customWidth="1"/>
    <col min="6666" max="6692" width="8" style="343" customWidth="1"/>
    <col min="6693" max="6901" width="8" style="343"/>
    <col min="6902" max="6902" width="0" style="343" hidden="1" customWidth="1"/>
    <col min="6903" max="6903" width="4.7109375" style="343" customWidth="1"/>
    <col min="6904" max="6904" width="72.5703125" style="343" customWidth="1"/>
    <col min="6905" max="6905" width="15.42578125" style="343" customWidth="1"/>
    <col min="6906" max="6906" width="16.28515625" style="343" customWidth="1"/>
    <col min="6907" max="6912" width="17.28515625" style="343" customWidth="1"/>
    <col min="6913" max="6919" width="0" style="343" hidden="1" customWidth="1"/>
    <col min="6920" max="6920" width="12.140625" style="343" customWidth="1"/>
    <col min="6921" max="6921" width="15.140625" style="343" customWidth="1"/>
    <col min="6922" max="6948" width="8" style="343" customWidth="1"/>
    <col min="6949" max="7157" width="8" style="343"/>
    <col min="7158" max="7158" width="0" style="343" hidden="1" customWidth="1"/>
    <col min="7159" max="7159" width="4.7109375" style="343" customWidth="1"/>
    <col min="7160" max="7160" width="72.5703125" style="343" customWidth="1"/>
    <col min="7161" max="7161" width="15.42578125" style="343" customWidth="1"/>
    <col min="7162" max="7162" width="16.28515625" style="343" customWidth="1"/>
    <col min="7163" max="7168" width="17.28515625" style="343" customWidth="1"/>
    <col min="7169" max="7175" width="0" style="343" hidden="1" customWidth="1"/>
    <col min="7176" max="7176" width="12.140625" style="343" customWidth="1"/>
    <col min="7177" max="7177" width="15.140625" style="343" customWidth="1"/>
    <col min="7178" max="7204" width="8" style="343" customWidth="1"/>
    <col min="7205" max="7413" width="8" style="343"/>
    <col min="7414" max="7414" width="0" style="343" hidden="1" customWidth="1"/>
    <col min="7415" max="7415" width="4.7109375" style="343" customWidth="1"/>
    <col min="7416" max="7416" width="72.5703125" style="343" customWidth="1"/>
    <col min="7417" max="7417" width="15.42578125" style="343" customWidth="1"/>
    <col min="7418" max="7418" width="16.28515625" style="343" customWidth="1"/>
    <col min="7419" max="7424" width="17.28515625" style="343" customWidth="1"/>
    <col min="7425" max="7431" width="0" style="343" hidden="1" customWidth="1"/>
    <col min="7432" max="7432" width="12.140625" style="343" customWidth="1"/>
    <col min="7433" max="7433" width="15.140625" style="343" customWidth="1"/>
    <col min="7434" max="7460" width="8" style="343" customWidth="1"/>
    <col min="7461" max="7669" width="8" style="343"/>
    <col min="7670" max="7670" width="0" style="343" hidden="1" customWidth="1"/>
    <col min="7671" max="7671" width="4.7109375" style="343" customWidth="1"/>
    <col min="7672" max="7672" width="72.5703125" style="343" customWidth="1"/>
    <col min="7673" max="7673" width="15.42578125" style="343" customWidth="1"/>
    <col min="7674" max="7674" width="16.28515625" style="343" customWidth="1"/>
    <col min="7675" max="7680" width="17.28515625" style="343" customWidth="1"/>
    <col min="7681" max="7687" width="0" style="343" hidden="1" customWidth="1"/>
    <col min="7688" max="7688" width="12.140625" style="343" customWidth="1"/>
    <col min="7689" max="7689" width="15.140625" style="343" customWidth="1"/>
    <col min="7690" max="7716" width="8" style="343" customWidth="1"/>
    <col min="7717" max="7925" width="8" style="343"/>
    <col min="7926" max="7926" width="0" style="343" hidden="1" customWidth="1"/>
    <col min="7927" max="7927" width="4.7109375" style="343" customWidth="1"/>
    <col min="7928" max="7928" width="72.5703125" style="343" customWidth="1"/>
    <col min="7929" max="7929" width="15.42578125" style="343" customWidth="1"/>
    <col min="7930" max="7930" width="16.28515625" style="343" customWidth="1"/>
    <col min="7931" max="7936" width="17.28515625" style="343" customWidth="1"/>
    <col min="7937" max="7943" width="0" style="343" hidden="1" customWidth="1"/>
    <col min="7944" max="7944" width="12.140625" style="343" customWidth="1"/>
    <col min="7945" max="7945" width="15.140625" style="343" customWidth="1"/>
    <col min="7946" max="7972" width="8" style="343" customWidth="1"/>
    <col min="7973" max="8181" width="8" style="343"/>
    <col min="8182" max="8182" width="0" style="343" hidden="1" customWidth="1"/>
    <col min="8183" max="8183" width="4.7109375" style="343" customWidth="1"/>
    <col min="8184" max="8184" width="72.5703125" style="343" customWidth="1"/>
    <col min="8185" max="8185" width="15.42578125" style="343" customWidth="1"/>
    <col min="8186" max="8186" width="16.28515625" style="343" customWidth="1"/>
    <col min="8187" max="8192" width="17.28515625" style="343" customWidth="1"/>
    <col min="8193" max="8199" width="0" style="343" hidden="1" customWidth="1"/>
    <col min="8200" max="8200" width="12.140625" style="343" customWidth="1"/>
    <col min="8201" max="8201" width="15.140625" style="343" customWidth="1"/>
    <col min="8202" max="8228" width="8" style="343" customWidth="1"/>
    <col min="8229" max="8437" width="8" style="343"/>
    <col min="8438" max="8438" width="0" style="343" hidden="1" customWidth="1"/>
    <col min="8439" max="8439" width="4.7109375" style="343" customWidth="1"/>
    <col min="8440" max="8440" width="72.5703125" style="343" customWidth="1"/>
    <col min="8441" max="8441" width="15.42578125" style="343" customWidth="1"/>
    <col min="8442" max="8442" width="16.28515625" style="343" customWidth="1"/>
    <col min="8443" max="8448" width="17.28515625" style="343" customWidth="1"/>
    <col min="8449" max="8455" width="0" style="343" hidden="1" customWidth="1"/>
    <col min="8456" max="8456" width="12.140625" style="343" customWidth="1"/>
    <col min="8457" max="8457" width="15.140625" style="343" customWidth="1"/>
    <col min="8458" max="8484" width="8" style="343" customWidth="1"/>
    <col min="8485" max="8693" width="8" style="343"/>
    <col min="8694" max="8694" width="0" style="343" hidden="1" customWidth="1"/>
    <col min="8695" max="8695" width="4.7109375" style="343" customWidth="1"/>
    <col min="8696" max="8696" width="72.5703125" style="343" customWidth="1"/>
    <col min="8697" max="8697" width="15.42578125" style="343" customWidth="1"/>
    <col min="8698" max="8698" width="16.28515625" style="343" customWidth="1"/>
    <col min="8699" max="8704" width="17.28515625" style="343" customWidth="1"/>
    <col min="8705" max="8711" width="0" style="343" hidden="1" customWidth="1"/>
    <col min="8712" max="8712" width="12.140625" style="343" customWidth="1"/>
    <col min="8713" max="8713" width="15.140625" style="343" customWidth="1"/>
    <col min="8714" max="8740" width="8" style="343" customWidth="1"/>
    <col min="8741" max="8949" width="8" style="343"/>
    <col min="8950" max="8950" width="0" style="343" hidden="1" customWidth="1"/>
    <col min="8951" max="8951" width="4.7109375" style="343" customWidth="1"/>
    <col min="8952" max="8952" width="72.5703125" style="343" customWidth="1"/>
    <col min="8953" max="8953" width="15.42578125" style="343" customWidth="1"/>
    <col min="8954" max="8954" width="16.28515625" style="343" customWidth="1"/>
    <col min="8955" max="8960" width="17.28515625" style="343" customWidth="1"/>
    <col min="8961" max="8967" width="0" style="343" hidden="1" customWidth="1"/>
    <col min="8968" max="8968" width="12.140625" style="343" customWidth="1"/>
    <col min="8969" max="8969" width="15.140625" style="343" customWidth="1"/>
    <col min="8970" max="8996" width="8" style="343" customWidth="1"/>
    <col min="8997" max="9205" width="8" style="343"/>
    <col min="9206" max="9206" width="0" style="343" hidden="1" customWidth="1"/>
    <col min="9207" max="9207" width="4.7109375" style="343" customWidth="1"/>
    <col min="9208" max="9208" width="72.5703125" style="343" customWidth="1"/>
    <col min="9209" max="9209" width="15.42578125" style="343" customWidth="1"/>
    <col min="9210" max="9210" width="16.28515625" style="343" customWidth="1"/>
    <col min="9211" max="9216" width="17.28515625" style="343" customWidth="1"/>
    <col min="9217" max="9223" width="0" style="343" hidden="1" customWidth="1"/>
    <col min="9224" max="9224" width="12.140625" style="343" customWidth="1"/>
    <col min="9225" max="9225" width="15.140625" style="343" customWidth="1"/>
    <col min="9226" max="9252" width="8" style="343" customWidth="1"/>
    <col min="9253" max="9461" width="8" style="343"/>
    <col min="9462" max="9462" width="0" style="343" hidden="1" customWidth="1"/>
    <col min="9463" max="9463" width="4.7109375" style="343" customWidth="1"/>
    <col min="9464" max="9464" width="72.5703125" style="343" customWidth="1"/>
    <col min="9465" max="9465" width="15.42578125" style="343" customWidth="1"/>
    <col min="9466" max="9466" width="16.28515625" style="343" customWidth="1"/>
    <col min="9467" max="9472" width="17.28515625" style="343" customWidth="1"/>
    <col min="9473" max="9479" width="0" style="343" hidden="1" customWidth="1"/>
    <col min="9480" max="9480" width="12.140625" style="343" customWidth="1"/>
    <col min="9481" max="9481" width="15.140625" style="343" customWidth="1"/>
    <col min="9482" max="9508" width="8" style="343" customWidth="1"/>
    <col min="9509" max="9717" width="8" style="343"/>
    <col min="9718" max="9718" width="0" style="343" hidden="1" customWidth="1"/>
    <col min="9719" max="9719" width="4.7109375" style="343" customWidth="1"/>
    <col min="9720" max="9720" width="72.5703125" style="343" customWidth="1"/>
    <col min="9721" max="9721" width="15.42578125" style="343" customWidth="1"/>
    <col min="9722" max="9722" width="16.28515625" style="343" customWidth="1"/>
    <col min="9723" max="9728" width="17.28515625" style="343" customWidth="1"/>
    <col min="9729" max="9735" width="0" style="343" hidden="1" customWidth="1"/>
    <col min="9736" max="9736" width="12.140625" style="343" customWidth="1"/>
    <col min="9737" max="9737" width="15.140625" style="343" customWidth="1"/>
    <col min="9738" max="9764" width="8" style="343" customWidth="1"/>
    <col min="9765" max="9973" width="8" style="343"/>
    <col min="9974" max="9974" width="0" style="343" hidden="1" customWidth="1"/>
    <col min="9975" max="9975" width="4.7109375" style="343" customWidth="1"/>
    <col min="9976" max="9976" width="72.5703125" style="343" customWidth="1"/>
    <col min="9977" max="9977" width="15.42578125" style="343" customWidth="1"/>
    <col min="9978" max="9978" width="16.28515625" style="343" customWidth="1"/>
    <col min="9979" max="9984" width="17.28515625" style="343" customWidth="1"/>
    <col min="9985" max="9991" width="0" style="343" hidden="1" customWidth="1"/>
    <col min="9992" max="9992" width="12.140625" style="343" customWidth="1"/>
    <col min="9993" max="9993" width="15.140625" style="343" customWidth="1"/>
    <col min="9994" max="10020" width="8" style="343" customWidth="1"/>
    <col min="10021" max="10229" width="8" style="343"/>
    <col min="10230" max="10230" width="0" style="343" hidden="1" customWidth="1"/>
    <col min="10231" max="10231" width="4.7109375" style="343" customWidth="1"/>
    <col min="10232" max="10232" width="72.5703125" style="343" customWidth="1"/>
    <col min="10233" max="10233" width="15.42578125" style="343" customWidth="1"/>
    <col min="10234" max="10234" width="16.28515625" style="343" customWidth="1"/>
    <col min="10235" max="10240" width="17.28515625" style="343" customWidth="1"/>
    <col min="10241" max="10247" width="0" style="343" hidden="1" customWidth="1"/>
    <col min="10248" max="10248" width="12.140625" style="343" customWidth="1"/>
    <col min="10249" max="10249" width="15.140625" style="343" customWidth="1"/>
    <col min="10250" max="10276" width="8" style="343" customWidth="1"/>
    <col min="10277" max="10485" width="8" style="343"/>
    <col min="10486" max="10486" width="0" style="343" hidden="1" customWidth="1"/>
    <col min="10487" max="10487" width="4.7109375" style="343" customWidth="1"/>
    <col min="10488" max="10488" width="72.5703125" style="343" customWidth="1"/>
    <col min="10489" max="10489" width="15.42578125" style="343" customWidth="1"/>
    <col min="10490" max="10490" width="16.28515625" style="343" customWidth="1"/>
    <col min="10491" max="10496" width="17.28515625" style="343" customWidth="1"/>
    <col min="10497" max="10503" width="0" style="343" hidden="1" customWidth="1"/>
    <col min="10504" max="10504" width="12.140625" style="343" customWidth="1"/>
    <col min="10505" max="10505" width="15.140625" style="343" customWidth="1"/>
    <col min="10506" max="10532" width="8" style="343" customWidth="1"/>
    <col min="10533" max="10741" width="8" style="343"/>
    <col min="10742" max="10742" width="0" style="343" hidden="1" customWidth="1"/>
    <col min="10743" max="10743" width="4.7109375" style="343" customWidth="1"/>
    <col min="10744" max="10744" width="72.5703125" style="343" customWidth="1"/>
    <col min="10745" max="10745" width="15.42578125" style="343" customWidth="1"/>
    <col min="10746" max="10746" width="16.28515625" style="343" customWidth="1"/>
    <col min="10747" max="10752" width="17.28515625" style="343" customWidth="1"/>
    <col min="10753" max="10759" width="0" style="343" hidden="1" customWidth="1"/>
    <col min="10760" max="10760" width="12.140625" style="343" customWidth="1"/>
    <col min="10761" max="10761" width="15.140625" style="343" customWidth="1"/>
    <col min="10762" max="10788" width="8" style="343" customWidth="1"/>
    <col min="10789" max="10997" width="8" style="343"/>
    <col min="10998" max="10998" width="0" style="343" hidden="1" customWidth="1"/>
    <col min="10999" max="10999" width="4.7109375" style="343" customWidth="1"/>
    <col min="11000" max="11000" width="72.5703125" style="343" customWidth="1"/>
    <col min="11001" max="11001" width="15.42578125" style="343" customWidth="1"/>
    <col min="11002" max="11002" width="16.28515625" style="343" customWidth="1"/>
    <col min="11003" max="11008" width="17.28515625" style="343" customWidth="1"/>
    <col min="11009" max="11015" width="0" style="343" hidden="1" customWidth="1"/>
    <col min="11016" max="11016" width="12.140625" style="343" customWidth="1"/>
    <col min="11017" max="11017" width="15.140625" style="343" customWidth="1"/>
    <col min="11018" max="11044" width="8" style="343" customWidth="1"/>
    <col min="11045" max="11253" width="8" style="343"/>
    <col min="11254" max="11254" width="0" style="343" hidden="1" customWidth="1"/>
    <col min="11255" max="11255" width="4.7109375" style="343" customWidth="1"/>
    <col min="11256" max="11256" width="72.5703125" style="343" customWidth="1"/>
    <col min="11257" max="11257" width="15.42578125" style="343" customWidth="1"/>
    <col min="11258" max="11258" width="16.28515625" style="343" customWidth="1"/>
    <col min="11259" max="11264" width="17.28515625" style="343" customWidth="1"/>
    <col min="11265" max="11271" width="0" style="343" hidden="1" customWidth="1"/>
    <col min="11272" max="11272" width="12.140625" style="343" customWidth="1"/>
    <col min="11273" max="11273" width="15.140625" style="343" customWidth="1"/>
    <col min="11274" max="11300" width="8" style="343" customWidth="1"/>
    <col min="11301" max="11509" width="8" style="343"/>
    <col min="11510" max="11510" width="0" style="343" hidden="1" customWidth="1"/>
    <col min="11511" max="11511" width="4.7109375" style="343" customWidth="1"/>
    <col min="11512" max="11512" width="72.5703125" style="343" customWidth="1"/>
    <col min="11513" max="11513" width="15.42578125" style="343" customWidth="1"/>
    <col min="11514" max="11514" width="16.28515625" style="343" customWidth="1"/>
    <col min="11515" max="11520" width="17.28515625" style="343" customWidth="1"/>
    <col min="11521" max="11527" width="0" style="343" hidden="1" customWidth="1"/>
    <col min="11528" max="11528" width="12.140625" style="343" customWidth="1"/>
    <col min="11529" max="11529" width="15.140625" style="343" customWidth="1"/>
    <col min="11530" max="11556" width="8" style="343" customWidth="1"/>
    <col min="11557" max="11765" width="8" style="343"/>
    <col min="11766" max="11766" width="0" style="343" hidden="1" customWidth="1"/>
    <col min="11767" max="11767" width="4.7109375" style="343" customWidth="1"/>
    <col min="11768" max="11768" width="72.5703125" style="343" customWidth="1"/>
    <col min="11769" max="11769" width="15.42578125" style="343" customWidth="1"/>
    <col min="11770" max="11770" width="16.28515625" style="343" customWidth="1"/>
    <col min="11771" max="11776" width="17.28515625" style="343" customWidth="1"/>
    <col min="11777" max="11783" width="0" style="343" hidden="1" customWidth="1"/>
    <col min="11784" max="11784" width="12.140625" style="343" customWidth="1"/>
    <col min="11785" max="11785" width="15.140625" style="343" customWidth="1"/>
    <col min="11786" max="11812" width="8" style="343" customWidth="1"/>
    <col min="11813" max="12021" width="8" style="343"/>
    <col min="12022" max="12022" width="0" style="343" hidden="1" customWidth="1"/>
    <col min="12023" max="12023" width="4.7109375" style="343" customWidth="1"/>
    <col min="12024" max="12024" width="72.5703125" style="343" customWidth="1"/>
    <col min="12025" max="12025" width="15.42578125" style="343" customWidth="1"/>
    <col min="12026" max="12026" width="16.28515625" style="343" customWidth="1"/>
    <col min="12027" max="12032" width="17.28515625" style="343" customWidth="1"/>
    <col min="12033" max="12039" width="0" style="343" hidden="1" customWidth="1"/>
    <col min="12040" max="12040" width="12.140625" style="343" customWidth="1"/>
    <col min="12041" max="12041" width="15.140625" style="343" customWidth="1"/>
    <col min="12042" max="12068" width="8" style="343" customWidth="1"/>
    <col min="12069" max="12277" width="8" style="343"/>
    <col min="12278" max="12278" width="0" style="343" hidden="1" customWidth="1"/>
    <col min="12279" max="12279" width="4.7109375" style="343" customWidth="1"/>
    <col min="12280" max="12280" width="72.5703125" style="343" customWidth="1"/>
    <col min="12281" max="12281" width="15.42578125" style="343" customWidth="1"/>
    <col min="12282" max="12282" width="16.28515625" style="343" customWidth="1"/>
    <col min="12283" max="12288" width="17.28515625" style="343" customWidth="1"/>
    <col min="12289" max="12295" width="0" style="343" hidden="1" customWidth="1"/>
    <col min="12296" max="12296" width="12.140625" style="343" customWidth="1"/>
    <col min="12297" max="12297" width="15.140625" style="343" customWidth="1"/>
    <col min="12298" max="12324" width="8" style="343" customWidth="1"/>
    <col min="12325" max="12533" width="8" style="343"/>
    <col min="12534" max="12534" width="0" style="343" hidden="1" customWidth="1"/>
    <col min="12535" max="12535" width="4.7109375" style="343" customWidth="1"/>
    <col min="12536" max="12536" width="72.5703125" style="343" customWidth="1"/>
    <col min="12537" max="12537" width="15.42578125" style="343" customWidth="1"/>
    <col min="12538" max="12538" width="16.28515625" style="343" customWidth="1"/>
    <col min="12539" max="12544" width="17.28515625" style="343" customWidth="1"/>
    <col min="12545" max="12551" width="0" style="343" hidden="1" customWidth="1"/>
    <col min="12552" max="12552" width="12.140625" style="343" customWidth="1"/>
    <col min="12553" max="12553" width="15.140625" style="343" customWidth="1"/>
    <col min="12554" max="12580" width="8" style="343" customWidth="1"/>
    <col min="12581" max="12789" width="8" style="343"/>
    <col min="12790" max="12790" width="0" style="343" hidden="1" customWidth="1"/>
    <col min="12791" max="12791" width="4.7109375" style="343" customWidth="1"/>
    <col min="12792" max="12792" width="72.5703125" style="343" customWidth="1"/>
    <col min="12793" max="12793" width="15.42578125" style="343" customWidth="1"/>
    <col min="12794" max="12794" width="16.28515625" style="343" customWidth="1"/>
    <col min="12795" max="12800" width="17.28515625" style="343" customWidth="1"/>
    <col min="12801" max="12807" width="0" style="343" hidden="1" customWidth="1"/>
    <col min="12808" max="12808" width="12.140625" style="343" customWidth="1"/>
    <col min="12809" max="12809" width="15.140625" style="343" customWidth="1"/>
    <col min="12810" max="12836" width="8" style="343" customWidth="1"/>
    <col min="12837" max="13045" width="8" style="343"/>
    <col min="13046" max="13046" width="0" style="343" hidden="1" customWidth="1"/>
    <col min="13047" max="13047" width="4.7109375" style="343" customWidth="1"/>
    <col min="13048" max="13048" width="72.5703125" style="343" customWidth="1"/>
    <col min="13049" max="13049" width="15.42578125" style="343" customWidth="1"/>
    <col min="13050" max="13050" width="16.28515625" style="343" customWidth="1"/>
    <col min="13051" max="13056" width="17.28515625" style="343" customWidth="1"/>
    <col min="13057" max="13063" width="0" style="343" hidden="1" customWidth="1"/>
    <col min="13064" max="13064" width="12.140625" style="343" customWidth="1"/>
    <col min="13065" max="13065" width="15.140625" style="343" customWidth="1"/>
    <col min="13066" max="13092" width="8" style="343" customWidth="1"/>
    <col min="13093" max="13301" width="8" style="343"/>
    <col min="13302" max="13302" width="0" style="343" hidden="1" customWidth="1"/>
    <col min="13303" max="13303" width="4.7109375" style="343" customWidth="1"/>
    <col min="13304" max="13304" width="72.5703125" style="343" customWidth="1"/>
    <col min="13305" max="13305" width="15.42578125" style="343" customWidth="1"/>
    <col min="13306" max="13306" width="16.28515625" style="343" customWidth="1"/>
    <col min="13307" max="13312" width="17.28515625" style="343" customWidth="1"/>
    <col min="13313" max="13319" width="0" style="343" hidden="1" customWidth="1"/>
    <col min="13320" max="13320" width="12.140625" style="343" customWidth="1"/>
    <col min="13321" max="13321" width="15.140625" style="343" customWidth="1"/>
    <col min="13322" max="13348" width="8" style="343" customWidth="1"/>
    <col min="13349" max="13557" width="8" style="343"/>
    <col min="13558" max="13558" width="0" style="343" hidden="1" customWidth="1"/>
    <col min="13559" max="13559" width="4.7109375" style="343" customWidth="1"/>
    <col min="13560" max="13560" width="72.5703125" style="343" customWidth="1"/>
    <col min="13561" max="13561" width="15.42578125" style="343" customWidth="1"/>
    <col min="13562" max="13562" width="16.28515625" style="343" customWidth="1"/>
    <col min="13563" max="13568" width="17.28515625" style="343" customWidth="1"/>
    <col min="13569" max="13575" width="0" style="343" hidden="1" customWidth="1"/>
    <col min="13576" max="13576" width="12.140625" style="343" customWidth="1"/>
    <col min="13577" max="13577" width="15.140625" style="343" customWidth="1"/>
    <col min="13578" max="13604" width="8" style="343" customWidth="1"/>
    <col min="13605" max="13813" width="8" style="343"/>
    <col min="13814" max="13814" width="0" style="343" hidden="1" customWidth="1"/>
    <col min="13815" max="13815" width="4.7109375" style="343" customWidth="1"/>
    <col min="13816" max="13816" width="72.5703125" style="343" customWidth="1"/>
    <col min="13817" max="13817" width="15.42578125" style="343" customWidth="1"/>
    <col min="13818" max="13818" width="16.28515625" style="343" customWidth="1"/>
    <col min="13819" max="13824" width="17.28515625" style="343" customWidth="1"/>
    <col min="13825" max="13831" width="0" style="343" hidden="1" customWidth="1"/>
    <col min="13832" max="13832" width="12.140625" style="343" customWidth="1"/>
    <col min="13833" max="13833" width="15.140625" style="343" customWidth="1"/>
    <col min="13834" max="13860" width="8" style="343" customWidth="1"/>
    <col min="13861" max="14069" width="8" style="343"/>
    <col min="14070" max="14070" width="0" style="343" hidden="1" customWidth="1"/>
    <col min="14071" max="14071" width="4.7109375" style="343" customWidth="1"/>
    <col min="14072" max="14072" width="72.5703125" style="343" customWidth="1"/>
    <col min="14073" max="14073" width="15.42578125" style="343" customWidth="1"/>
    <col min="14074" max="14074" width="16.28515625" style="343" customWidth="1"/>
    <col min="14075" max="14080" width="17.28515625" style="343" customWidth="1"/>
    <col min="14081" max="14087" width="0" style="343" hidden="1" customWidth="1"/>
    <col min="14088" max="14088" width="12.140625" style="343" customWidth="1"/>
    <col min="14089" max="14089" width="15.140625" style="343" customWidth="1"/>
    <col min="14090" max="14116" width="8" style="343" customWidth="1"/>
    <col min="14117" max="14325" width="8" style="343"/>
    <col min="14326" max="14326" width="0" style="343" hidden="1" customWidth="1"/>
    <col min="14327" max="14327" width="4.7109375" style="343" customWidth="1"/>
    <col min="14328" max="14328" width="72.5703125" style="343" customWidth="1"/>
    <col min="14329" max="14329" width="15.42578125" style="343" customWidth="1"/>
    <col min="14330" max="14330" width="16.28515625" style="343" customWidth="1"/>
    <col min="14331" max="14336" width="17.28515625" style="343" customWidth="1"/>
    <col min="14337" max="14343" width="0" style="343" hidden="1" customWidth="1"/>
    <col min="14344" max="14344" width="12.140625" style="343" customWidth="1"/>
    <col min="14345" max="14345" width="15.140625" style="343" customWidth="1"/>
    <col min="14346" max="14372" width="8" style="343" customWidth="1"/>
    <col min="14373" max="14581" width="8" style="343"/>
    <col min="14582" max="14582" width="0" style="343" hidden="1" customWidth="1"/>
    <col min="14583" max="14583" width="4.7109375" style="343" customWidth="1"/>
    <col min="14584" max="14584" width="72.5703125" style="343" customWidth="1"/>
    <col min="14585" max="14585" width="15.42578125" style="343" customWidth="1"/>
    <col min="14586" max="14586" width="16.28515625" style="343" customWidth="1"/>
    <col min="14587" max="14592" width="17.28515625" style="343" customWidth="1"/>
    <col min="14593" max="14599" width="0" style="343" hidden="1" customWidth="1"/>
    <col min="14600" max="14600" width="12.140625" style="343" customWidth="1"/>
    <col min="14601" max="14601" width="15.140625" style="343" customWidth="1"/>
    <col min="14602" max="14628" width="8" style="343" customWidth="1"/>
    <col min="14629" max="14837" width="8" style="343"/>
    <col min="14838" max="14838" width="0" style="343" hidden="1" customWidth="1"/>
    <col min="14839" max="14839" width="4.7109375" style="343" customWidth="1"/>
    <col min="14840" max="14840" width="72.5703125" style="343" customWidth="1"/>
    <col min="14841" max="14841" width="15.42578125" style="343" customWidth="1"/>
    <col min="14842" max="14842" width="16.28515625" style="343" customWidth="1"/>
    <col min="14843" max="14848" width="17.28515625" style="343" customWidth="1"/>
    <col min="14849" max="14855" width="0" style="343" hidden="1" customWidth="1"/>
    <col min="14856" max="14856" width="12.140625" style="343" customWidth="1"/>
    <col min="14857" max="14857" width="15.140625" style="343" customWidth="1"/>
    <col min="14858" max="14884" width="8" style="343" customWidth="1"/>
    <col min="14885" max="15093" width="8" style="343"/>
    <col min="15094" max="15094" width="0" style="343" hidden="1" customWidth="1"/>
    <col min="15095" max="15095" width="4.7109375" style="343" customWidth="1"/>
    <col min="15096" max="15096" width="72.5703125" style="343" customWidth="1"/>
    <col min="15097" max="15097" width="15.42578125" style="343" customWidth="1"/>
    <col min="15098" max="15098" width="16.28515625" style="343" customWidth="1"/>
    <col min="15099" max="15104" width="17.28515625" style="343" customWidth="1"/>
    <col min="15105" max="15111" width="0" style="343" hidden="1" customWidth="1"/>
    <col min="15112" max="15112" width="12.140625" style="343" customWidth="1"/>
    <col min="15113" max="15113" width="15.140625" style="343" customWidth="1"/>
    <col min="15114" max="15140" width="8" style="343" customWidth="1"/>
    <col min="15141" max="15349" width="8" style="343"/>
    <col min="15350" max="15350" width="0" style="343" hidden="1" customWidth="1"/>
    <col min="15351" max="15351" width="4.7109375" style="343" customWidth="1"/>
    <col min="15352" max="15352" width="72.5703125" style="343" customWidth="1"/>
    <col min="15353" max="15353" width="15.42578125" style="343" customWidth="1"/>
    <col min="15354" max="15354" width="16.28515625" style="343" customWidth="1"/>
    <col min="15355" max="15360" width="17.28515625" style="343" customWidth="1"/>
    <col min="15361" max="15367" width="0" style="343" hidden="1" customWidth="1"/>
    <col min="15368" max="15368" width="12.140625" style="343" customWidth="1"/>
    <col min="15369" max="15369" width="15.140625" style="343" customWidth="1"/>
    <col min="15370" max="15396" width="8" style="343" customWidth="1"/>
    <col min="15397" max="15605" width="8" style="343"/>
    <col min="15606" max="15606" width="0" style="343" hidden="1" customWidth="1"/>
    <col min="15607" max="15607" width="4.7109375" style="343" customWidth="1"/>
    <col min="15608" max="15608" width="72.5703125" style="343" customWidth="1"/>
    <col min="15609" max="15609" width="15.42578125" style="343" customWidth="1"/>
    <col min="15610" max="15610" width="16.28515625" style="343" customWidth="1"/>
    <col min="15611" max="15616" width="17.28515625" style="343" customWidth="1"/>
    <col min="15617" max="15623" width="0" style="343" hidden="1" customWidth="1"/>
    <col min="15624" max="15624" width="12.140625" style="343" customWidth="1"/>
    <col min="15625" max="15625" width="15.140625" style="343" customWidth="1"/>
    <col min="15626" max="15652" width="8" style="343" customWidth="1"/>
    <col min="15653" max="15861" width="8" style="343"/>
    <col min="15862" max="15862" width="0" style="343" hidden="1" customWidth="1"/>
    <col min="15863" max="15863" width="4.7109375" style="343" customWidth="1"/>
    <col min="15864" max="15864" width="72.5703125" style="343" customWidth="1"/>
    <col min="15865" max="15865" width="15.42578125" style="343" customWidth="1"/>
    <col min="15866" max="15866" width="16.28515625" style="343" customWidth="1"/>
    <col min="15867" max="15872" width="17.28515625" style="343" customWidth="1"/>
    <col min="15873" max="15879" width="0" style="343" hidden="1" customWidth="1"/>
    <col min="15880" max="15880" width="12.140625" style="343" customWidth="1"/>
    <col min="15881" max="15881" width="15.140625" style="343" customWidth="1"/>
    <col min="15882" max="15908" width="8" style="343" customWidth="1"/>
    <col min="15909" max="16117" width="8" style="343"/>
    <col min="16118" max="16118" width="0" style="343" hidden="1" customWidth="1"/>
    <col min="16119" max="16119" width="4.7109375" style="343" customWidth="1"/>
    <col min="16120" max="16120" width="72.5703125" style="343" customWidth="1"/>
    <col min="16121" max="16121" width="15.42578125" style="343" customWidth="1"/>
    <col min="16122" max="16122" width="16.28515625" style="343" customWidth="1"/>
    <col min="16123" max="16128" width="17.28515625" style="343" customWidth="1"/>
    <col min="16129" max="16135" width="0" style="343" hidden="1" customWidth="1"/>
    <col min="16136" max="16136" width="12.140625" style="343" customWidth="1"/>
    <col min="16137" max="16137" width="15.140625" style="343" customWidth="1"/>
    <col min="16138" max="16164" width="8" style="343" customWidth="1"/>
    <col min="16165" max="16384" width="8" style="343"/>
  </cols>
  <sheetData>
    <row r="1" spans="1:244" x14ac:dyDescent="0.2">
      <c r="K1" s="342"/>
    </row>
    <row r="2" spans="1:244" x14ac:dyDescent="0.2">
      <c r="K2" s="342" t="s">
        <v>720</v>
      </c>
    </row>
    <row r="3" spans="1:244" ht="58.5" customHeight="1" x14ac:dyDescent="0.2">
      <c r="B3" s="64"/>
      <c r="E3" s="65"/>
      <c r="F3" s="65"/>
      <c r="G3" s="65"/>
      <c r="H3" s="65"/>
      <c r="I3" s="697" t="s">
        <v>1238</v>
      </c>
      <c r="J3" s="697"/>
      <c r="K3" s="697"/>
    </row>
    <row r="4" spans="1:244" ht="15.75" x14ac:dyDescent="0.2">
      <c r="A4" s="67"/>
      <c r="B4" s="698" t="s">
        <v>1050</v>
      </c>
      <c r="C4" s="698"/>
      <c r="D4" s="698"/>
      <c r="E4" s="698"/>
      <c r="F4" s="698"/>
      <c r="G4" s="698"/>
      <c r="H4" s="698"/>
      <c r="I4" s="698"/>
      <c r="J4" s="698"/>
      <c r="K4" s="69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</row>
    <row r="7" spans="1:244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50" customFormat="1" ht="32.25" customHeight="1" x14ac:dyDescent="0.3">
      <c r="A9" s="236"/>
      <c r="B9" s="233" t="s">
        <v>1058</v>
      </c>
      <c r="C9" s="234" t="s">
        <v>562</v>
      </c>
      <c r="D9" s="296">
        <f>D13+D14+D15+D16+D17+D19+D20</f>
        <v>14214.6</v>
      </c>
      <c r="E9" s="296">
        <f>E13+E14+E15+E16+E17+E19+E20</f>
        <v>1810</v>
      </c>
      <c r="F9" s="296">
        <f t="shared" ref="F9:K9" si="0">F13+F14+F15+F16+F17+F19+F20</f>
        <v>1483</v>
      </c>
      <c r="G9" s="296">
        <f t="shared" si="0"/>
        <v>2771</v>
      </c>
      <c r="H9" s="296">
        <f t="shared" si="0"/>
        <v>2670</v>
      </c>
      <c r="I9" s="296">
        <f t="shared" si="0"/>
        <v>2003.6</v>
      </c>
      <c r="J9" s="296">
        <f t="shared" si="0"/>
        <v>1700</v>
      </c>
      <c r="K9" s="296">
        <f t="shared" si="0"/>
        <v>1777</v>
      </c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</row>
    <row r="10" spans="1:244" ht="12.75" hidden="1" customHeight="1" x14ac:dyDescent="0.2">
      <c r="A10" s="73"/>
      <c r="B10" s="74"/>
      <c r="C10" s="203"/>
      <c r="D10" s="296">
        <f t="shared" ref="D10:D12" si="1">E10+F10+G10+H10+I10+J10+K10</f>
        <v>0</v>
      </c>
      <c r="E10" s="297"/>
      <c r="F10" s="297"/>
      <c r="G10" s="297"/>
      <c r="H10" s="297"/>
      <c r="I10" s="297"/>
      <c r="J10" s="297"/>
      <c r="K10" s="297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3"/>
      <c r="D11" s="296">
        <f t="shared" si="1"/>
        <v>0</v>
      </c>
      <c r="E11" s="297"/>
      <c r="F11" s="297"/>
      <c r="G11" s="297"/>
      <c r="H11" s="297"/>
      <c r="I11" s="297"/>
      <c r="J11" s="297"/>
      <c r="K11" s="297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9" t="s">
        <v>394</v>
      </c>
      <c r="D12" s="298">
        <f t="shared" si="1"/>
        <v>0</v>
      </c>
      <c r="E12" s="297"/>
      <c r="F12" s="297"/>
      <c r="G12" s="297"/>
      <c r="H12" s="297"/>
      <c r="I12" s="297"/>
      <c r="J12" s="297"/>
      <c r="K12" s="297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9" customFormat="1" ht="42" hidden="1" customHeight="1" x14ac:dyDescent="0.2">
      <c r="A13" s="73"/>
      <c r="B13" s="74" t="s">
        <v>561</v>
      </c>
      <c r="C13" s="341" t="s">
        <v>1053</v>
      </c>
      <c r="D13" s="298">
        <f>E13+F13+G13+H13+I13+J13+K13</f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73"/>
      <c r="M13" s="361"/>
      <c r="N13" s="36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9" customFormat="1" ht="99.75" hidden="1" customHeight="1" x14ac:dyDescent="0.2">
      <c r="A14" s="73"/>
      <c r="B14" s="74" t="s">
        <v>563</v>
      </c>
      <c r="C14" s="203" t="s">
        <v>1061</v>
      </c>
      <c r="D14" s="298">
        <f t="shared" ref="D14:D20" si="2">E14+F14+G14+H14+I14+J14+K14</f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73"/>
      <c r="M14" s="361"/>
      <c r="N14" s="36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9" customFormat="1" ht="36.75" hidden="1" customHeight="1" x14ac:dyDescent="0.2">
      <c r="A15" s="73"/>
      <c r="B15" s="74" t="s">
        <v>565</v>
      </c>
      <c r="C15" s="203" t="s">
        <v>1052</v>
      </c>
      <c r="D15" s="298">
        <f t="shared" si="2"/>
        <v>0</v>
      </c>
      <c r="E15" s="297"/>
      <c r="F15" s="297"/>
      <c r="G15" s="297"/>
      <c r="H15" s="297">
        <v>0</v>
      </c>
      <c r="I15" s="297"/>
      <c r="J15" s="297"/>
      <c r="K15" s="297"/>
      <c r="L15" s="73"/>
      <c r="M15" s="361"/>
      <c r="N15" s="36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9" customFormat="1" ht="35.25" customHeight="1" x14ac:dyDescent="0.2">
      <c r="A16" s="73"/>
      <c r="B16" s="74" t="s">
        <v>561</v>
      </c>
      <c r="C16" s="203" t="s">
        <v>1057</v>
      </c>
      <c r="D16" s="298">
        <f t="shared" si="2"/>
        <v>9182</v>
      </c>
      <c r="E16" s="297">
        <v>830</v>
      </c>
      <c r="F16" s="434">
        <v>861</v>
      </c>
      <c r="G16" s="434">
        <v>2114</v>
      </c>
      <c r="H16" s="434">
        <v>1554</v>
      </c>
      <c r="I16" s="434">
        <v>1389</v>
      </c>
      <c r="J16" s="434">
        <v>1171</v>
      </c>
      <c r="K16" s="434">
        <v>1263</v>
      </c>
      <c r="L16" s="73"/>
      <c r="M16" s="361"/>
      <c r="N16" s="36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9" customFormat="1" ht="24.75" hidden="1" customHeight="1" x14ac:dyDescent="0.2">
      <c r="A17" s="73"/>
      <c r="B17" s="74" t="s">
        <v>596</v>
      </c>
      <c r="C17" s="31" t="s">
        <v>1060</v>
      </c>
      <c r="D17" s="298">
        <f t="shared" si="2"/>
        <v>0</v>
      </c>
      <c r="E17" s="297"/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9" customFormat="1" ht="15.75" hidden="1" customHeight="1" x14ac:dyDescent="0.2">
      <c r="A18" s="73"/>
      <c r="B18" s="74"/>
      <c r="C18" s="31" t="s">
        <v>769</v>
      </c>
      <c r="D18" s="298">
        <f t="shared" si="2"/>
        <v>0</v>
      </c>
      <c r="E18" s="297">
        <v>0</v>
      </c>
      <c r="F18" s="297"/>
      <c r="G18" s="297"/>
      <c r="H18" s="297"/>
      <c r="I18" s="297"/>
      <c r="J18" s="297"/>
      <c r="K18" s="297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1062</v>
      </c>
      <c r="D19" s="298">
        <f t="shared" si="2"/>
        <v>4812.6000000000004</v>
      </c>
      <c r="E19" s="297">
        <v>980</v>
      </c>
      <c r="F19" s="297">
        <v>622</v>
      </c>
      <c r="G19" s="297">
        <v>487</v>
      </c>
      <c r="H19" s="297">
        <v>1116</v>
      </c>
      <c r="I19" s="297">
        <v>564.6</v>
      </c>
      <c r="J19" s="297">
        <v>529</v>
      </c>
      <c r="K19" s="297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1232</v>
      </c>
      <c r="D20" s="298">
        <f t="shared" si="2"/>
        <v>220</v>
      </c>
      <c r="E20" s="297">
        <v>0</v>
      </c>
      <c r="F20" s="297">
        <v>0</v>
      </c>
      <c r="G20" s="297">
        <v>170</v>
      </c>
      <c r="H20" s="297">
        <v>0</v>
      </c>
      <c r="I20" s="297">
        <v>50</v>
      </c>
      <c r="J20" s="297">
        <v>0</v>
      </c>
      <c r="K20" s="297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50" customFormat="1" ht="26.25" customHeight="1" x14ac:dyDescent="0.3">
      <c r="A21" s="236"/>
      <c r="B21" s="233" t="s">
        <v>1059</v>
      </c>
      <c r="C21" s="234" t="s">
        <v>564</v>
      </c>
      <c r="D21" s="296">
        <f>D22+D23+D25+D26+D27</f>
        <v>34505.47</v>
      </c>
      <c r="E21" s="296">
        <f t="shared" ref="E21:K21" si="3">E22+E23+E25+E26+E27</f>
        <v>3891.7000000000003</v>
      </c>
      <c r="F21" s="296">
        <f t="shared" si="3"/>
        <v>3893.8</v>
      </c>
      <c r="G21" s="296">
        <f t="shared" si="3"/>
        <v>7347.6</v>
      </c>
      <c r="H21" s="296">
        <f t="shared" si="3"/>
        <v>6901.9699999999993</v>
      </c>
      <c r="I21" s="296">
        <f t="shared" si="3"/>
        <v>3741.1000000000004</v>
      </c>
      <c r="J21" s="296">
        <f t="shared" si="3"/>
        <v>4190.5</v>
      </c>
      <c r="K21" s="296">
        <f t="shared" si="3"/>
        <v>4538.8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</row>
    <row r="22" spans="1:244" ht="32.25" customHeight="1" x14ac:dyDescent="0.2">
      <c r="A22" s="73"/>
      <c r="B22" s="74" t="s">
        <v>561</v>
      </c>
      <c r="C22" s="31" t="s">
        <v>710</v>
      </c>
      <c r="D22" s="296">
        <f t="shared" ref="D22:D27" si="4">E22+F22+G22+H22+I22+J22+K22</f>
        <v>24786.400000000001</v>
      </c>
      <c r="E22" s="297">
        <v>2342</v>
      </c>
      <c r="F22" s="297">
        <v>2913</v>
      </c>
      <c r="G22" s="297">
        <v>5240</v>
      </c>
      <c r="H22" s="297">
        <v>4618</v>
      </c>
      <c r="I22" s="297">
        <v>2769.4</v>
      </c>
      <c r="J22" s="297">
        <v>3237</v>
      </c>
      <c r="K22" s="297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858</v>
      </c>
      <c r="D23" s="296">
        <f t="shared" si="4"/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1063</v>
      </c>
      <c r="D24" s="296">
        <f t="shared" si="4"/>
        <v>0</v>
      </c>
      <c r="E24" s="297"/>
      <c r="F24" s="297"/>
      <c r="G24" s="297"/>
      <c r="H24" s="297">
        <v>0</v>
      </c>
      <c r="I24" s="297"/>
      <c r="J24" s="297"/>
      <c r="K24" s="297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724</v>
      </c>
      <c r="D25" s="296">
        <f t="shared" si="4"/>
        <v>8631.7699999999986</v>
      </c>
      <c r="E25" s="297">
        <v>1162.4000000000001</v>
      </c>
      <c r="F25" s="297">
        <v>980.8</v>
      </c>
      <c r="G25" s="297">
        <v>1407.6</v>
      </c>
      <c r="H25" s="297">
        <v>2283.9699999999998</v>
      </c>
      <c r="I25" s="297">
        <v>971.7</v>
      </c>
      <c r="J25" s="297">
        <v>953.5</v>
      </c>
      <c r="K25" s="297">
        <v>871.8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890</v>
      </c>
      <c r="D26" s="296">
        <f t="shared" si="4"/>
        <v>700</v>
      </c>
      <c r="E26" s="297">
        <v>0</v>
      </c>
      <c r="F26" s="297">
        <v>0</v>
      </c>
      <c r="G26" s="297">
        <v>700</v>
      </c>
      <c r="H26" s="297">
        <v>0</v>
      </c>
      <c r="I26" s="297">
        <v>0</v>
      </c>
      <c r="J26" s="297">
        <v>0</v>
      </c>
      <c r="K26" s="297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customHeight="1" x14ac:dyDescent="0.2">
      <c r="A27" s="73"/>
      <c r="B27" s="74" t="s">
        <v>595</v>
      </c>
      <c r="C27" s="31" t="s">
        <v>1034</v>
      </c>
      <c r="D27" s="296">
        <f t="shared" si="4"/>
        <v>387.3</v>
      </c>
      <c r="E27" s="297">
        <v>387.3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50" customFormat="1" ht="18.75" x14ac:dyDescent="0.3">
      <c r="A28" s="236"/>
      <c r="B28" s="233"/>
      <c r="C28" s="237" t="s">
        <v>566</v>
      </c>
      <c r="D28" s="296">
        <f t="shared" ref="D28:K28" si="5">D9+D21</f>
        <v>48720.07</v>
      </c>
      <c r="E28" s="296">
        <f t="shared" si="5"/>
        <v>5701.7000000000007</v>
      </c>
      <c r="F28" s="296">
        <f t="shared" si="5"/>
        <v>5376.8</v>
      </c>
      <c r="G28" s="296">
        <f t="shared" si="5"/>
        <v>10118.6</v>
      </c>
      <c r="H28" s="296">
        <f t="shared" si="5"/>
        <v>9571.9699999999993</v>
      </c>
      <c r="I28" s="296">
        <f t="shared" si="5"/>
        <v>5744.7000000000007</v>
      </c>
      <c r="J28" s="296">
        <f t="shared" si="5"/>
        <v>5890.5</v>
      </c>
      <c r="K28" s="296">
        <f t="shared" si="5"/>
        <v>6315.8</v>
      </c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6"/>
      <c r="II28" s="236"/>
      <c r="IJ28" s="236"/>
    </row>
    <row r="29" spans="1:244" s="350" customFormat="1" ht="18.75" x14ac:dyDescent="0.3">
      <c r="A29" s="236"/>
      <c r="B29" s="474"/>
      <c r="C29" s="475"/>
      <c r="D29" s="348"/>
      <c r="E29" s="348"/>
      <c r="F29" s="348"/>
      <c r="G29" s="348"/>
      <c r="H29" s="348"/>
      <c r="I29" s="348"/>
      <c r="J29" s="348"/>
      <c r="K29" s="348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36"/>
      <c r="HK29" s="236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6"/>
      <c r="HW29" s="236"/>
      <c r="HX29" s="236"/>
      <c r="HY29" s="236"/>
      <c r="HZ29" s="236"/>
      <c r="IA29" s="236"/>
      <c r="IB29" s="236"/>
      <c r="IC29" s="236"/>
      <c r="ID29" s="236"/>
      <c r="IE29" s="236"/>
      <c r="IF29" s="236"/>
      <c r="IG29" s="236"/>
      <c r="IH29" s="236"/>
      <c r="II29" s="236"/>
      <c r="IJ29" s="236"/>
    </row>
    <row r="30" spans="1:244" s="350" customFormat="1" ht="18.75" x14ac:dyDescent="0.3">
      <c r="A30" s="236"/>
      <c r="B30" s="474"/>
      <c r="C30" s="476" t="s">
        <v>1226</v>
      </c>
      <c r="D30" s="348">
        <f>E30+F30+G30+H30+I30+J30+K30</f>
        <v>38781</v>
      </c>
      <c r="E30" s="348">
        <v>4152</v>
      </c>
      <c r="F30" s="348">
        <v>4396</v>
      </c>
      <c r="G30" s="348">
        <v>7841</v>
      </c>
      <c r="H30" s="348">
        <v>7288</v>
      </c>
      <c r="I30" s="348">
        <v>4723</v>
      </c>
      <c r="J30" s="348">
        <v>4937</v>
      </c>
      <c r="K30" s="348">
        <v>5444</v>
      </c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/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36"/>
      <c r="HJ30" s="236"/>
      <c r="HK30" s="236"/>
      <c r="HL30" s="236"/>
      <c r="HM30" s="236"/>
      <c r="HN30" s="236"/>
      <c r="HO30" s="236"/>
      <c r="HP30" s="236"/>
      <c r="HQ30" s="236"/>
      <c r="HR30" s="236"/>
      <c r="HS30" s="236"/>
      <c r="HT30" s="236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6"/>
      <c r="II30" s="236"/>
      <c r="IJ30" s="236"/>
    </row>
    <row r="31" spans="1:244" s="350" customFormat="1" ht="18.75" x14ac:dyDescent="0.3">
      <c r="A31" s="236"/>
      <c r="B31" s="474"/>
      <c r="C31" s="476" t="s">
        <v>1201</v>
      </c>
      <c r="D31" s="348">
        <f>E31+F31+G31+H31+I31+J31+K31</f>
        <v>24786.400000000001</v>
      </c>
      <c r="E31" s="348">
        <f>E30-E16-E19</f>
        <v>2342</v>
      </c>
      <c r="F31" s="348">
        <f t="shared" ref="F31:K31" si="6">F30-F16-F19</f>
        <v>2913</v>
      </c>
      <c r="G31" s="348">
        <f t="shared" si="6"/>
        <v>5240</v>
      </c>
      <c r="H31" s="348">
        <f t="shared" si="6"/>
        <v>4618</v>
      </c>
      <c r="I31" s="348">
        <f t="shared" si="6"/>
        <v>2769.4</v>
      </c>
      <c r="J31" s="348">
        <f t="shared" si="6"/>
        <v>3237</v>
      </c>
      <c r="K31" s="348">
        <f t="shared" si="6"/>
        <v>3667</v>
      </c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/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36"/>
      <c r="HJ31" s="236"/>
      <c r="HK31" s="236"/>
      <c r="HL31" s="236"/>
      <c r="HM31" s="236"/>
      <c r="HN31" s="236"/>
      <c r="HO31" s="236"/>
      <c r="HP31" s="236"/>
      <c r="HQ31" s="236"/>
      <c r="HR31" s="236"/>
      <c r="HS31" s="236"/>
      <c r="HT31" s="236"/>
      <c r="HU31" s="236"/>
      <c r="HV31" s="236"/>
      <c r="HW31" s="236"/>
      <c r="HX31" s="236"/>
      <c r="HY31" s="236"/>
      <c r="HZ31" s="236"/>
      <c r="IA31" s="236"/>
      <c r="IB31" s="236"/>
      <c r="IC31" s="236"/>
      <c r="ID31" s="236"/>
      <c r="IE31" s="236"/>
      <c r="IF31" s="236"/>
      <c r="IG31" s="236"/>
      <c r="IH31" s="236"/>
      <c r="II31" s="236"/>
      <c r="IJ31" s="236"/>
    </row>
    <row r="32" spans="1:244" s="350" customFormat="1" ht="18.75" x14ac:dyDescent="0.3">
      <c r="A32" s="236"/>
      <c r="B32" s="474"/>
      <c r="C32" s="475"/>
      <c r="D32" s="348"/>
      <c r="E32" s="348">
        <f>E16+E19+E22</f>
        <v>4152</v>
      </c>
      <c r="F32" s="348">
        <f t="shared" ref="F32:K32" si="7">F16+F19+F22</f>
        <v>4396</v>
      </c>
      <c r="G32" s="348">
        <f t="shared" si="7"/>
        <v>7841</v>
      </c>
      <c r="H32" s="348">
        <f t="shared" si="7"/>
        <v>7288</v>
      </c>
      <c r="I32" s="348">
        <f t="shared" si="7"/>
        <v>4723</v>
      </c>
      <c r="J32" s="348">
        <f t="shared" si="7"/>
        <v>4937</v>
      </c>
      <c r="K32" s="348">
        <f t="shared" si="7"/>
        <v>5444</v>
      </c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/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36"/>
      <c r="HJ32" s="236"/>
      <c r="HK32" s="236"/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6"/>
      <c r="HW32" s="236"/>
      <c r="HX32" s="236"/>
      <c r="HY32" s="236"/>
      <c r="HZ32" s="236"/>
      <c r="IA32" s="236"/>
      <c r="IB32" s="236"/>
      <c r="IC32" s="236"/>
      <c r="ID32" s="236"/>
      <c r="IE32" s="236"/>
      <c r="IF32" s="236"/>
      <c r="IG32" s="236"/>
      <c r="IH32" s="236"/>
      <c r="II32" s="236"/>
      <c r="IJ32" s="236"/>
    </row>
    <row r="33" spans="1:244" s="350" customFormat="1" ht="18.75" x14ac:dyDescent="0.3">
      <c r="A33" s="236"/>
      <c r="B33" s="474"/>
      <c r="C33" s="475"/>
      <c r="D33" s="348"/>
      <c r="E33" s="348">
        <f>E30-E32</f>
        <v>0</v>
      </c>
      <c r="F33" s="348">
        <f t="shared" ref="F33:K33" si="8">F30-F32</f>
        <v>0</v>
      </c>
      <c r="G33" s="348">
        <f t="shared" si="8"/>
        <v>0</v>
      </c>
      <c r="H33" s="348">
        <f t="shared" si="8"/>
        <v>0</v>
      </c>
      <c r="I33" s="348">
        <f t="shared" si="8"/>
        <v>0</v>
      </c>
      <c r="J33" s="348">
        <f t="shared" si="8"/>
        <v>0</v>
      </c>
      <c r="K33" s="348">
        <f t="shared" si="8"/>
        <v>0</v>
      </c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/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36"/>
      <c r="HJ33" s="236"/>
      <c r="HK33" s="236"/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6"/>
      <c r="HW33" s="236"/>
      <c r="HX33" s="236"/>
      <c r="HY33" s="236"/>
      <c r="HZ33" s="236"/>
      <c r="IA33" s="236"/>
      <c r="IB33" s="236"/>
      <c r="IC33" s="236"/>
      <c r="ID33" s="236"/>
      <c r="IE33" s="236"/>
      <c r="IF33" s="236"/>
      <c r="IG33" s="236"/>
      <c r="IH33" s="236"/>
      <c r="II33" s="236"/>
      <c r="IJ33" s="236"/>
    </row>
    <row r="34" spans="1:244" s="350" customFormat="1" ht="18.75" x14ac:dyDescent="0.3">
      <c r="A34" s="236"/>
      <c r="B34" s="474"/>
      <c r="C34" s="475"/>
      <c r="D34" s="348"/>
      <c r="E34" s="348"/>
      <c r="F34" s="348"/>
      <c r="G34" s="348"/>
      <c r="H34" s="348"/>
      <c r="I34" s="348"/>
      <c r="J34" s="348"/>
      <c r="K34" s="348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/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36"/>
      <c r="HJ34" s="236"/>
      <c r="HK34" s="236"/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6"/>
      <c r="II34" s="236"/>
      <c r="IJ34" s="236"/>
    </row>
    <row r="35" spans="1:244" s="350" customFormat="1" ht="18.75" x14ac:dyDescent="0.3">
      <c r="A35" s="236"/>
      <c r="B35" s="474"/>
      <c r="C35" s="475"/>
      <c r="D35" s="348"/>
      <c r="E35" s="348">
        <v>980.1</v>
      </c>
      <c r="F35" s="348">
        <v>622</v>
      </c>
      <c r="G35" s="348">
        <v>487</v>
      </c>
      <c r="H35" s="348">
        <v>1116</v>
      </c>
      <c r="I35" s="348">
        <v>564.5</v>
      </c>
      <c r="J35" s="348">
        <v>529</v>
      </c>
      <c r="K35" s="348">
        <v>514</v>
      </c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/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36"/>
      <c r="HJ35" s="236"/>
      <c r="HK35" s="236"/>
      <c r="HL35" s="236"/>
      <c r="HM35" s="236"/>
      <c r="HN35" s="236"/>
      <c r="HO35" s="236"/>
      <c r="HP35" s="236"/>
      <c r="HQ35" s="236"/>
      <c r="HR35" s="236"/>
      <c r="HS35" s="236"/>
      <c r="HT35" s="236"/>
      <c r="HU35" s="236"/>
      <c r="HV35" s="236"/>
      <c r="HW35" s="236"/>
      <c r="HX35" s="236"/>
      <c r="HY35" s="236"/>
      <c r="HZ35" s="236"/>
      <c r="IA35" s="236"/>
      <c r="IB35" s="236"/>
      <c r="IC35" s="236"/>
      <c r="ID35" s="236"/>
      <c r="IE35" s="236"/>
      <c r="IF35" s="236"/>
      <c r="IG35" s="236"/>
      <c r="IH35" s="236"/>
      <c r="II35" s="236"/>
      <c r="IJ35" s="236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C20" sqref="C20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1014</v>
      </c>
    </row>
    <row r="3" spans="1:255" ht="44.25" customHeight="1" x14ac:dyDescent="0.2">
      <c r="B3" s="64"/>
      <c r="E3" s="65"/>
      <c r="F3" s="65"/>
      <c r="G3" s="65"/>
      <c r="H3" s="65"/>
      <c r="I3" s="697" t="s">
        <v>1177</v>
      </c>
      <c r="J3" s="697"/>
      <c r="K3" s="697"/>
      <c r="L3" s="697"/>
      <c r="M3" s="697"/>
      <c r="N3" s="67"/>
      <c r="O3" s="67"/>
    </row>
    <row r="4" spans="1:255" ht="15.75" x14ac:dyDescent="0.2">
      <c r="A4" s="67"/>
      <c r="B4" s="698" t="s">
        <v>1069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  <c r="M6" s="68"/>
      <c r="N6" s="68"/>
      <c r="O6" s="68"/>
    </row>
    <row r="7" spans="1:255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197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6"/>
      <c r="B9" s="233" t="s">
        <v>561</v>
      </c>
      <c r="C9" s="234" t="s">
        <v>562</v>
      </c>
      <c r="D9" s="296">
        <f>D17+D18</f>
        <v>4812.6000000000004</v>
      </c>
      <c r="E9" s="296">
        <f t="shared" ref="E9:K9" si="0">E17+E18</f>
        <v>980</v>
      </c>
      <c r="F9" s="296">
        <f t="shared" si="0"/>
        <v>622</v>
      </c>
      <c r="G9" s="296">
        <f t="shared" si="0"/>
        <v>487</v>
      </c>
      <c r="H9" s="296">
        <f t="shared" si="0"/>
        <v>1116</v>
      </c>
      <c r="I9" s="296">
        <f t="shared" si="0"/>
        <v>564.6</v>
      </c>
      <c r="J9" s="296">
        <f t="shared" si="0"/>
        <v>529</v>
      </c>
      <c r="K9" s="296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5"/>
      <c r="T9" s="235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pans="1:255" ht="15" hidden="1" customHeight="1" x14ac:dyDescent="0.25">
      <c r="A10" s="73"/>
      <c r="B10" s="74"/>
      <c r="C10" s="203"/>
      <c r="D10" s="296">
        <f t="shared" ref="D10:D18" si="2">E10+F10+G10+H10+I10+J10+K10</f>
        <v>0</v>
      </c>
      <c r="E10" s="297"/>
      <c r="F10" s="297"/>
      <c r="G10" s="297"/>
      <c r="H10" s="297"/>
      <c r="I10" s="297"/>
      <c r="J10" s="297"/>
      <c r="K10" s="297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3"/>
      <c r="D11" s="296">
        <f t="shared" si="2"/>
        <v>0</v>
      </c>
      <c r="E11" s="297"/>
      <c r="F11" s="297"/>
      <c r="G11" s="297"/>
      <c r="H11" s="297"/>
      <c r="I11" s="297"/>
      <c r="J11" s="297"/>
      <c r="K11" s="297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9" t="s">
        <v>394</v>
      </c>
      <c r="D12" s="298">
        <f t="shared" si="2"/>
        <v>0</v>
      </c>
      <c r="E12" s="297"/>
      <c r="F12" s="297"/>
      <c r="G12" s="297"/>
      <c r="H12" s="297"/>
      <c r="I12" s="297"/>
      <c r="J12" s="297"/>
      <c r="K12" s="297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59.25" hidden="1" customHeight="1" x14ac:dyDescent="0.25">
      <c r="A13" s="73"/>
      <c r="B13" s="74"/>
      <c r="C13" s="341" t="s">
        <v>766</v>
      </c>
      <c r="D13" s="298">
        <f t="shared" si="2"/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6.5" hidden="1" customHeight="1" x14ac:dyDescent="0.25">
      <c r="A14" s="73"/>
      <c r="B14" s="74"/>
      <c r="C14" s="203" t="s">
        <v>151</v>
      </c>
      <c r="D14" s="298">
        <f t="shared" si="2"/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81.75" hidden="1" customHeight="1" x14ac:dyDescent="0.25">
      <c r="A15" s="73"/>
      <c r="B15" s="74"/>
      <c r="C15" s="31" t="s">
        <v>395</v>
      </c>
      <c r="D15" s="298">
        <f t="shared" si="2"/>
        <v>0</v>
      </c>
      <c r="E15" s="297"/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769</v>
      </c>
      <c r="D16" s="298">
        <f t="shared" si="2"/>
        <v>0</v>
      </c>
      <c r="E16" s="297">
        <v>0</v>
      </c>
      <c r="F16" s="297"/>
      <c r="G16" s="297"/>
      <c r="H16" s="297"/>
      <c r="I16" s="297"/>
      <c r="J16" s="297"/>
      <c r="K16" s="297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3" t="s">
        <v>1057</v>
      </c>
      <c r="D17" s="298">
        <f t="shared" si="2"/>
        <v>0</v>
      </c>
      <c r="E17" s="297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1231</v>
      </c>
      <c r="D18" s="452">
        <f t="shared" si="2"/>
        <v>4812.6000000000004</v>
      </c>
      <c r="E18" s="297">
        <v>980</v>
      </c>
      <c r="F18" s="297">
        <v>622</v>
      </c>
      <c r="G18" s="297">
        <v>487</v>
      </c>
      <c r="H18" s="297">
        <v>1116</v>
      </c>
      <c r="I18" s="297">
        <v>564.6</v>
      </c>
      <c r="J18" s="297">
        <v>529</v>
      </c>
      <c r="K18" s="297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8"/>
      <c r="E19" s="297"/>
      <c r="F19" s="297"/>
      <c r="G19" s="297"/>
      <c r="H19" s="297"/>
      <c r="I19" s="297"/>
      <c r="J19" s="297"/>
      <c r="K19" s="297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6"/>
      <c r="B20" s="233" t="s">
        <v>563</v>
      </c>
      <c r="C20" s="234" t="s">
        <v>564</v>
      </c>
      <c r="D20" s="296">
        <f>D21+D22+D23+D24</f>
        <v>24786.400000000001</v>
      </c>
      <c r="E20" s="296">
        <f t="shared" ref="E20:K20" si="3">E21+E22+E23+E24</f>
        <v>2342</v>
      </c>
      <c r="F20" s="296">
        <f t="shared" si="3"/>
        <v>2913</v>
      </c>
      <c r="G20" s="296">
        <f t="shared" si="3"/>
        <v>5240</v>
      </c>
      <c r="H20" s="296">
        <f t="shared" si="3"/>
        <v>4618</v>
      </c>
      <c r="I20" s="296">
        <f t="shared" si="3"/>
        <v>2769.4</v>
      </c>
      <c r="J20" s="296">
        <f t="shared" si="3"/>
        <v>3237</v>
      </c>
      <c r="K20" s="296">
        <f t="shared" si="3"/>
        <v>3667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ht="45" customHeight="1" x14ac:dyDescent="0.25">
      <c r="A21" s="73"/>
      <c r="B21" s="74"/>
      <c r="C21" s="31" t="s">
        <v>710</v>
      </c>
      <c r="D21" s="453">
        <f>E21+F21+G21+H21+I21+J21+K21</f>
        <v>24786.400000000001</v>
      </c>
      <c r="E21" s="297">
        <v>2342</v>
      </c>
      <c r="F21" s="297">
        <v>2913</v>
      </c>
      <c r="G21" s="297">
        <v>5240</v>
      </c>
      <c r="H21" s="297">
        <v>4618</v>
      </c>
      <c r="I21" s="297">
        <v>2769.4</v>
      </c>
      <c r="J21" s="297">
        <v>3237</v>
      </c>
      <c r="K21" s="297">
        <v>3667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768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858</v>
      </c>
      <c r="D23" s="296">
        <f>E23+F23+G23+H23+I23+J23+K23</f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890</v>
      </c>
      <c r="D24" s="296">
        <f>E24+F24+G24+H24+I24+J24+K24</f>
        <v>0</v>
      </c>
      <c r="E24" s="297">
        <v>0</v>
      </c>
      <c r="F24" s="297"/>
      <c r="G24" s="297"/>
      <c r="H24" s="297"/>
      <c r="I24" s="297"/>
      <c r="J24" s="297"/>
      <c r="K24" s="297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6"/>
      <c r="B25" s="233" t="s">
        <v>565</v>
      </c>
      <c r="C25" s="237" t="s">
        <v>566</v>
      </c>
      <c r="D25" s="296">
        <f>D9+D20</f>
        <v>29599</v>
      </c>
      <c r="E25" s="296">
        <f t="shared" ref="E25:R25" si="5">E9+E20</f>
        <v>3322</v>
      </c>
      <c r="F25" s="296">
        <f>F9+F20</f>
        <v>3535</v>
      </c>
      <c r="G25" s="296">
        <f t="shared" si="5"/>
        <v>5727</v>
      </c>
      <c r="H25" s="296">
        <f t="shared" si="5"/>
        <v>5734</v>
      </c>
      <c r="I25" s="296">
        <f t="shared" si="5"/>
        <v>3334</v>
      </c>
      <c r="J25" s="296">
        <f t="shared" si="5"/>
        <v>3766</v>
      </c>
      <c r="K25" s="296">
        <f t="shared" si="5"/>
        <v>4181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8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  <row r="26" spans="1:255" ht="87" customHeight="1" x14ac:dyDescent="0.2">
      <c r="D26" s="66">
        <v>29599</v>
      </c>
    </row>
    <row r="27" spans="1:255" ht="87" customHeight="1" x14ac:dyDescent="0.2">
      <c r="D27" s="66">
        <f>D25-D26</f>
        <v>0</v>
      </c>
    </row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2" zoomScale="80" zoomScaleNormal="70" zoomScaleSheetLayoutView="80" workbookViewId="0">
      <selection activeCell="D28" sqref="D28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721</v>
      </c>
    </row>
    <row r="3" spans="1:255" ht="44.25" customHeight="1" x14ac:dyDescent="0.2">
      <c r="B3" s="64"/>
      <c r="E3" s="65"/>
      <c r="F3" s="65"/>
      <c r="G3" s="65"/>
      <c r="H3" s="65"/>
      <c r="I3" s="697" t="s">
        <v>1177</v>
      </c>
      <c r="J3" s="697"/>
      <c r="K3" s="697"/>
      <c r="L3" s="697"/>
      <c r="M3" s="697"/>
      <c r="N3" s="67"/>
      <c r="O3" s="67"/>
    </row>
    <row r="4" spans="1:255" ht="15.75" x14ac:dyDescent="0.2">
      <c r="A4" s="67"/>
      <c r="B4" s="698" t="s">
        <v>1188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  <c r="M6" s="68"/>
      <c r="N6" s="68"/>
      <c r="O6" s="68"/>
    </row>
    <row r="7" spans="1:255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197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6"/>
      <c r="B9" s="233" t="s">
        <v>561</v>
      </c>
      <c r="C9" s="234" t="s">
        <v>562</v>
      </c>
      <c r="D9" s="296">
        <f>D12+D13+D14+D15+D18+D16</f>
        <v>4812.6000000000004</v>
      </c>
      <c r="E9" s="296">
        <f>E12+E13+E14+E15+E18+E16+E17</f>
        <v>980</v>
      </c>
      <c r="F9" s="296">
        <f t="shared" ref="F9:K9" si="0">F12+F13+F14+F15+F18+F16+F17</f>
        <v>622</v>
      </c>
      <c r="G9" s="296">
        <f t="shared" si="0"/>
        <v>487</v>
      </c>
      <c r="H9" s="296">
        <f t="shared" si="0"/>
        <v>1116</v>
      </c>
      <c r="I9" s="296">
        <f t="shared" si="0"/>
        <v>564.6</v>
      </c>
      <c r="J9" s="296">
        <f t="shared" si="0"/>
        <v>529</v>
      </c>
      <c r="K9" s="296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5"/>
      <c r="T9" s="235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pans="1:255" ht="15" hidden="1" customHeight="1" x14ac:dyDescent="0.25">
      <c r="A10" s="73"/>
      <c r="B10" s="74"/>
      <c r="C10" s="203"/>
      <c r="D10" s="296">
        <f t="shared" ref="D10:D18" si="2">E10+F10+G10+H10+I10+J10+K10</f>
        <v>0</v>
      </c>
      <c r="E10" s="297"/>
      <c r="F10" s="297"/>
      <c r="G10" s="297"/>
      <c r="H10" s="297"/>
      <c r="I10" s="297"/>
      <c r="J10" s="297"/>
      <c r="K10" s="297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3"/>
      <c r="D11" s="296">
        <f t="shared" si="2"/>
        <v>0</v>
      </c>
      <c r="E11" s="297"/>
      <c r="F11" s="297"/>
      <c r="G11" s="297"/>
      <c r="H11" s="297"/>
      <c r="I11" s="297"/>
      <c r="J11" s="297"/>
      <c r="K11" s="297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9" t="s">
        <v>394</v>
      </c>
      <c r="D12" s="298">
        <f t="shared" si="2"/>
        <v>0</v>
      </c>
      <c r="E12" s="297"/>
      <c r="F12" s="297"/>
      <c r="G12" s="297"/>
      <c r="H12" s="297"/>
      <c r="I12" s="297"/>
      <c r="J12" s="297"/>
      <c r="K12" s="297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62.25" hidden="1" customHeight="1" x14ac:dyDescent="0.25">
      <c r="A13" s="73"/>
      <c r="B13" s="74"/>
      <c r="C13" s="341" t="s">
        <v>766</v>
      </c>
      <c r="D13" s="298">
        <f t="shared" si="2"/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5.75" hidden="1" customHeight="1" x14ac:dyDescent="0.25">
      <c r="A14" s="73"/>
      <c r="B14" s="74"/>
      <c r="C14" s="203" t="s">
        <v>151</v>
      </c>
      <c r="D14" s="298">
        <f t="shared" si="2"/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76.5" hidden="1" customHeight="1" x14ac:dyDescent="0.25">
      <c r="A15" s="73"/>
      <c r="B15" s="74"/>
      <c r="C15" s="31" t="s">
        <v>395</v>
      </c>
      <c r="D15" s="298">
        <f t="shared" si="2"/>
        <v>0</v>
      </c>
      <c r="E15" s="297"/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769</v>
      </c>
      <c r="D16" s="298">
        <f t="shared" si="2"/>
        <v>0</v>
      </c>
      <c r="E16" s="297">
        <v>0</v>
      </c>
      <c r="F16" s="297"/>
      <c r="G16" s="297"/>
      <c r="H16" s="297"/>
      <c r="I16" s="297"/>
      <c r="J16" s="297"/>
      <c r="K16" s="297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3" t="s">
        <v>1057</v>
      </c>
      <c r="D17" s="298">
        <f t="shared" si="2"/>
        <v>0</v>
      </c>
      <c r="E17" s="297"/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728</v>
      </c>
      <c r="D18" s="452">
        <f t="shared" si="2"/>
        <v>4812.6000000000004</v>
      </c>
      <c r="E18" s="297">
        <v>980</v>
      </c>
      <c r="F18" s="297">
        <v>622</v>
      </c>
      <c r="G18" s="297">
        <v>487</v>
      </c>
      <c r="H18" s="297">
        <v>1116</v>
      </c>
      <c r="I18" s="297">
        <v>564.6</v>
      </c>
      <c r="J18" s="297">
        <v>529</v>
      </c>
      <c r="K18" s="297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8"/>
      <c r="E19" s="297"/>
      <c r="F19" s="297"/>
      <c r="G19" s="297"/>
      <c r="H19" s="297"/>
      <c r="I19" s="297"/>
      <c r="J19" s="297"/>
      <c r="K19" s="297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6"/>
      <c r="B20" s="233" t="s">
        <v>563</v>
      </c>
      <c r="C20" s="234" t="s">
        <v>564</v>
      </c>
      <c r="D20" s="296">
        <f>D21+D22+D23+D24</f>
        <v>24786.400000000001</v>
      </c>
      <c r="E20" s="296">
        <f t="shared" ref="E20:K20" si="3">E21+E22+E23+E24</f>
        <v>2342</v>
      </c>
      <c r="F20" s="296">
        <f t="shared" si="3"/>
        <v>2913</v>
      </c>
      <c r="G20" s="296">
        <f t="shared" si="3"/>
        <v>5240</v>
      </c>
      <c r="H20" s="296">
        <f t="shared" si="3"/>
        <v>4618</v>
      </c>
      <c r="I20" s="296">
        <f t="shared" si="3"/>
        <v>2769.4</v>
      </c>
      <c r="J20" s="296">
        <f t="shared" si="3"/>
        <v>3237</v>
      </c>
      <c r="K20" s="296">
        <f t="shared" si="3"/>
        <v>3667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ht="45" customHeight="1" x14ac:dyDescent="0.25">
      <c r="A21" s="73"/>
      <c r="B21" s="74"/>
      <c r="C21" s="31" t="s">
        <v>710</v>
      </c>
      <c r="D21" s="453">
        <f>E21+F21+G21+H21+I21+J21+K21</f>
        <v>24786.400000000001</v>
      </c>
      <c r="E21" s="297">
        <v>2342</v>
      </c>
      <c r="F21" s="297">
        <v>2913</v>
      </c>
      <c r="G21" s="297">
        <v>5240</v>
      </c>
      <c r="H21" s="297">
        <v>4618</v>
      </c>
      <c r="I21" s="297">
        <v>2769.4</v>
      </c>
      <c r="J21" s="297">
        <v>3237</v>
      </c>
      <c r="K21" s="297">
        <v>3667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768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858</v>
      </c>
      <c r="D23" s="296">
        <f>E23+F23+G23+H23+I23+J23+K23</f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890</v>
      </c>
      <c r="D24" s="296">
        <f>E24+F24+G24+H24+I24+J24+K24</f>
        <v>0</v>
      </c>
      <c r="E24" s="297"/>
      <c r="F24" s="297"/>
      <c r="G24" s="297"/>
      <c r="H24" s="297"/>
      <c r="I24" s="297"/>
      <c r="J24" s="297"/>
      <c r="K24" s="297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6"/>
      <c r="B25" s="233" t="s">
        <v>565</v>
      </c>
      <c r="C25" s="237" t="s">
        <v>566</v>
      </c>
      <c r="D25" s="296">
        <f>D9+D20</f>
        <v>29599</v>
      </c>
      <c r="E25" s="296">
        <f t="shared" ref="E25:R25" si="5">E9+E20</f>
        <v>3322</v>
      </c>
      <c r="F25" s="296">
        <f>F9+F20</f>
        <v>3535</v>
      </c>
      <c r="G25" s="296">
        <f t="shared" si="5"/>
        <v>5727</v>
      </c>
      <c r="H25" s="296">
        <f t="shared" si="5"/>
        <v>5734</v>
      </c>
      <c r="I25" s="296">
        <f t="shared" si="5"/>
        <v>3334</v>
      </c>
      <c r="J25" s="296">
        <f t="shared" si="5"/>
        <v>3766</v>
      </c>
      <c r="K25" s="296">
        <f t="shared" si="5"/>
        <v>4181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8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  <row r="26" spans="1:255" ht="87" customHeight="1" x14ac:dyDescent="0.2">
      <c r="D26" s="66">
        <v>29599</v>
      </c>
    </row>
    <row r="27" spans="1:255" ht="87" customHeight="1" x14ac:dyDescent="0.2">
      <c r="D27" s="66">
        <f>D25-D26</f>
        <v>0</v>
      </c>
    </row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5"/>
    <col min="3" max="3" width="8" style="65"/>
    <col min="4" max="4" width="8" style="66"/>
    <col min="5" max="11" width="8" style="73"/>
    <col min="12" max="244" width="8" style="63"/>
    <col min="245" max="16384" width="8" style="34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J21" sqref="J21"/>
    </sheetView>
  </sheetViews>
  <sheetFormatPr defaultRowHeight="15" x14ac:dyDescent="0.25"/>
  <cols>
    <col min="1" max="1" width="20" style="127" customWidth="1"/>
    <col min="2" max="2" width="36.140625" style="127" customWidth="1"/>
    <col min="3" max="3" width="35.42578125" style="127" customWidth="1"/>
    <col min="4" max="4" width="10.28515625" style="128" customWidth="1"/>
    <col min="5" max="6" width="13.85546875" style="128" customWidth="1"/>
    <col min="7" max="7" width="12" style="128" customWidth="1"/>
    <col min="8" max="8" width="9.7109375" style="127" customWidth="1"/>
    <col min="9" max="9" width="13.85546875" style="127" customWidth="1"/>
    <col min="10" max="10" width="13.28515625" style="127" customWidth="1"/>
    <col min="11" max="11" width="11.5703125" style="127" customWidth="1"/>
    <col min="12" max="12" width="15.28515625" style="127" customWidth="1"/>
    <col min="13" max="252" width="9.140625" style="127"/>
    <col min="253" max="253" width="17.7109375" style="127" customWidth="1"/>
    <col min="254" max="254" width="28.140625" style="127" customWidth="1"/>
    <col min="255" max="255" width="32.140625" style="127" customWidth="1"/>
    <col min="256" max="256" width="11.7109375" style="127" customWidth="1"/>
    <col min="257" max="257" width="13.7109375" style="127" customWidth="1"/>
    <col min="258" max="258" width="12.85546875" style="127" customWidth="1"/>
    <col min="259" max="259" width="10.85546875" style="127" customWidth="1"/>
    <col min="260" max="260" width="10.28515625" style="127" customWidth="1"/>
    <col min="261" max="262" width="13.85546875" style="127" customWidth="1"/>
    <col min="263" max="263" width="12" style="127" customWidth="1"/>
    <col min="264" max="264" width="9.7109375" style="127" customWidth="1"/>
    <col min="265" max="265" width="13.85546875" style="127" customWidth="1"/>
    <col min="266" max="266" width="13.28515625" style="127" customWidth="1"/>
    <col min="267" max="267" width="11.5703125" style="127" customWidth="1"/>
    <col min="268" max="268" width="15.28515625" style="127" customWidth="1"/>
    <col min="269" max="508" width="9.140625" style="127"/>
    <col min="509" max="509" width="17.7109375" style="127" customWidth="1"/>
    <col min="510" max="510" width="28.140625" style="127" customWidth="1"/>
    <col min="511" max="511" width="32.140625" style="127" customWidth="1"/>
    <col min="512" max="512" width="11.7109375" style="127" customWidth="1"/>
    <col min="513" max="513" width="13.7109375" style="127" customWidth="1"/>
    <col min="514" max="514" width="12.85546875" style="127" customWidth="1"/>
    <col min="515" max="515" width="10.85546875" style="127" customWidth="1"/>
    <col min="516" max="516" width="10.28515625" style="127" customWidth="1"/>
    <col min="517" max="518" width="13.85546875" style="127" customWidth="1"/>
    <col min="519" max="519" width="12" style="127" customWidth="1"/>
    <col min="520" max="520" width="9.7109375" style="127" customWidth="1"/>
    <col min="521" max="521" width="13.85546875" style="127" customWidth="1"/>
    <col min="522" max="522" width="13.28515625" style="127" customWidth="1"/>
    <col min="523" max="523" width="11.5703125" style="127" customWidth="1"/>
    <col min="524" max="524" width="15.28515625" style="127" customWidth="1"/>
    <col min="525" max="764" width="9.140625" style="127"/>
    <col min="765" max="765" width="17.7109375" style="127" customWidth="1"/>
    <col min="766" max="766" width="28.140625" style="127" customWidth="1"/>
    <col min="767" max="767" width="32.140625" style="127" customWidth="1"/>
    <col min="768" max="768" width="11.7109375" style="127" customWidth="1"/>
    <col min="769" max="769" width="13.7109375" style="127" customWidth="1"/>
    <col min="770" max="770" width="12.85546875" style="127" customWidth="1"/>
    <col min="771" max="771" width="10.85546875" style="127" customWidth="1"/>
    <col min="772" max="772" width="10.28515625" style="127" customWidth="1"/>
    <col min="773" max="774" width="13.85546875" style="127" customWidth="1"/>
    <col min="775" max="775" width="12" style="127" customWidth="1"/>
    <col min="776" max="776" width="9.7109375" style="127" customWidth="1"/>
    <col min="777" max="777" width="13.85546875" style="127" customWidth="1"/>
    <col min="778" max="778" width="13.28515625" style="127" customWidth="1"/>
    <col min="779" max="779" width="11.5703125" style="127" customWidth="1"/>
    <col min="780" max="780" width="15.28515625" style="127" customWidth="1"/>
    <col min="781" max="1020" width="9.140625" style="127"/>
    <col min="1021" max="1021" width="17.7109375" style="127" customWidth="1"/>
    <col min="1022" max="1022" width="28.140625" style="127" customWidth="1"/>
    <col min="1023" max="1023" width="32.140625" style="127" customWidth="1"/>
    <col min="1024" max="1024" width="11.7109375" style="127" customWidth="1"/>
    <col min="1025" max="1025" width="13.7109375" style="127" customWidth="1"/>
    <col min="1026" max="1026" width="12.85546875" style="127" customWidth="1"/>
    <col min="1027" max="1027" width="10.85546875" style="127" customWidth="1"/>
    <col min="1028" max="1028" width="10.28515625" style="127" customWidth="1"/>
    <col min="1029" max="1030" width="13.85546875" style="127" customWidth="1"/>
    <col min="1031" max="1031" width="12" style="127" customWidth="1"/>
    <col min="1032" max="1032" width="9.7109375" style="127" customWidth="1"/>
    <col min="1033" max="1033" width="13.85546875" style="127" customWidth="1"/>
    <col min="1034" max="1034" width="13.28515625" style="127" customWidth="1"/>
    <col min="1035" max="1035" width="11.5703125" style="127" customWidth="1"/>
    <col min="1036" max="1036" width="15.28515625" style="127" customWidth="1"/>
    <col min="1037" max="1276" width="9.140625" style="127"/>
    <col min="1277" max="1277" width="17.7109375" style="127" customWidth="1"/>
    <col min="1278" max="1278" width="28.140625" style="127" customWidth="1"/>
    <col min="1279" max="1279" width="32.140625" style="127" customWidth="1"/>
    <col min="1280" max="1280" width="11.7109375" style="127" customWidth="1"/>
    <col min="1281" max="1281" width="13.7109375" style="127" customWidth="1"/>
    <col min="1282" max="1282" width="12.85546875" style="127" customWidth="1"/>
    <col min="1283" max="1283" width="10.85546875" style="127" customWidth="1"/>
    <col min="1284" max="1284" width="10.28515625" style="127" customWidth="1"/>
    <col min="1285" max="1286" width="13.85546875" style="127" customWidth="1"/>
    <col min="1287" max="1287" width="12" style="127" customWidth="1"/>
    <col min="1288" max="1288" width="9.7109375" style="127" customWidth="1"/>
    <col min="1289" max="1289" width="13.85546875" style="127" customWidth="1"/>
    <col min="1290" max="1290" width="13.28515625" style="127" customWidth="1"/>
    <col min="1291" max="1291" width="11.5703125" style="127" customWidth="1"/>
    <col min="1292" max="1292" width="15.28515625" style="127" customWidth="1"/>
    <col min="1293" max="1532" width="9.140625" style="127"/>
    <col min="1533" max="1533" width="17.7109375" style="127" customWidth="1"/>
    <col min="1534" max="1534" width="28.140625" style="127" customWidth="1"/>
    <col min="1535" max="1535" width="32.140625" style="127" customWidth="1"/>
    <col min="1536" max="1536" width="11.7109375" style="127" customWidth="1"/>
    <col min="1537" max="1537" width="13.7109375" style="127" customWidth="1"/>
    <col min="1538" max="1538" width="12.85546875" style="127" customWidth="1"/>
    <col min="1539" max="1539" width="10.85546875" style="127" customWidth="1"/>
    <col min="1540" max="1540" width="10.28515625" style="127" customWidth="1"/>
    <col min="1541" max="1542" width="13.85546875" style="127" customWidth="1"/>
    <col min="1543" max="1543" width="12" style="127" customWidth="1"/>
    <col min="1544" max="1544" width="9.7109375" style="127" customWidth="1"/>
    <col min="1545" max="1545" width="13.85546875" style="127" customWidth="1"/>
    <col min="1546" max="1546" width="13.28515625" style="127" customWidth="1"/>
    <col min="1547" max="1547" width="11.5703125" style="127" customWidth="1"/>
    <col min="1548" max="1548" width="15.28515625" style="127" customWidth="1"/>
    <col min="1549" max="1788" width="9.140625" style="127"/>
    <col min="1789" max="1789" width="17.7109375" style="127" customWidth="1"/>
    <col min="1790" max="1790" width="28.140625" style="127" customWidth="1"/>
    <col min="1791" max="1791" width="32.140625" style="127" customWidth="1"/>
    <col min="1792" max="1792" width="11.7109375" style="127" customWidth="1"/>
    <col min="1793" max="1793" width="13.7109375" style="127" customWidth="1"/>
    <col min="1794" max="1794" width="12.85546875" style="127" customWidth="1"/>
    <col min="1795" max="1795" width="10.85546875" style="127" customWidth="1"/>
    <col min="1796" max="1796" width="10.28515625" style="127" customWidth="1"/>
    <col min="1797" max="1798" width="13.85546875" style="127" customWidth="1"/>
    <col min="1799" max="1799" width="12" style="127" customWidth="1"/>
    <col min="1800" max="1800" width="9.7109375" style="127" customWidth="1"/>
    <col min="1801" max="1801" width="13.85546875" style="127" customWidth="1"/>
    <col min="1802" max="1802" width="13.28515625" style="127" customWidth="1"/>
    <col min="1803" max="1803" width="11.5703125" style="127" customWidth="1"/>
    <col min="1804" max="1804" width="15.28515625" style="127" customWidth="1"/>
    <col min="1805" max="2044" width="9.140625" style="127"/>
    <col min="2045" max="2045" width="17.7109375" style="127" customWidth="1"/>
    <col min="2046" max="2046" width="28.140625" style="127" customWidth="1"/>
    <col min="2047" max="2047" width="32.140625" style="127" customWidth="1"/>
    <col min="2048" max="2048" width="11.7109375" style="127" customWidth="1"/>
    <col min="2049" max="2049" width="13.7109375" style="127" customWidth="1"/>
    <col min="2050" max="2050" width="12.85546875" style="127" customWidth="1"/>
    <col min="2051" max="2051" width="10.85546875" style="127" customWidth="1"/>
    <col min="2052" max="2052" width="10.28515625" style="127" customWidth="1"/>
    <col min="2053" max="2054" width="13.85546875" style="127" customWidth="1"/>
    <col min="2055" max="2055" width="12" style="127" customWidth="1"/>
    <col min="2056" max="2056" width="9.7109375" style="127" customWidth="1"/>
    <col min="2057" max="2057" width="13.85546875" style="127" customWidth="1"/>
    <col min="2058" max="2058" width="13.28515625" style="127" customWidth="1"/>
    <col min="2059" max="2059" width="11.5703125" style="127" customWidth="1"/>
    <col min="2060" max="2060" width="15.28515625" style="127" customWidth="1"/>
    <col min="2061" max="2300" width="9.140625" style="127"/>
    <col min="2301" max="2301" width="17.7109375" style="127" customWidth="1"/>
    <col min="2302" max="2302" width="28.140625" style="127" customWidth="1"/>
    <col min="2303" max="2303" width="32.140625" style="127" customWidth="1"/>
    <col min="2304" max="2304" width="11.7109375" style="127" customWidth="1"/>
    <col min="2305" max="2305" width="13.7109375" style="127" customWidth="1"/>
    <col min="2306" max="2306" width="12.85546875" style="127" customWidth="1"/>
    <col min="2307" max="2307" width="10.85546875" style="127" customWidth="1"/>
    <col min="2308" max="2308" width="10.28515625" style="127" customWidth="1"/>
    <col min="2309" max="2310" width="13.85546875" style="127" customWidth="1"/>
    <col min="2311" max="2311" width="12" style="127" customWidth="1"/>
    <col min="2312" max="2312" width="9.7109375" style="127" customWidth="1"/>
    <col min="2313" max="2313" width="13.85546875" style="127" customWidth="1"/>
    <col min="2314" max="2314" width="13.28515625" style="127" customWidth="1"/>
    <col min="2315" max="2315" width="11.5703125" style="127" customWidth="1"/>
    <col min="2316" max="2316" width="15.28515625" style="127" customWidth="1"/>
    <col min="2317" max="2556" width="9.140625" style="127"/>
    <col min="2557" max="2557" width="17.7109375" style="127" customWidth="1"/>
    <col min="2558" max="2558" width="28.140625" style="127" customWidth="1"/>
    <col min="2559" max="2559" width="32.140625" style="127" customWidth="1"/>
    <col min="2560" max="2560" width="11.7109375" style="127" customWidth="1"/>
    <col min="2561" max="2561" width="13.7109375" style="127" customWidth="1"/>
    <col min="2562" max="2562" width="12.85546875" style="127" customWidth="1"/>
    <col min="2563" max="2563" width="10.85546875" style="127" customWidth="1"/>
    <col min="2564" max="2564" width="10.28515625" style="127" customWidth="1"/>
    <col min="2565" max="2566" width="13.85546875" style="127" customWidth="1"/>
    <col min="2567" max="2567" width="12" style="127" customWidth="1"/>
    <col min="2568" max="2568" width="9.7109375" style="127" customWidth="1"/>
    <col min="2569" max="2569" width="13.85546875" style="127" customWidth="1"/>
    <col min="2570" max="2570" width="13.28515625" style="127" customWidth="1"/>
    <col min="2571" max="2571" width="11.5703125" style="127" customWidth="1"/>
    <col min="2572" max="2572" width="15.28515625" style="127" customWidth="1"/>
    <col min="2573" max="2812" width="9.140625" style="127"/>
    <col min="2813" max="2813" width="17.7109375" style="127" customWidth="1"/>
    <col min="2814" max="2814" width="28.140625" style="127" customWidth="1"/>
    <col min="2815" max="2815" width="32.140625" style="127" customWidth="1"/>
    <col min="2816" max="2816" width="11.7109375" style="127" customWidth="1"/>
    <col min="2817" max="2817" width="13.7109375" style="127" customWidth="1"/>
    <col min="2818" max="2818" width="12.85546875" style="127" customWidth="1"/>
    <col min="2819" max="2819" width="10.85546875" style="127" customWidth="1"/>
    <col min="2820" max="2820" width="10.28515625" style="127" customWidth="1"/>
    <col min="2821" max="2822" width="13.85546875" style="127" customWidth="1"/>
    <col min="2823" max="2823" width="12" style="127" customWidth="1"/>
    <col min="2824" max="2824" width="9.7109375" style="127" customWidth="1"/>
    <col min="2825" max="2825" width="13.85546875" style="127" customWidth="1"/>
    <col min="2826" max="2826" width="13.28515625" style="127" customWidth="1"/>
    <col min="2827" max="2827" width="11.5703125" style="127" customWidth="1"/>
    <col min="2828" max="2828" width="15.28515625" style="127" customWidth="1"/>
    <col min="2829" max="3068" width="9.140625" style="127"/>
    <col min="3069" max="3069" width="17.7109375" style="127" customWidth="1"/>
    <col min="3070" max="3070" width="28.140625" style="127" customWidth="1"/>
    <col min="3071" max="3071" width="32.140625" style="127" customWidth="1"/>
    <col min="3072" max="3072" width="11.7109375" style="127" customWidth="1"/>
    <col min="3073" max="3073" width="13.7109375" style="127" customWidth="1"/>
    <col min="3074" max="3074" width="12.85546875" style="127" customWidth="1"/>
    <col min="3075" max="3075" width="10.85546875" style="127" customWidth="1"/>
    <col min="3076" max="3076" width="10.28515625" style="127" customWidth="1"/>
    <col min="3077" max="3078" width="13.85546875" style="127" customWidth="1"/>
    <col min="3079" max="3079" width="12" style="127" customWidth="1"/>
    <col min="3080" max="3080" width="9.7109375" style="127" customWidth="1"/>
    <col min="3081" max="3081" width="13.85546875" style="127" customWidth="1"/>
    <col min="3082" max="3082" width="13.28515625" style="127" customWidth="1"/>
    <col min="3083" max="3083" width="11.5703125" style="127" customWidth="1"/>
    <col min="3084" max="3084" width="15.28515625" style="127" customWidth="1"/>
    <col min="3085" max="3324" width="9.140625" style="127"/>
    <col min="3325" max="3325" width="17.7109375" style="127" customWidth="1"/>
    <col min="3326" max="3326" width="28.140625" style="127" customWidth="1"/>
    <col min="3327" max="3327" width="32.140625" style="127" customWidth="1"/>
    <col min="3328" max="3328" width="11.7109375" style="127" customWidth="1"/>
    <col min="3329" max="3329" width="13.7109375" style="127" customWidth="1"/>
    <col min="3330" max="3330" width="12.85546875" style="127" customWidth="1"/>
    <col min="3331" max="3331" width="10.85546875" style="127" customWidth="1"/>
    <col min="3332" max="3332" width="10.28515625" style="127" customWidth="1"/>
    <col min="3333" max="3334" width="13.85546875" style="127" customWidth="1"/>
    <col min="3335" max="3335" width="12" style="127" customWidth="1"/>
    <col min="3336" max="3336" width="9.7109375" style="127" customWidth="1"/>
    <col min="3337" max="3337" width="13.85546875" style="127" customWidth="1"/>
    <col min="3338" max="3338" width="13.28515625" style="127" customWidth="1"/>
    <col min="3339" max="3339" width="11.5703125" style="127" customWidth="1"/>
    <col min="3340" max="3340" width="15.28515625" style="127" customWidth="1"/>
    <col min="3341" max="3580" width="9.140625" style="127"/>
    <col min="3581" max="3581" width="17.7109375" style="127" customWidth="1"/>
    <col min="3582" max="3582" width="28.140625" style="127" customWidth="1"/>
    <col min="3583" max="3583" width="32.140625" style="127" customWidth="1"/>
    <col min="3584" max="3584" width="11.7109375" style="127" customWidth="1"/>
    <col min="3585" max="3585" width="13.7109375" style="127" customWidth="1"/>
    <col min="3586" max="3586" width="12.85546875" style="127" customWidth="1"/>
    <col min="3587" max="3587" width="10.85546875" style="127" customWidth="1"/>
    <col min="3588" max="3588" width="10.28515625" style="127" customWidth="1"/>
    <col min="3589" max="3590" width="13.85546875" style="127" customWidth="1"/>
    <col min="3591" max="3591" width="12" style="127" customWidth="1"/>
    <col min="3592" max="3592" width="9.7109375" style="127" customWidth="1"/>
    <col min="3593" max="3593" width="13.85546875" style="127" customWidth="1"/>
    <col min="3594" max="3594" width="13.28515625" style="127" customWidth="1"/>
    <col min="3595" max="3595" width="11.5703125" style="127" customWidth="1"/>
    <col min="3596" max="3596" width="15.28515625" style="127" customWidth="1"/>
    <col min="3597" max="3836" width="9.140625" style="127"/>
    <col min="3837" max="3837" width="17.7109375" style="127" customWidth="1"/>
    <col min="3838" max="3838" width="28.140625" style="127" customWidth="1"/>
    <col min="3839" max="3839" width="32.140625" style="127" customWidth="1"/>
    <col min="3840" max="3840" width="11.7109375" style="127" customWidth="1"/>
    <col min="3841" max="3841" width="13.7109375" style="127" customWidth="1"/>
    <col min="3842" max="3842" width="12.85546875" style="127" customWidth="1"/>
    <col min="3843" max="3843" width="10.85546875" style="127" customWidth="1"/>
    <col min="3844" max="3844" width="10.28515625" style="127" customWidth="1"/>
    <col min="3845" max="3846" width="13.85546875" style="127" customWidth="1"/>
    <col min="3847" max="3847" width="12" style="127" customWidth="1"/>
    <col min="3848" max="3848" width="9.7109375" style="127" customWidth="1"/>
    <col min="3849" max="3849" width="13.85546875" style="127" customWidth="1"/>
    <col min="3850" max="3850" width="13.28515625" style="127" customWidth="1"/>
    <col min="3851" max="3851" width="11.5703125" style="127" customWidth="1"/>
    <col min="3852" max="3852" width="15.28515625" style="127" customWidth="1"/>
    <col min="3853" max="4092" width="9.140625" style="127"/>
    <col min="4093" max="4093" width="17.7109375" style="127" customWidth="1"/>
    <col min="4094" max="4094" width="28.140625" style="127" customWidth="1"/>
    <col min="4095" max="4095" width="32.140625" style="127" customWidth="1"/>
    <col min="4096" max="4096" width="11.7109375" style="127" customWidth="1"/>
    <col min="4097" max="4097" width="13.7109375" style="127" customWidth="1"/>
    <col min="4098" max="4098" width="12.85546875" style="127" customWidth="1"/>
    <col min="4099" max="4099" width="10.85546875" style="127" customWidth="1"/>
    <col min="4100" max="4100" width="10.28515625" style="127" customWidth="1"/>
    <col min="4101" max="4102" width="13.85546875" style="127" customWidth="1"/>
    <col min="4103" max="4103" width="12" style="127" customWidth="1"/>
    <col min="4104" max="4104" width="9.7109375" style="127" customWidth="1"/>
    <col min="4105" max="4105" width="13.85546875" style="127" customWidth="1"/>
    <col min="4106" max="4106" width="13.28515625" style="127" customWidth="1"/>
    <col min="4107" max="4107" width="11.5703125" style="127" customWidth="1"/>
    <col min="4108" max="4108" width="15.28515625" style="127" customWidth="1"/>
    <col min="4109" max="4348" width="9.140625" style="127"/>
    <col min="4349" max="4349" width="17.7109375" style="127" customWidth="1"/>
    <col min="4350" max="4350" width="28.140625" style="127" customWidth="1"/>
    <col min="4351" max="4351" width="32.140625" style="127" customWidth="1"/>
    <col min="4352" max="4352" width="11.7109375" style="127" customWidth="1"/>
    <col min="4353" max="4353" width="13.7109375" style="127" customWidth="1"/>
    <col min="4354" max="4354" width="12.85546875" style="127" customWidth="1"/>
    <col min="4355" max="4355" width="10.85546875" style="127" customWidth="1"/>
    <col min="4356" max="4356" width="10.28515625" style="127" customWidth="1"/>
    <col min="4357" max="4358" width="13.85546875" style="127" customWidth="1"/>
    <col min="4359" max="4359" width="12" style="127" customWidth="1"/>
    <col min="4360" max="4360" width="9.7109375" style="127" customWidth="1"/>
    <col min="4361" max="4361" width="13.85546875" style="127" customWidth="1"/>
    <col min="4362" max="4362" width="13.28515625" style="127" customWidth="1"/>
    <col min="4363" max="4363" width="11.5703125" style="127" customWidth="1"/>
    <col min="4364" max="4364" width="15.28515625" style="127" customWidth="1"/>
    <col min="4365" max="4604" width="9.140625" style="127"/>
    <col min="4605" max="4605" width="17.7109375" style="127" customWidth="1"/>
    <col min="4606" max="4606" width="28.140625" style="127" customWidth="1"/>
    <col min="4607" max="4607" width="32.140625" style="127" customWidth="1"/>
    <col min="4608" max="4608" width="11.7109375" style="127" customWidth="1"/>
    <col min="4609" max="4609" width="13.7109375" style="127" customWidth="1"/>
    <col min="4610" max="4610" width="12.85546875" style="127" customWidth="1"/>
    <col min="4611" max="4611" width="10.85546875" style="127" customWidth="1"/>
    <col min="4612" max="4612" width="10.28515625" style="127" customWidth="1"/>
    <col min="4613" max="4614" width="13.85546875" style="127" customWidth="1"/>
    <col min="4615" max="4615" width="12" style="127" customWidth="1"/>
    <col min="4616" max="4616" width="9.7109375" style="127" customWidth="1"/>
    <col min="4617" max="4617" width="13.85546875" style="127" customWidth="1"/>
    <col min="4618" max="4618" width="13.28515625" style="127" customWidth="1"/>
    <col min="4619" max="4619" width="11.5703125" style="127" customWidth="1"/>
    <col min="4620" max="4620" width="15.28515625" style="127" customWidth="1"/>
    <col min="4621" max="4860" width="9.140625" style="127"/>
    <col min="4861" max="4861" width="17.7109375" style="127" customWidth="1"/>
    <col min="4862" max="4862" width="28.140625" style="127" customWidth="1"/>
    <col min="4863" max="4863" width="32.140625" style="127" customWidth="1"/>
    <col min="4864" max="4864" width="11.7109375" style="127" customWidth="1"/>
    <col min="4865" max="4865" width="13.7109375" style="127" customWidth="1"/>
    <col min="4866" max="4866" width="12.85546875" style="127" customWidth="1"/>
    <col min="4867" max="4867" width="10.85546875" style="127" customWidth="1"/>
    <col min="4868" max="4868" width="10.28515625" style="127" customWidth="1"/>
    <col min="4869" max="4870" width="13.85546875" style="127" customWidth="1"/>
    <col min="4871" max="4871" width="12" style="127" customWidth="1"/>
    <col min="4872" max="4872" width="9.7109375" style="127" customWidth="1"/>
    <col min="4873" max="4873" width="13.85546875" style="127" customWidth="1"/>
    <col min="4874" max="4874" width="13.28515625" style="127" customWidth="1"/>
    <col min="4875" max="4875" width="11.5703125" style="127" customWidth="1"/>
    <col min="4876" max="4876" width="15.28515625" style="127" customWidth="1"/>
    <col min="4877" max="5116" width="9.140625" style="127"/>
    <col min="5117" max="5117" width="17.7109375" style="127" customWidth="1"/>
    <col min="5118" max="5118" width="28.140625" style="127" customWidth="1"/>
    <col min="5119" max="5119" width="32.140625" style="127" customWidth="1"/>
    <col min="5120" max="5120" width="11.7109375" style="127" customWidth="1"/>
    <col min="5121" max="5121" width="13.7109375" style="127" customWidth="1"/>
    <col min="5122" max="5122" width="12.85546875" style="127" customWidth="1"/>
    <col min="5123" max="5123" width="10.85546875" style="127" customWidth="1"/>
    <col min="5124" max="5124" width="10.28515625" style="127" customWidth="1"/>
    <col min="5125" max="5126" width="13.85546875" style="127" customWidth="1"/>
    <col min="5127" max="5127" width="12" style="127" customWidth="1"/>
    <col min="5128" max="5128" width="9.7109375" style="127" customWidth="1"/>
    <col min="5129" max="5129" width="13.85546875" style="127" customWidth="1"/>
    <col min="5130" max="5130" width="13.28515625" style="127" customWidth="1"/>
    <col min="5131" max="5131" width="11.5703125" style="127" customWidth="1"/>
    <col min="5132" max="5132" width="15.28515625" style="127" customWidth="1"/>
    <col min="5133" max="5372" width="9.140625" style="127"/>
    <col min="5373" max="5373" width="17.7109375" style="127" customWidth="1"/>
    <col min="5374" max="5374" width="28.140625" style="127" customWidth="1"/>
    <col min="5375" max="5375" width="32.140625" style="127" customWidth="1"/>
    <col min="5376" max="5376" width="11.7109375" style="127" customWidth="1"/>
    <col min="5377" max="5377" width="13.7109375" style="127" customWidth="1"/>
    <col min="5378" max="5378" width="12.85546875" style="127" customWidth="1"/>
    <col min="5379" max="5379" width="10.85546875" style="127" customWidth="1"/>
    <col min="5380" max="5380" width="10.28515625" style="127" customWidth="1"/>
    <col min="5381" max="5382" width="13.85546875" style="127" customWidth="1"/>
    <col min="5383" max="5383" width="12" style="127" customWidth="1"/>
    <col min="5384" max="5384" width="9.7109375" style="127" customWidth="1"/>
    <col min="5385" max="5385" width="13.85546875" style="127" customWidth="1"/>
    <col min="5386" max="5386" width="13.28515625" style="127" customWidth="1"/>
    <col min="5387" max="5387" width="11.5703125" style="127" customWidth="1"/>
    <col min="5388" max="5388" width="15.28515625" style="127" customWidth="1"/>
    <col min="5389" max="5628" width="9.140625" style="127"/>
    <col min="5629" max="5629" width="17.7109375" style="127" customWidth="1"/>
    <col min="5630" max="5630" width="28.140625" style="127" customWidth="1"/>
    <col min="5631" max="5631" width="32.140625" style="127" customWidth="1"/>
    <col min="5632" max="5632" width="11.7109375" style="127" customWidth="1"/>
    <col min="5633" max="5633" width="13.7109375" style="127" customWidth="1"/>
    <col min="5634" max="5634" width="12.85546875" style="127" customWidth="1"/>
    <col min="5635" max="5635" width="10.85546875" style="127" customWidth="1"/>
    <col min="5636" max="5636" width="10.28515625" style="127" customWidth="1"/>
    <col min="5637" max="5638" width="13.85546875" style="127" customWidth="1"/>
    <col min="5639" max="5639" width="12" style="127" customWidth="1"/>
    <col min="5640" max="5640" width="9.7109375" style="127" customWidth="1"/>
    <col min="5641" max="5641" width="13.85546875" style="127" customWidth="1"/>
    <col min="5642" max="5642" width="13.28515625" style="127" customWidth="1"/>
    <col min="5643" max="5643" width="11.5703125" style="127" customWidth="1"/>
    <col min="5644" max="5644" width="15.28515625" style="127" customWidth="1"/>
    <col min="5645" max="5884" width="9.140625" style="127"/>
    <col min="5885" max="5885" width="17.7109375" style="127" customWidth="1"/>
    <col min="5886" max="5886" width="28.140625" style="127" customWidth="1"/>
    <col min="5887" max="5887" width="32.140625" style="127" customWidth="1"/>
    <col min="5888" max="5888" width="11.7109375" style="127" customWidth="1"/>
    <col min="5889" max="5889" width="13.7109375" style="127" customWidth="1"/>
    <col min="5890" max="5890" width="12.85546875" style="127" customWidth="1"/>
    <col min="5891" max="5891" width="10.85546875" style="127" customWidth="1"/>
    <col min="5892" max="5892" width="10.28515625" style="127" customWidth="1"/>
    <col min="5893" max="5894" width="13.85546875" style="127" customWidth="1"/>
    <col min="5895" max="5895" width="12" style="127" customWidth="1"/>
    <col min="5896" max="5896" width="9.7109375" style="127" customWidth="1"/>
    <col min="5897" max="5897" width="13.85546875" style="127" customWidth="1"/>
    <col min="5898" max="5898" width="13.28515625" style="127" customWidth="1"/>
    <col min="5899" max="5899" width="11.5703125" style="127" customWidth="1"/>
    <col min="5900" max="5900" width="15.28515625" style="127" customWidth="1"/>
    <col min="5901" max="6140" width="9.140625" style="127"/>
    <col min="6141" max="6141" width="17.7109375" style="127" customWidth="1"/>
    <col min="6142" max="6142" width="28.140625" style="127" customWidth="1"/>
    <col min="6143" max="6143" width="32.140625" style="127" customWidth="1"/>
    <col min="6144" max="6144" width="11.7109375" style="127" customWidth="1"/>
    <col min="6145" max="6145" width="13.7109375" style="127" customWidth="1"/>
    <col min="6146" max="6146" width="12.85546875" style="127" customWidth="1"/>
    <col min="6147" max="6147" width="10.85546875" style="127" customWidth="1"/>
    <col min="6148" max="6148" width="10.28515625" style="127" customWidth="1"/>
    <col min="6149" max="6150" width="13.85546875" style="127" customWidth="1"/>
    <col min="6151" max="6151" width="12" style="127" customWidth="1"/>
    <col min="6152" max="6152" width="9.7109375" style="127" customWidth="1"/>
    <col min="6153" max="6153" width="13.85546875" style="127" customWidth="1"/>
    <col min="6154" max="6154" width="13.28515625" style="127" customWidth="1"/>
    <col min="6155" max="6155" width="11.5703125" style="127" customWidth="1"/>
    <col min="6156" max="6156" width="15.28515625" style="127" customWidth="1"/>
    <col min="6157" max="6396" width="9.140625" style="127"/>
    <col min="6397" max="6397" width="17.7109375" style="127" customWidth="1"/>
    <col min="6398" max="6398" width="28.140625" style="127" customWidth="1"/>
    <col min="6399" max="6399" width="32.140625" style="127" customWidth="1"/>
    <col min="6400" max="6400" width="11.7109375" style="127" customWidth="1"/>
    <col min="6401" max="6401" width="13.7109375" style="127" customWidth="1"/>
    <col min="6402" max="6402" width="12.85546875" style="127" customWidth="1"/>
    <col min="6403" max="6403" width="10.85546875" style="127" customWidth="1"/>
    <col min="6404" max="6404" width="10.28515625" style="127" customWidth="1"/>
    <col min="6405" max="6406" width="13.85546875" style="127" customWidth="1"/>
    <col min="6407" max="6407" width="12" style="127" customWidth="1"/>
    <col min="6408" max="6408" width="9.7109375" style="127" customWidth="1"/>
    <col min="6409" max="6409" width="13.85546875" style="127" customWidth="1"/>
    <col min="6410" max="6410" width="13.28515625" style="127" customWidth="1"/>
    <col min="6411" max="6411" width="11.5703125" style="127" customWidth="1"/>
    <col min="6412" max="6412" width="15.28515625" style="127" customWidth="1"/>
    <col min="6413" max="6652" width="9.140625" style="127"/>
    <col min="6653" max="6653" width="17.7109375" style="127" customWidth="1"/>
    <col min="6654" max="6654" width="28.140625" style="127" customWidth="1"/>
    <col min="6655" max="6655" width="32.140625" style="127" customWidth="1"/>
    <col min="6656" max="6656" width="11.7109375" style="127" customWidth="1"/>
    <col min="6657" max="6657" width="13.7109375" style="127" customWidth="1"/>
    <col min="6658" max="6658" width="12.85546875" style="127" customWidth="1"/>
    <col min="6659" max="6659" width="10.85546875" style="127" customWidth="1"/>
    <col min="6660" max="6660" width="10.28515625" style="127" customWidth="1"/>
    <col min="6661" max="6662" width="13.85546875" style="127" customWidth="1"/>
    <col min="6663" max="6663" width="12" style="127" customWidth="1"/>
    <col min="6664" max="6664" width="9.7109375" style="127" customWidth="1"/>
    <col min="6665" max="6665" width="13.85546875" style="127" customWidth="1"/>
    <col min="6666" max="6666" width="13.28515625" style="127" customWidth="1"/>
    <col min="6667" max="6667" width="11.5703125" style="127" customWidth="1"/>
    <col min="6668" max="6668" width="15.28515625" style="127" customWidth="1"/>
    <col min="6669" max="6908" width="9.140625" style="127"/>
    <col min="6909" max="6909" width="17.7109375" style="127" customWidth="1"/>
    <col min="6910" max="6910" width="28.140625" style="127" customWidth="1"/>
    <col min="6911" max="6911" width="32.140625" style="127" customWidth="1"/>
    <col min="6912" max="6912" width="11.7109375" style="127" customWidth="1"/>
    <col min="6913" max="6913" width="13.7109375" style="127" customWidth="1"/>
    <col min="6914" max="6914" width="12.85546875" style="127" customWidth="1"/>
    <col min="6915" max="6915" width="10.85546875" style="127" customWidth="1"/>
    <col min="6916" max="6916" width="10.28515625" style="127" customWidth="1"/>
    <col min="6917" max="6918" width="13.85546875" style="127" customWidth="1"/>
    <col min="6919" max="6919" width="12" style="127" customWidth="1"/>
    <col min="6920" max="6920" width="9.7109375" style="127" customWidth="1"/>
    <col min="6921" max="6921" width="13.85546875" style="127" customWidth="1"/>
    <col min="6922" max="6922" width="13.28515625" style="127" customWidth="1"/>
    <col min="6923" max="6923" width="11.5703125" style="127" customWidth="1"/>
    <col min="6924" max="6924" width="15.28515625" style="127" customWidth="1"/>
    <col min="6925" max="7164" width="9.140625" style="127"/>
    <col min="7165" max="7165" width="17.7109375" style="127" customWidth="1"/>
    <col min="7166" max="7166" width="28.140625" style="127" customWidth="1"/>
    <col min="7167" max="7167" width="32.140625" style="127" customWidth="1"/>
    <col min="7168" max="7168" width="11.7109375" style="127" customWidth="1"/>
    <col min="7169" max="7169" width="13.7109375" style="127" customWidth="1"/>
    <col min="7170" max="7170" width="12.85546875" style="127" customWidth="1"/>
    <col min="7171" max="7171" width="10.85546875" style="127" customWidth="1"/>
    <col min="7172" max="7172" width="10.28515625" style="127" customWidth="1"/>
    <col min="7173" max="7174" width="13.85546875" style="127" customWidth="1"/>
    <col min="7175" max="7175" width="12" style="127" customWidth="1"/>
    <col min="7176" max="7176" width="9.7109375" style="127" customWidth="1"/>
    <col min="7177" max="7177" width="13.85546875" style="127" customWidth="1"/>
    <col min="7178" max="7178" width="13.28515625" style="127" customWidth="1"/>
    <col min="7179" max="7179" width="11.5703125" style="127" customWidth="1"/>
    <col min="7180" max="7180" width="15.28515625" style="127" customWidth="1"/>
    <col min="7181" max="7420" width="9.140625" style="127"/>
    <col min="7421" max="7421" width="17.7109375" style="127" customWidth="1"/>
    <col min="7422" max="7422" width="28.140625" style="127" customWidth="1"/>
    <col min="7423" max="7423" width="32.140625" style="127" customWidth="1"/>
    <col min="7424" max="7424" width="11.7109375" style="127" customWidth="1"/>
    <col min="7425" max="7425" width="13.7109375" style="127" customWidth="1"/>
    <col min="7426" max="7426" width="12.85546875" style="127" customWidth="1"/>
    <col min="7427" max="7427" width="10.85546875" style="127" customWidth="1"/>
    <col min="7428" max="7428" width="10.28515625" style="127" customWidth="1"/>
    <col min="7429" max="7430" width="13.85546875" style="127" customWidth="1"/>
    <col min="7431" max="7431" width="12" style="127" customWidth="1"/>
    <col min="7432" max="7432" width="9.7109375" style="127" customWidth="1"/>
    <col min="7433" max="7433" width="13.85546875" style="127" customWidth="1"/>
    <col min="7434" max="7434" width="13.28515625" style="127" customWidth="1"/>
    <col min="7435" max="7435" width="11.5703125" style="127" customWidth="1"/>
    <col min="7436" max="7436" width="15.28515625" style="127" customWidth="1"/>
    <col min="7437" max="7676" width="9.140625" style="127"/>
    <col min="7677" max="7677" width="17.7109375" style="127" customWidth="1"/>
    <col min="7678" max="7678" width="28.140625" style="127" customWidth="1"/>
    <col min="7679" max="7679" width="32.140625" style="127" customWidth="1"/>
    <col min="7680" max="7680" width="11.7109375" style="127" customWidth="1"/>
    <col min="7681" max="7681" width="13.7109375" style="127" customWidth="1"/>
    <col min="7682" max="7682" width="12.85546875" style="127" customWidth="1"/>
    <col min="7683" max="7683" width="10.85546875" style="127" customWidth="1"/>
    <col min="7684" max="7684" width="10.28515625" style="127" customWidth="1"/>
    <col min="7685" max="7686" width="13.85546875" style="127" customWidth="1"/>
    <col min="7687" max="7687" width="12" style="127" customWidth="1"/>
    <col min="7688" max="7688" width="9.7109375" style="127" customWidth="1"/>
    <col min="7689" max="7689" width="13.85546875" style="127" customWidth="1"/>
    <col min="7690" max="7690" width="13.28515625" style="127" customWidth="1"/>
    <col min="7691" max="7691" width="11.5703125" style="127" customWidth="1"/>
    <col min="7692" max="7692" width="15.28515625" style="127" customWidth="1"/>
    <col min="7693" max="7932" width="9.140625" style="127"/>
    <col min="7933" max="7933" width="17.7109375" style="127" customWidth="1"/>
    <col min="7934" max="7934" width="28.140625" style="127" customWidth="1"/>
    <col min="7935" max="7935" width="32.140625" style="127" customWidth="1"/>
    <col min="7936" max="7936" width="11.7109375" style="127" customWidth="1"/>
    <col min="7937" max="7937" width="13.7109375" style="127" customWidth="1"/>
    <col min="7938" max="7938" width="12.85546875" style="127" customWidth="1"/>
    <col min="7939" max="7939" width="10.85546875" style="127" customWidth="1"/>
    <col min="7940" max="7940" width="10.28515625" style="127" customWidth="1"/>
    <col min="7941" max="7942" width="13.85546875" style="127" customWidth="1"/>
    <col min="7943" max="7943" width="12" style="127" customWidth="1"/>
    <col min="7944" max="7944" width="9.7109375" style="127" customWidth="1"/>
    <col min="7945" max="7945" width="13.85546875" style="127" customWidth="1"/>
    <col min="7946" max="7946" width="13.28515625" style="127" customWidth="1"/>
    <col min="7947" max="7947" width="11.5703125" style="127" customWidth="1"/>
    <col min="7948" max="7948" width="15.28515625" style="127" customWidth="1"/>
    <col min="7949" max="8188" width="9.140625" style="127"/>
    <col min="8189" max="8189" width="17.7109375" style="127" customWidth="1"/>
    <col min="8190" max="8190" width="28.140625" style="127" customWidth="1"/>
    <col min="8191" max="8191" width="32.140625" style="127" customWidth="1"/>
    <col min="8192" max="8192" width="11.7109375" style="127" customWidth="1"/>
    <col min="8193" max="8193" width="13.7109375" style="127" customWidth="1"/>
    <col min="8194" max="8194" width="12.85546875" style="127" customWidth="1"/>
    <col min="8195" max="8195" width="10.85546875" style="127" customWidth="1"/>
    <col min="8196" max="8196" width="10.28515625" style="127" customWidth="1"/>
    <col min="8197" max="8198" width="13.85546875" style="127" customWidth="1"/>
    <col min="8199" max="8199" width="12" style="127" customWidth="1"/>
    <col min="8200" max="8200" width="9.7109375" style="127" customWidth="1"/>
    <col min="8201" max="8201" width="13.85546875" style="127" customWidth="1"/>
    <col min="8202" max="8202" width="13.28515625" style="127" customWidth="1"/>
    <col min="8203" max="8203" width="11.5703125" style="127" customWidth="1"/>
    <col min="8204" max="8204" width="15.28515625" style="127" customWidth="1"/>
    <col min="8205" max="8444" width="9.140625" style="127"/>
    <col min="8445" max="8445" width="17.7109375" style="127" customWidth="1"/>
    <col min="8446" max="8446" width="28.140625" style="127" customWidth="1"/>
    <col min="8447" max="8447" width="32.140625" style="127" customWidth="1"/>
    <col min="8448" max="8448" width="11.7109375" style="127" customWidth="1"/>
    <col min="8449" max="8449" width="13.7109375" style="127" customWidth="1"/>
    <col min="8450" max="8450" width="12.85546875" style="127" customWidth="1"/>
    <col min="8451" max="8451" width="10.85546875" style="127" customWidth="1"/>
    <col min="8452" max="8452" width="10.28515625" style="127" customWidth="1"/>
    <col min="8453" max="8454" width="13.85546875" style="127" customWidth="1"/>
    <col min="8455" max="8455" width="12" style="127" customWidth="1"/>
    <col min="8456" max="8456" width="9.7109375" style="127" customWidth="1"/>
    <col min="8457" max="8457" width="13.85546875" style="127" customWidth="1"/>
    <col min="8458" max="8458" width="13.28515625" style="127" customWidth="1"/>
    <col min="8459" max="8459" width="11.5703125" style="127" customWidth="1"/>
    <col min="8460" max="8460" width="15.28515625" style="127" customWidth="1"/>
    <col min="8461" max="8700" width="9.140625" style="127"/>
    <col min="8701" max="8701" width="17.7109375" style="127" customWidth="1"/>
    <col min="8702" max="8702" width="28.140625" style="127" customWidth="1"/>
    <col min="8703" max="8703" width="32.140625" style="127" customWidth="1"/>
    <col min="8704" max="8704" width="11.7109375" style="127" customWidth="1"/>
    <col min="8705" max="8705" width="13.7109375" style="127" customWidth="1"/>
    <col min="8706" max="8706" width="12.85546875" style="127" customWidth="1"/>
    <col min="8707" max="8707" width="10.85546875" style="127" customWidth="1"/>
    <col min="8708" max="8708" width="10.28515625" style="127" customWidth="1"/>
    <col min="8709" max="8710" width="13.85546875" style="127" customWidth="1"/>
    <col min="8711" max="8711" width="12" style="127" customWidth="1"/>
    <col min="8712" max="8712" width="9.7109375" style="127" customWidth="1"/>
    <col min="8713" max="8713" width="13.85546875" style="127" customWidth="1"/>
    <col min="8714" max="8714" width="13.28515625" style="127" customWidth="1"/>
    <col min="8715" max="8715" width="11.5703125" style="127" customWidth="1"/>
    <col min="8716" max="8716" width="15.28515625" style="127" customWidth="1"/>
    <col min="8717" max="8956" width="9.140625" style="127"/>
    <col min="8957" max="8957" width="17.7109375" style="127" customWidth="1"/>
    <col min="8958" max="8958" width="28.140625" style="127" customWidth="1"/>
    <col min="8959" max="8959" width="32.140625" style="127" customWidth="1"/>
    <col min="8960" max="8960" width="11.7109375" style="127" customWidth="1"/>
    <col min="8961" max="8961" width="13.7109375" style="127" customWidth="1"/>
    <col min="8962" max="8962" width="12.85546875" style="127" customWidth="1"/>
    <col min="8963" max="8963" width="10.85546875" style="127" customWidth="1"/>
    <col min="8964" max="8964" width="10.28515625" style="127" customWidth="1"/>
    <col min="8965" max="8966" width="13.85546875" style="127" customWidth="1"/>
    <col min="8967" max="8967" width="12" style="127" customWidth="1"/>
    <col min="8968" max="8968" width="9.7109375" style="127" customWidth="1"/>
    <col min="8969" max="8969" width="13.85546875" style="127" customWidth="1"/>
    <col min="8970" max="8970" width="13.28515625" style="127" customWidth="1"/>
    <col min="8971" max="8971" width="11.5703125" style="127" customWidth="1"/>
    <col min="8972" max="8972" width="15.28515625" style="127" customWidth="1"/>
    <col min="8973" max="9212" width="9.140625" style="127"/>
    <col min="9213" max="9213" width="17.7109375" style="127" customWidth="1"/>
    <col min="9214" max="9214" width="28.140625" style="127" customWidth="1"/>
    <col min="9215" max="9215" width="32.140625" style="127" customWidth="1"/>
    <col min="9216" max="9216" width="11.7109375" style="127" customWidth="1"/>
    <col min="9217" max="9217" width="13.7109375" style="127" customWidth="1"/>
    <col min="9218" max="9218" width="12.85546875" style="127" customWidth="1"/>
    <col min="9219" max="9219" width="10.85546875" style="127" customWidth="1"/>
    <col min="9220" max="9220" width="10.28515625" style="127" customWidth="1"/>
    <col min="9221" max="9222" width="13.85546875" style="127" customWidth="1"/>
    <col min="9223" max="9223" width="12" style="127" customWidth="1"/>
    <col min="9224" max="9224" width="9.7109375" style="127" customWidth="1"/>
    <col min="9225" max="9225" width="13.85546875" style="127" customWidth="1"/>
    <col min="9226" max="9226" width="13.28515625" style="127" customWidth="1"/>
    <col min="9227" max="9227" width="11.5703125" style="127" customWidth="1"/>
    <col min="9228" max="9228" width="15.28515625" style="127" customWidth="1"/>
    <col min="9229" max="9468" width="9.140625" style="127"/>
    <col min="9469" max="9469" width="17.7109375" style="127" customWidth="1"/>
    <col min="9470" max="9470" width="28.140625" style="127" customWidth="1"/>
    <col min="9471" max="9471" width="32.140625" style="127" customWidth="1"/>
    <col min="9472" max="9472" width="11.7109375" style="127" customWidth="1"/>
    <col min="9473" max="9473" width="13.7109375" style="127" customWidth="1"/>
    <col min="9474" max="9474" width="12.85546875" style="127" customWidth="1"/>
    <col min="9475" max="9475" width="10.85546875" style="127" customWidth="1"/>
    <col min="9476" max="9476" width="10.28515625" style="127" customWidth="1"/>
    <col min="9477" max="9478" width="13.85546875" style="127" customWidth="1"/>
    <col min="9479" max="9479" width="12" style="127" customWidth="1"/>
    <col min="9480" max="9480" width="9.7109375" style="127" customWidth="1"/>
    <col min="9481" max="9481" width="13.85546875" style="127" customWidth="1"/>
    <col min="9482" max="9482" width="13.28515625" style="127" customWidth="1"/>
    <col min="9483" max="9483" width="11.5703125" style="127" customWidth="1"/>
    <col min="9484" max="9484" width="15.28515625" style="127" customWidth="1"/>
    <col min="9485" max="9724" width="9.140625" style="127"/>
    <col min="9725" max="9725" width="17.7109375" style="127" customWidth="1"/>
    <col min="9726" max="9726" width="28.140625" style="127" customWidth="1"/>
    <col min="9727" max="9727" width="32.140625" style="127" customWidth="1"/>
    <col min="9728" max="9728" width="11.7109375" style="127" customWidth="1"/>
    <col min="9729" max="9729" width="13.7109375" style="127" customWidth="1"/>
    <col min="9730" max="9730" width="12.85546875" style="127" customWidth="1"/>
    <col min="9731" max="9731" width="10.85546875" style="127" customWidth="1"/>
    <col min="9732" max="9732" width="10.28515625" style="127" customWidth="1"/>
    <col min="9733" max="9734" width="13.85546875" style="127" customWidth="1"/>
    <col min="9735" max="9735" width="12" style="127" customWidth="1"/>
    <col min="9736" max="9736" width="9.7109375" style="127" customWidth="1"/>
    <col min="9737" max="9737" width="13.85546875" style="127" customWidth="1"/>
    <col min="9738" max="9738" width="13.28515625" style="127" customWidth="1"/>
    <col min="9739" max="9739" width="11.5703125" style="127" customWidth="1"/>
    <col min="9740" max="9740" width="15.28515625" style="127" customWidth="1"/>
    <col min="9741" max="9980" width="9.140625" style="127"/>
    <col min="9981" max="9981" width="17.7109375" style="127" customWidth="1"/>
    <col min="9982" max="9982" width="28.140625" style="127" customWidth="1"/>
    <col min="9983" max="9983" width="32.140625" style="127" customWidth="1"/>
    <col min="9984" max="9984" width="11.7109375" style="127" customWidth="1"/>
    <col min="9985" max="9985" width="13.7109375" style="127" customWidth="1"/>
    <col min="9986" max="9986" width="12.85546875" style="127" customWidth="1"/>
    <col min="9987" max="9987" width="10.85546875" style="127" customWidth="1"/>
    <col min="9988" max="9988" width="10.28515625" style="127" customWidth="1"/>
    <col min="9989" max="9990" width="13.85546875" style="127" customWidth="1"/>
    <col min="9991" max="9991" width="12" style="127" customWidth="1"/>
    <col min="9992" max="9992" width="9.7109375" style="127" customWidth="1"/>
    <col min="9993" max="9993" width="13.85546875" style="127" customWidth="1"/>
    <col min="9994" max="9994" width="13.28515625" style="127" customWidth="1"/>
    <col min="9995" max="9995" width="11.5703125" style="127" customWidth="1"/>
    <col min="9996" max="9996" width="15.28515625" style="127" customWidth="1"/>
    <col min="9997" max="10236" width="9.140625" style="127"/>
    <col min="10237" max="10237" width="17.7109375" style="127" customWidth="1"/>
    <col min="10238" max="10238" width="28.140625" style="127" customWidth="1"/>
    <col min="10239" max="10239" width="32.140625" style="127" customWidth="1"/>
    <col min="10240" max="10240" width="11.7109375" style="127" customWidth="1"/>
    <col min="10241" max="10241" width="13.7109375" style="127" customWidth="1"/>
    <col min="10242" max="10242" width="12.85546875" style="127" customWidth="1"/>
    <col min="10243" max="10243" width="10.85546875" style="127" customWidth="1"/>
    <col min="10244" max="10244" width="10.28515625" style="127" customWidth="1"/>
    <col min="10245" max="10246" width="13.85546875" style="127" customWidth="1"/>
    <col min="10247" max="10247" width="12" style="127" customWidth="1"/>
    <col min="10248" max="10248" width="9.7109375" style="127" customWidth="1"/>
    <col min="10249" max="10249" width="13.85546875" style="127" customWidth="1"/>
    <col min="10250" max="10250" width="13.28515625" style="127" customWidth="1"/>
    <col min="10251" max="10251" width="11.5703125" style="127" customWidth="1"/>
    <col min="10252" max="10252" width="15.28515625" style="127" customWidth="1"/>
    <col min="10253" max="10492" width="9.140625" style="127"/>
    <col min="10493" max="10493" width="17.7109375" style="127" customWidth="1"/>
    <col min="10494" max="10494" width="28.140625" style="127" customWidth="1"/>
    <col min="10495" max="10495" width="32.140625" style="127" customWidth="1"/>
    <col min="10496" max="10496" width="11.7109375" style="127" customWidth="1"/>
    <col min="10497" max="10497" width="13.7109375" style="127" customWidth="1"/>
    <col min="10498" max="10498" width="12.85546875" style="127" customWidth="1"/>
    <col min="10499" max="10499" width="10.85546875" style="127" customWidth="1"/>
    <col min="10500" max="10500" width="10.28515625" style="127" customWidth="1"/>
    <col min="10501" max="10502" width="13.85546875" style="127" customWidth="1"/>
    <col min="10503" max="10503" width="12" style="127" customWidth="1"/>
    <col min="10504" max="10504" width="9.7109375" style="127" customWidth="1"/>
    <col min="10505" max="10505" width="13.85546875" style="127" customWidth="1"/>
    <col min="10506" max="10506" width="13.28515625" style="127" customWidth="1"/>
    <col min="10507" max="10507" width="11.5703125" style="127" customWidth="1"/>
    <col min="10508" max="10508" width="15.28515625" style="127" customWidth="1"/>
    <col min="10509" max="10748" width="9.140625" style="127"/>
    <col min="10749" max="10749" width="17.7109375" style="127" customWidth="1"/>
    <col min="10750" max="10750" width="28.140625" style="127" customWidth="1"/>
    <col min="10751" max="10751" width="32.140625" style="127" customWidth="1"/>
    <col min="10752" max="10752" width="11.7109375" style="127" customWidth="1"/>
    <col min="10753" max="10753" width="13.7109375" style="127" customWidth="1"/>
    <col min="10754" max="10754" width="12.85546875" style="127" customWidth="1"/>
    <col min="10755" max="10755" width="10.85546875" style="127" customWidth="1"/>
    <col min="10756" max="10756" width="10.28515625" style="127" customWidth="1"/>
    <col min="10757" max="10758" width="13.85546875" style="127" customWidth="1"/>
    <col min="10759" max="10759" width="12" style="127" customWidth="1"/>
    <col min="10760" max="10760" width="9.7109375" style="127" customWidth="1"/>
    <col min="10761" max="10761" width="13.85546875" style="127" customWidth="1"/>
    <col min="10762" max="10762" width="13.28515625" style="127" customWidth="1"/>
    <col min="10763" max="10763" width="11.5703125" style="127" customWidth="1"/>
    <col min="10764" max="10764" width="15.28515625" style="127" customWidth="1"/>
    <col min="10765" max="11004" width="9.140625" style="127"/>
    <col min="11005" max="11005" width="17.7109375" style="127" customWidth="1"/>
    <col min="11006" max="11006" width="28.140625" style="127" customWidth="1"/>
    <col min="11007" max="11007" width="32.140625" style="127" customWidth="1"/>
    <col min="11008" max="11008" width="11.7109375" style="127" customWidth="1"/>
    <col min="11009" max="11009" width="13.7109375" style="127" customWidth="1"/>
    <col min="11010" max="11010" width="12.85546875" style="127" customWidth="1"/>
    <col min="11011" max="11011" width="10.85546875" style="127" customWidth="1"/>
    <col min="11012" max="11012" width="10.28515625" style="127" customWidth="1"/>
    <col min="11013" max="11014" width="13.85546875" style="127" customWidth="1"/>
    <col min="11015" max="11015" width="12" style="127" customWidth="1"/>
    <col min="11016" max="11016" width="9.7109375" style="127" customWidth="1"/>
    <col min="11017" max="11017" width="13.85546875" style="127" customWidth="1"/>
    <col min="11018" max="11018" width="13.28515625" style="127" customWidth="1"/>
    <col min="11019" max="11019" width="11.5703125" style="127" customWidth="1"/>
    <col min="11020" max="11020" width="15.28515625" style="127" customWidth="1"/>
    <col min="11021" max="11260" width="9.140625" style="127"/>
    <col min="11261" max="11261" width="17.7109375" style="127" customWidth="1"/>
    <col min="11262" max="11262" width="28.140625" style="127" customWidth="1"/>
    <col min="11263" max="11263" width="32.140625" style="127" customWidth="1"/>
    <col min="11264" max="11264" width="11.7109375" style="127" customWidth="1"/>
    <col min="11265" max="11265" width="13.7109375" style="127" customWidth="1"/>
    <col min="11266" max="11266" width="12.85546875" style="127" customWidth="1"/>
    <col min="11267" max="11267" width="10.85546875" style="127" customWidth="1"/>
    <col min="11268" max="11268" width="10.28515625" style="127" customWidth="1"/>
    <col min="11269" max="11270" width="13.85546875" style="127" customWidth="1"/>
    <col min="11271" max="11271" width="12" style="127" customWidth="1"/>
    <col min="11272" max="11272" width="9.7109375" style="127" customWidth="1"/>
    <col min="11273" max="11273" width="13.85546875" style="127" customWidth="1"/>
    <col min="11274" max="11274" width="13.28515625" style="127" customWidth="1"/>
    <col min="11275" max="11275" width="11.5703125" style="127" customWidth="1"/>
    <col min="11276" max="11276" width="15.28515625" style="127" customWidth="1"/>
    <col min="11277" max="11516" width="9.140625" style="127"/>
    <col min="11517" max="11517" width="17.7109375" style="127" customWidth="1"/>
    <col min="11518" max="11518" width="28.140625" style="127" customWidth="1"/>
    <col min="11519" max="11519" width="32.140625" style="127" customWidth="1"/>
    <col min="11520" max="11520" width="11.7109375" style="127" customWidth="1"/>
    <col min="11521" max="11521" width="13.7109375" style="127" customWidth="1"/>
    <col min="11522" max="11522" width="12.85546875" style="127" customWidth="1"/>
    <col min="11523" max="11523" width="10.85546875" style="127" customWidth="1"/>
    <col min="11524" max="11524" width="10.28515625" style="127" customWidth="1"/>
    <col min="11525" max="11526" width="13.85546875" style="127" customWidth="1"/>
    <col min="11527" max="11527" width="12" style="127" customWidth="1"/>
    <col min="11528" max="11528" width="9.7109375" style="127" customWidth="1"/>
    <col min="11529" max="11529" width="13.85546875" style="127" customWidth="1"/>
    <col min="11530" max="11530" width="13.28515625" style="127" customWidth="1"/>
    <col min="11531" max="11531" width="11.5703125" style="127" customWidth="1"/>
    <col min="11532" max="11532" width="15.28515625" style="127" customWidth="1"/>
    <col min="11533" max="11772" width="9.140625" style="127"/>
    <col min="11773" max="11773" width="17.7109375" style="127" customWidth="1"/>
    <col min="11774" max="11774" width="28.140625" style="127" customWidth="1"/>
    <col min="11775" max="11775" width="32.140625" style="127" customWidth="1"/>
    <col min="11776" max="11776" width="11.7109375" style="127" customWidth="1"/>
    <col min="11777" max="11777" width="13.7109375" style="127" customWidth="1"/>
    <col min="11778" max="11778" width="12.85546875" style="127" customWidth="1"/>
    <col min="11779" max="11779" width="10.85546875" style="127" customWidth="1"/>
    <col min="11780" max="11780" width="10.28515625" style="127" customWidth="1"/>
    <col min="11781" max="11782" width="13.85546875" style="127" customWidth="1"/>
    <col min="11783" max="11783" width="12" style="127" customWidth="1"/>
    <col min="11784" max="11784" width="9.7109375" style="127" customWidth="1"/>
    <col min="11785" max="11785" width="13.85546875" style="127" customWidth="1"/>
    <col min="11786" max="11786" width="13.28515625" style="127" customWidth="1"/>
    <col min="11787" max="11787" width="11.5703125" style="127" customWidth="1"/>
    <col min="11788" max="11788" width="15.28515625" style="127" customWidth="1"/>
    <col min="11789" max="12028" width="9.140625" style="127"/>
    <col min="12029" max="12029" width="17.7109375" style="127" customWidth="1"/>
    <col min="12030" max="12030" width="28.140625" style="127" customWidth="1"/>
    <col min="12031" max="12031" width="32.140625" style="127" customWidth="1"/>
    <col min="12032" max="12032" width="11.7109375" style="127" customWidth="1"/>
    <col min="12033" max="12033" width="13.7109375" style="127" customWidth="1"/>
    <col min="12034" max="12034" width="12.85546875" style="127" customWidth="1"/>
    <col min="12035" max="12035" width="10.85546875" style="127" customWidth="1"/>
    <col min="12036" max="12036" width="10.28515625" style="127" customWidth="1"/>
    <col min="12037" max="12038" width="13.85546875" style="127" customWidth="1"/>
    <col min="12039" max="12039" width="12" style="127" customWidth="1"/>
    <col min="12040" max="12040" width="9.7109375" style="127" customWidth="1"/>
    <col min="12041" max="12041" width="13.85546875" style="127" customWidth="1"/>
    <col min="12042" max="12042" width="13.28515625" style="127" customWidth="1"/>
    <col min="12043" max="12043" width="11.5703125" style="127" customWidth="1"/>
    <col min="12044" max="12044" width="15.28515625" style="127" customWidth="1"/>
    <col min="12045" max="12284" width="9.140625" style="127"/>
    <col min="12285" max="12285" width="17.7109375" style="127" customWidth="1"/>
    <col min="12286" max="12286" width="28.140625" style="127" customWidth="1"/>
    <col min="12287" max="12287" width="32.140625" style="127" customWidth="1"/>
    <col min="12288" max="12288" width="11.7109375" style="127" customWidth="1"/>
    <col min="12289" max="12289" width="13.7109375" style="127" customWidth="1"/>
    <col min="12290" max="12290" width="12.85546875" style="127" customWidth="1"/>
    <col min="12291" max="12291" width="10.85546875" style="127" customWidth="1"/>
    <col min="12292" max="12292" width="10.28515625" style="127" customWidth="1"/>
    <col min="12293" max="12294" width="13.85546875" style="127" customWidth="1"/>
    <col min="12295" max="12295" width="12" style="127" customWidth="1"/>
    <col min="12296" max="12296" width="9.7109375" style="127" customWidth="1"/>
    <col min="12297" max="12297" width="13.85546875" style="127" customWidth="1"/>
    <col min="12298" max="12298" width="13.28515625" style="127" customWidth="1"/>
    <col min="12299" max="12299" width="11.5703125" style="127" customWidth="1"/>
    <col min="12300" max="12300" width="15.28515625" style="127" customWidth="1"/>
    <col min="12301" max="12540" width="9.140625" style="127"/>
    <col min="12541" max="12541" width="17.7109375" style="127" customWidth="1"/>
    <col min="12542" max="12542" width="28.140625" style="127" customWidth="1"/>
    <col min="12543" max="12543" width="32.140625" style="127" customWidth="1"/>
    <col min="12544" max="12544" width="11.7109375" style="127" customWidth="1"/>
    <col min="12545" max="12545" width="13.7109375" style="127" customWidth="1"/>
    <col min="12546" max="12546" width="12.85546875" style="127" customWidth="1"/>
    <col min="12547" max="12547" width="10.85546875" style="127" customWidth="1"/>
    <col min="12548" max="12548" width="10.28515625" style="127" customWidth="1"/>
    <col min="12549" max="12550" width="13.85546875" style="127" customWidth="1"/>
    <col min="12551" max="12551" width="12" style="127" customWidth="1"/>
    <col min="12552" max="12552" width="9.7109375" style="127" customWidth="1"/>
    <col min="12553" max="12553" width="13.85546875" style="127" customWidth="1"/>
    <col min="12554" max="12554" width="13.28515625" style="127" customWidth="1"/>
    <col min="12555" max="12555" width="11.5703125" style="127" customWidth="1"/>
    <col min="12556" max="12556" width="15.28515625" style="127" customWidth="1"/>
    <col min="12557" max="12796" width="9.140625" style="127"/>
    <col min="12797" max="12797" width="17.7109375" style="127" customWidth="1"/>
    <col min="12798" max="12798" width="28.140625" style="127" customWidth="1"/>
    <col min="12799" max="12799" width="32.140625" style="127" customWidth="1"/>
    <col min="12800" max="12800" width="11.7109375" style="127" customWidth="1"/>
    <col min="12801" max="12801" width="13.7109375" style="127" customWidth="1"/>
    <col min="12802" max="12802" width="12.85546875" style="127" customWidth="1"/>
    <col min="12803" max="12803" width="10.85546875" style="127" customWidth="1"/>
    <col min="12804" max="12804" width="10.28515625" style="127" customWidth="1"/>
    <col min="12805" max="12806" width="13.85546875" style="127" customWidth="1"/>
    <col min="12807" max="12807" width="12" style="127" customWidth="1"/>
    <col min="12808" max="12808" width="9.7109375" style="127" customWidth="1"/>
    <col min="12809" max="12809" width="13.85546875" style="127" customWidth="1"/>
    <col min="12810" max="12810" width="13.28515625" style="127" customWidth="1"/>
    <col min="12811" max="12811" width="11.5703125" style="127" customWidth="1"/>
    <col min="12812" max="12812" width="15.28515625" style="127" customWidth="1"/>
    <col min="12813" max="13052" width="9.140625" style="127"/>
    <col min="13053" max="13053" width="17.7109375" style="127" customWidth="1"/>
    <col min="13054" max="13054" width="28.140625" style="127" customWidth="1"/>
    <col min="13055" max="13055" width="32.140625" style="127" customWidth="1"/>
    <col min="13056" max="13056" width="11.7109375" style="127" customWidth="1"/>
    <col min="13057" max="13057" width="13.7109375" style="127" customWidth="1"/>
    <col min="13058" max="13058" width="12.85546875" style="127" customWidth="1"/>
    <col min="13059" max="13059" width="10.85546875" style="127" customWidth="1"/>
    <col min="13060" max="13060" width="10.28515625" style="127" customWidth="1"/>
    <col min="13061" max="13062" width="13.85546875" style="127" customWidth="1"/>
    <col min="13063" max="13063" width="12" style="127" customWidth="1"/>
    <col min="13064" max="13064" width="9.7109375" style="127" customWidth="1"/>
    <col min="13065" max="13065" width="13.85546875" style="127" customWidth="1"/>
    <col min="13066" max="13066" width="13.28515625" style="127" customWidth="1"/>
    <col min="13067" max="13067" width="11.5703125" style="127" customWidth="1"/>
    <col min="13068" max="13068" width="15.28515625" style="127" customWidth="1"/>
    <col min="13069" max="13308" width="9.140625" style="127"/>
    <col min="13309" max="13309" width="17.7109375" style="127" customWidth="1"/>
    <col min="13310" max="13310" width="28.140625" style="127" customWidth="1"/>
    <col min="13311" max="13311" width="32.140625" style="127" customWidth="1"/>
    <col min="13312" max="13312" width="11.7109375" style="127" customWidth="1"/>
    <col min="13313" max="13313" width="13.7109375" style="127" customWidth="1"/>
    <col min="13314" max="13314" width="12.85546875" style="127" customWidth="1"/>
    <col min="13315" max="13315" width="10.85546875" style="127" customWidth="1"/>
    <col min="13316" max="13316" width="10.28515625" style="127" customWidth="1"/>
    <col min="13317" max="13318" width="13.85546875" style="127" customWidth="1"/>
    <col min="13319" max="13319" width="12" style="127" customWidth="1"/>
    <col min="13320" max="13320" width="9.7109375" style="127" customWidth="1"/>
    <col min="13321" max="13321" width="13.85546875" style="127" customWidth="1"/>
    <col min="13322" max="13322" width="13.28515625" style="127" customWidth="1"/>
    <col min="13323" max="13323" width="11.5703125" style="127" customWidth="1"/>
    <col min="13324" max="13324" width="15.28515625" style="127" customWidth="1"/>
    <col min="13325" max="13564" width="9.140625" style="127"/>
    <col min="13565" max="13565" width="17.7109375" style="127" customWidth="1"/>
    <col min="13566" max="13566" width="28.140625" style="127" customWidth="1"/>
    <col min="13567" max="13567" width="32.140625" style="127" customWidth="1"/>
    <col min="13568" max="13568" width="11.7109375" style="127" customWidth="1"/>
    <col min="13569" max="13569" width="13.7109375" style="127" customWidth="1"/>
    <col min="13570" max="13570" width="12.85546875" style="127" customWidth="1"/>
    <col min="13571" max="13571" width="10.85546875" style="127" customWidth="1"/>
    <col min="13572" max="13572" width="10.28515625" style="127" customWidth="1"/>
    <col min="13573" max="13574" width="13.85546875" style="127" customWidth="1"/>
    <col min="13575" max="13575" width="12" style="127" customWidth="1"/>
    <col min="13576" max="13576" width="9.7109375" style="127" customWidth="1"/>
    <col min="13577" max="13577" width="13.85546875" style="127" customWidth="1"/>
    <col min="13578" max="13578" width="13.28515625" style="127" customWidth="1"/>
    <col min="13579" max="13579" width="11.5703125" style="127" customWidth="1"/>
    <col min="13580" max="13580" width="15.28515625" style="127" customWidth="1"/>
    <col min="13581" max="13820" width="9.140625" style="127"/>
    <col min="13821" max="13821" width="17.7109375" style="127" customWidth="1"/>
    <col min="13822" max="13822" width="28.140625" style="127" customWidth="1"/>
    <col min="13823" max="13823" width="32.140625" style="127" customWidth="1"/>
    <col min="13824" max="13824" width="11.7109375" style="127" customWidth="1"/>
    <col min="13825" max="13825" width="13.7109375" style="127" customWidth="1"/>
    <col min="13826" max="13826" width="12.85546875" style="127" customWidth="1"/>
    <col min="13827" max="13827" width="10.85546875" style="127" customWidth="1"/>
    <col min="13828" max="13828" width="10.28515625" style="127" customWidth="1"/>
    <col min="13829" max="13830" width="13.85546875" style="127" customWidth="1"/>
    <col min="13831" max="13831" width="12" style="127" customWidth="1"/>
    <col min="13832" max="13832" width="9.7109375" style="127" customWidth="1"/>
    <col min="13833" max="13833" width="13.85546875" style="127" customWidth="1"/>
    <col min="13834" max="13834" width="13.28515625" style="127" customWidth="1"/>
    <col min="13835" max="13835" width="11.5703125" style="127" customWidth="1"/>
    <col min="13836" max="13836" width="15.28515625" style="127" customWidth="1"/>
    <col min="13837" max="14076" width="9.140625" style="127"/>
    <col min="14077" max="14077" width="17.7109375" style="127" customWidth="1"/>
    <col min="14078" max="14078" width="28.140625" style="127" customWidth="1"/>
    <col min="14079" max="14079" width="32.140625" style="127" customWidth="1"/>
    <col min="14080" max="14080" width="11.7109375" style="127" customWidth="1"/>
    <col min="14081" max="14081" width="13.7109375" style="127" customWidth="1"/>
    <col min="14082" max="14082" width="12.85546875" style="127" customWidth="1"/>
    <col min="14083" max="14083" width="10.85546875" style="127" customWidth="1"/>
    <col min="14084" max="14084" width="10.28515625" style="127" customWidth="1"/>
    <col min="14085" max="14086" width="13.85546875" style="127" customWidth="1"/>
    <col min="14087" max="14087" width="12" style="127" customWidth="1"/>
    <col min="14088" max="14088" width="9.7109375" style="127" customWidth="1"/>
    <col min="14089" max="14089" width="13.85546875" style="127" customWidth="1"/>
    <col min="14090" max="14090" width="13.28515625" style="127" customWidth="1"/>
    <col min="14091" max="14091" width="11.5703125" style="127" customWidth="1"/>
    <col min="14092" max="14092" width="15.28515625" style="127" customWidth="1"/>
    <col min="14093" max="14332" width="9.140625" style="127"/>
    <col min="14333" max="14333" width="17.7109375" style="127" customWidth="1"/>
    <col min="14334" max="14334" width="28.140625" style="127" customWidth="1"/>
    <col min="14335" max="14335" width="32.140625" style="127" customWidth="1"/>
    <col min="14336" max="14336" width="11.7109375" style="127" customWidth="1"/>
    <col min="14337" max="14337" width="13.7109375" style="127" customWidth="1"/>
    <col min="14338" max="14338" width="12.85546875" style="127" customWidth="1"/>
    <col min="14339" max="14339" width="10.85546875" style="127" customWidth="1"/>
    <col min="14340" max="14340" width="10.28515625" style="127" customWidth="1"/>
    <col min="14341" max="14342" width="13.85546875" style="127" customWidth="1"/>
    <col min="14343" max="14343" width="12" style="127" customWidth="1"/>
    <col min="14344" max="14344" width="9.7109375" style="127" customWidth="1"/>
    <col min="14345" max="14345" width="13.85546875" style="127" customWidth="1"/>
    <col min="14346" max="14346" width="13.28515625" style="127" customWidth="1"/>
    <col min="14347" max="14347" width="11.5703125" style="127" customWidth="1"/>
    <col min="14348" max="14348" width="15.28515625" style="127" customWidth="1"/>
    <col min="14349" max="14588" width="9.140625" style="127"/>
    <col min="14589" max="14589" width="17.7109375" style="127" customWidth="1"/>
    <col min="14590" max="14590" width="28.140625" style="127" customWidth="1"/>
    <col min="14591" max="14591" width="32.140625" style="127" customWidth="1"/>
    <col min="14592" max="14592" width="11.7109375" style="127" customWidth="1"/>
    <col min="14593" max="14593" width="13.7109375" style="127" customWidth="1"/>
    <col min="14594" max="14594" width="12.85546875" style="127" customWidth="1"/>
    <col min="14595" max="14595" width="10.85546875" style="127" customWidth="1"/>
    <col min="14596" max="14596" width="10.28515625" style="127" customWidth="1"/>
    <col min="14597" max="14598" width="13.85546875" style="127" customWidth="1"/>
    <col min="14599" max="14599" width="12" style="127" customWidth="1"/>
    <col min="14600" max="14600" width="9.7109375" style="127" customWidth="1"/>
    <col min="14601" max="14601" width="13.85546875" style="127" customWidth="1"/>
    <col min="14602" max="14602" width="13.28515625" style="127" customWidth="1"/>
    <col min="14603" max="14603" width="11.5703125" style="127" customWidth="1"/>
    <col min="14604" max="14604" width="15.28515625" style="127" customWidth="1"/>
    <col min="14605" max="14844" width="9.140625" style="127"/>
    <col min="14845" max="14845" width="17.7109375" style="127" customWidth="1"/>
    <col min="14846" max="14846" width="28.140625" style="127" customWidth="1"/>
    <col min="14847" max="14847" width="32.140625" style="127" customWidth="1"/>
    <col min="14848" max="14848" width="11.7109375" style="127" customWidth="1"/>
    <col min="14849" max="14849" width="13.7109375" style="127" customWidth="1"/>
    <col min="14850" max="14850" width="12.85546875" style="127" customWidth="1"/>
    <col min="14851" max="14851" width="10.85546875" style="127" customWidth="1"/>
    <col min="14852" max="14852" width="10.28515625" style="127" customWidth="1"/>
    <col min="14853" max="14854" width="13.85546875" style="127" customWidth="1"/>
    <col min="14855" max="14855" width="12" style="127" customWidth="1"/>
    <col min="14856" max="14856" width="9.7109375" style="127" customWidth="1"/>
    <col min="14857" max="14857" width="13.85546875" style="127" customWidth="1"/>
    <col min="14858" max="14858" width="13.28515625" style="127" customWidth="1"/>
    <col min="14859" max="14859" width="11.5703125" style="127" customWidth="1"/>
    <col min="14860" max="14860" width="15.28515625" style="127" customWidth="1"/>
    <col min="14861" max="15100" width="9.140625" style="127"/>
    <col min="15101" max="15101" width="17.7109375" style="127" customWidth="1"/>
    <col min="15102" max="15102" width="28.140625" style="127" customWidth="1"/>
    <col min="15103" max="15103" width="32.140625" style="127" customWidth="1"/>
    <col min="15104" max="15104" width="11.7109375" style="127" customWidth="1"/>
    <col min="15105" max="15105" width="13.7109375" style="127" customWidth="1"/>
    <col min="15106" max="15106" width="12.85546875" style="127" customWidth="1"/>
    <col min="15107" max="15107" width="10.85546875" style="127" customWidth="1"/>
    <col min="15108" max="15108" width="10.28515625" style="127" customWidth="1"/>
    <col min="15109" max="15110" width="13.85546875" style="127" customWidth="1"/>
    <col min="15111" max="15111" width="12" style="127" customWidth="1"/>
    <col min="15112" max="15112" width="9.7109375" style="127" customWidth="1"/>
    <col min="15113" max="15113" width="13.85546875" style="127" customWidth="1"/>
    <col min="15114" max="15114" width="13.28515625" style="127" customWidth="1"/>
    <col min="15115" max="15115" width="11.5703125" style="127" customWidth="1"/>
    <col min="15116" max="15116" width="15.28515625" style="127" customWidth="1"/>
    <col min="15117" max="15356" width="9.140625" style="127"/>
    <col min="15357" max="15357" width="17.7109375" style="127" customWidth="1"/>
    <col min="15358" max="15358" width="28.140625" style="127" customWidth="1"/>
    <col min="15359" max="15359" width="32.140625" style="127" customWidth="1"/>
    <col min="15360" max="15360" width="11.7109375" style="127" customWidth="1"/>
    <col min="15361" max="15361" width="13.7109375" style="127" customWidth="1"/>
    <col min="15362" max="15362" width="12.85546875" style="127" customWidth="1"/>
    <col min="15363" max="15363" width="10.85546875" style="127" customWidth="1"/>
    <col min="15364" max="15364" width="10.28515625" style="127" customWidth="1"/>
    <col min="15365" max="15366" width="13.85546875" style="127" customWidth="1"/>
    <col min="15367" max="15367" width="12" style="127" customWidth="1"/>
    <col min="15368" max="15368" width="9.7109375" style="127" customWidth="1"/>
    <col min="15369" max="15369" width="13.85546875" style="127" customWidth="1"/>
    <col min="15370" max="15370" width="13.28515625" style="127" customWidth="1"/>
    <col min="15371" max="15371" width="11.5703125" style="127" customWidth="1"/>
    <col min="15372" max="15372" width="15.28515625" style="127" customWidth="1"/>
    <col min="15373" max="15612" width="9.140625" style="127"/>
    <col min="15613" max="15613" width="17.7109375" style="127" customWidth="1"/>
    <col min="15614" max="15614" width="28.140625" style="127" customWidth="1"/>
    <col min="15615" max="15615" width="32.140625" style="127" customWidth="1"/>
    <col min="15616" max="15616" width="11.7109375" style="127" customWidth="1"/>
    <col min="15617" max="15617" width="13.7109375" style="127" customWidth="1"/>
    <col min="15618" max="15618" width="12.85546875" style="127" customWidth="1"/>
    <col min="15619" max="15619" width="10.85546875" style="127" customWidth="1"/>
    <col min="15620" max="15620" width="10.28515625" style="127" customWidth="1"/>
    <col min="15621" max="15622" width="13.85546875" style="127" customWidth="1"/>
    <col min="15623" max="15623" width="12" style="127" customWidth="1"/>
    <col min="15624" max="15624" width="9.7109375" style="127" customWidth="1"/>
    <col min="15625" max="15625" width="13.85546875" style="127" customWidth="1"/>
    <col min="15626" max="15626" width="13.28515625" style="127" customWidth="1"/>
    <col min="15627" max="15627" width="11.5703125" style="127" customWidth="1"/>
    <col min="15628" max="15628" width="15.28515625" style="127" customWidth="1"/>
    <col min="15629" max="15868" width="9.140625" style="127"/>
    <col min="15869" max="15869" width="17.7109375" style="127" customWidth="1"/>
    <col min="15870" max="15870" width="28.140625" style="127" customWidth="1"/>
    <col min="15871" max="15871" width="32.140625" style="127" customWidth="1"/>
    <col min="15872" max="15872" width="11.7109375" style="127" customWidth="1"/>
    <col min="15873" max="15873" width="13.7109375" style="127" customWidth="1"/>
    <col min="15874" max="15874" width="12.85546875" style="127" customWidth="1"/>
    <col min="15875" max="15875" width="10.85546875" style="127" customWidth="1"/>
    <col min="15876" max="15876" width="10.28515625" style="127" customWidth="1"/>
    <col min="15877" max="15878" width="13.85546875" style="127" customWidth="1"/>
    <col min="15879" max="15879" width="12" style="127" customWidth="1"/>
    <col min="15880" max="15880" width="9.7109375" style="127" customWidth="1"/>
    <col min="15881" max="15881" width="13.85546875" style="127" customWidth="1"/>
    <col min="15882" max="15882" width="13.28515625" style="127" customWidth="1"/>
    <col min="15883" max="15883" width="11.5703125" style="127" customWidth="1"/>
    <col min="15884" max="15884" width="15.28515625" style="127" customWidth="1"/>
    <col min="15885" max="16124" width="9.140625" style="127"/>
    <col min="16125" max="16125" width="17.7109375" style="127" customWidth="1"/>
    <col min="16126" max="16126" width="28.140625" style="127" customWidth="1"/>
    <col min="16127" max="16127" width="32.140625" style="127" customWidth="1"/>
    <col min="16128" max="16128" width="11.7109375" style="127" customWidth="1"/>
    <col min="16129" max="16129" width="13.7109375" style="127" customWidth="1"/>
    <col min="16130" max="16130" width="12.85546875" style="127" customWidth="1"/>
    <col min="16131" max="16131" width="10.85546875" style="127" customWidth="1"/>
    <col min="16132" max="16132" width="10.28515625" style="127" customWidth="1"/>
    <col min="16133" max="16134" width="13.85546875" style="127" customWidth="1"/>
    <col min="16135" max="16135" width="12" style="127" customWidth="1"/>
    <col min="16136" max="16136" width="9.7109375" style="127" customWidth="1"/>
    <col min="16137" max="16137" width="13.85546875" style="127" customWidth="1"/>
    <col min="16138" max="16138" width="13.28515625" style="127" customWidth="1"/>
    <col min="16139" max="16139" width="11.5703125" style="127" customWidth="1"/>
    <col min="16140" max="16140" width="15.28515625" style="127" customWidth="1"/>
    <col min="16141" max="16384" width="9.140625" style="127"/>
  </cols>
  <sheetData>
    <row r="1" spans="1:11" x14ac:dyDescent="0.25">
      <c r="J1" s="618" t="s">
        <v>967</v>
      </c>
      <c r="K1" s="618"/>
    </row>
    <row r="2" spans="1:11" ht="51.75" customHeight="1" x14ac:dyDescent="0.3">
      <c r="A2" s="619"/>
      <c r="B2" s="619"/>
      <c r="C2" s="619"/>
      <c r="I2" s="620" t="s">
        <v>1177</v>
      </c>
      <c r="J2" s="620"/>
      <c r="K2" s="620"/>
    </row>
    <row r="3" spans="1:11" s="299" customFormat="1" ht="48" customHeight="1" x14ac:dyDescent="0.3">
      <c r="A3" s="598" t="s">
        <v>1179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1" s="299" customFormat="1" ht="18.75" x14ac:dyDescent="0.3">
      <c r="A4" s="300"/>
      <c r="B4" s="300"/>
      <c r="C4" s="300"/>
      <c r="D4" s="301"/>
      <c r="E4" s="301"/>
      <c r="F4" s="301"/>
      <c r="G4" s="301"/>
      <c r="I4" s="622" t="s">
        <v>549</v>
      </c>
      <c r="J4" s="622"/>
      <c r="K4" s="622"/>
    </row>
    <row r="5" spans="1:11" s="302" customFormat="1" ht="12.75" customHeight="1" x14ac:dyDescent="0.2">
      <c r="A5" s="626" t="s">
        <v>674</v>
      </c>
      <c r="B5" s="626" t="s">
        <v>675</v>
      </c>
      <c r="C5" s="623" t="s">
        <v>676</v>
      </c>
      <c r="D5" s="613" t="s">
        <v>1194</v>
      </c>
      <c r="E5" s="614"/>
      <c r="F5" s="614"/>
      <c r="G5" s="615"/>
      <c r="H5" s="613" t="s">
        <v>1193</v>
      </c>
      <c r="I5" s="614"/>
      <c r="J5" s="614"/>
      <c r="K5" s="615"/>
    </row>
    <row r="6" spans="1:11" s="302" customFormat="1" ht="12.75" x14ac:dyDescent="0.2">
      <c r="A6" s="627"/>
      <c r="B6" s="629"/>
      <c r="C6" s="623"/>
      <c r="D6" s="611" t="s">
        <v>555</v>
      </c>
      <c r="E6" s="613" t="s">
        <v>677</v>
      </c>
      <c r="F6" s="614"/>
      <c r="G6" s="615"/>
      <c r="H6" s="611" t="s">
        <v>555</v>
      </c>
      <c r="I6" s="613" t="s">
        <v>677</v>
      </c>
      <c r="J6" s="614"/>
      <c r="K6" s="615"/>
    </row>
    <row r="7" spans="1:11" s="302" customFormat="1" ht="57" customHeight="1" x14ac:dyDescent="0.2">
      <c r="A7" s="628"/>
      <c r="B7" s="630"/>
      <c r="C7" s="623"/>
      <c r="D7" s="612"/>
      <c r="E7" s="335" t="s">
        <v>678</v>
      </c>
      <c r="F7" s="303" t="s">
        <v>679</v>
      </c>
      <c r="G7" s="303" t="s">
        <v>680</v>
      </c>
      <c r="H7" s="612"/>
      <c r="I7" s="303" t="s">
        <v>678</v>
      </c>
      <c r="J7" s="303" t="s">
        <v>679</v>
      </c>
      <c r="K7" s="303" t="s">
        <v>680</v>
      </c>
    </row>
    <row r="8" spans="1:11" s="306" customFormat="1" ht="99.75" customHeight="1" x14ac:dyDescent="0.2">
      <c r="A8" s="480" t="s">
        <v>699</v>
      </c>
      <c r="B8" s="365" t="s">
        <v>700</v>
      </c>
      <c r="C8" s="365" t="s">
        <v>701</v>
      </c>
      <c r="D8" s="305">
        <f>E8+F8+G8</f>
        <v>400</v>
      </c>
      <c r="E8" s="305"/>
      <c r="F8" s="305"/>
      <c r="G8" s="305">
        <v>400</v>
      </c>
      <c r="H8" s="305">
        <f>I8+J8+K8</f>
        <v>400</v>
      </c>
      <c r="I8" s="305"/>
      <c r="J8" s="305"/>
      <c r="K8" s="305">
        <v>400</v>
      </c>
    </row>
    <row r="9" spans="1:11" s="306" customFormat="1" ht="91.5" customHeight="1" x14ac:dyDescent="0.2">
      <c r="A9" s="616" t="s">
        <v>915</v>
      </c>
      <c r="B9" s="479" t="s">
        <v>752</v>
      </c>
      <c r="C9" s="304" t="s">
        <v>1230</v>
      </c>
      <c r="D9" s="305">
        <f>E9+F9+G9</f>
        <v>1523.7</v>
      </c>
      <c r="E9" s="305">
        <v>0</v>
      </c>
      <c r="F9" s="305">
        <v>1523.7</v>
      </c>
      <c r="G9" s="305"/>
      <c r="H9" s="305">
        <f>I9+J9+K9</f>
        <v>1523.7</v>
      </c>
      <c r="I9" s="305">
        <v>0</v>
      </c>
      <c r="J9" s="305">
        <v>1523.7</v>
      </c>
      <c r="K9" s="305"/>
    </row>
    <row r="10" spans="1:11" s="306" customFormat="1" ht="180.75" customHeight="1" x14ac:dyDescent="0.2">
      <c r="A10" s="616"/>
      <c r="B10" s="479" t="s">
        <v>942</v>
      </c>
      <c r="C10" s="365" t="s">
        <v>1229</v>
      </c>
      <c r="D10" s="305">
        <f>E10+F10+G10</f>
        <v>2002.4</v>
      </c>
      <c r="E10" s="305">
        <v>0</v>
      </c>
      <c r="F10" s="305">
        <v>2002.4</v>
      </c>
      <c r="G10" s="305"/>
      <c r="H10" s="305">
        <f>I10+J10+K10</f>
        <v>2002.4</v>
      </c>
      <c r="I10" s="305">
        <v>0</v>
      </c>
      <c r="J10" s="305">
        <v>2002.4</v>
      </c>
      <c r="K10" s="305"/>
    </row>
    <row r="11" spans="1:11" s="302" customFormat="1" ht="12.75" x14ac:dyDescent="0.2">
      <c r="A11" s="307" t="s">
        <v>555</v>
      </c>
      <c r="B11" s="308"/>
      <c r="C11" s="309"/>
      <c r="D11" s="310">
        <f>D8+D9+D10</f>
        <v>3926.1000000000004</v>
      </c>
      <c r="E11" s="310">
        <f t="shared" ref="E11:K11" si="0">E8+E9+E10</f>
        <v>0</v>
      </c>
      <c r="F11" s="310">
        <f t="shared" si="0"/>
        <v>3526.1000000000004</v>
      </c>
      <c r="G11" s="310">
        <f t="shared" si="0"/>
        <v>400</v>
      </c>
      <c r="H11" s="310">
        <f t="shared" si="0"/>
        <v>3926.1000000000004</v>
      </c>
      <c r="I11" s="310">
        <f t="shared" si="0"/>
        <v>0</v>
      </c>
      <c r="J11" s="310">
        <f t="shared" si="0"/>
        <v>3526.1000000000004</v>
      </c>
      <c r="K11" s="310">
        <f t="shared" si="0"/>
        <v>400</v>
      </c>
    </row>
    <row r="13" spans="1:11" ht="18.75" x14ac:dyDescent="0.3">
      <c r="D13" s="311"/>
      <c r="E13" s="311"/>
      <c r="F13" s="311"/>
      <c r="G13" s="311"/>
      <c r="H13" s="312"/>
      <c r="I13" s="312"/>
    </row>
    <row r="14" spans="1:11" ht="18.75" x14ac:dyDescent="0.3">
      <c r="D14" s="311"/>
      <c r="E14" s="311"/>
      <c r="F14" s="311"/>
      <c r="G14" s="311"/>
      <c r="H14" s="312"/>
      <c r="I14" s="312"/>
    </row>
    <row r="15" spans="1:11" ht="18.75" x14ac:dyDescent="0.3">
      <c r="D15" s="313"/>
      <c r="E15" s="311"/>
      <c r="F15" s="311"/>
      <c r="G15" s="314"/>
      <c r="H15" s="312"/>
      <c r="I15" s="315"/>
    </row>
    <row r="16" spans="1:11" ht="18.75" x14ac:dyDescent="0.3">
      <c r="D16" s="311"/>
      <c r="E16" s="311"/>
      <c r="F16" s="311"/>
      <c r="G16" s="311"/>
      <c r="H16" s="312"/>
      <c r="I16" s="312"/>
    </row>
    <row r="17" spans="4:9" ht="18.75" x14ac:dyDescent="0.3">
      <c r="D17" s="311"/>
      <c r="E17" s="311"/>
      <c r="F17" s="311"/>
      <c r="G17" s="311"/>
      <c r="H17" s="312"/>
      <c r="I17" s="312"/>
    </row>
    <row r="18" spans="4:9" x14ac:dyDescent="0.25">
      <c r="D18" s="139"/>
      <c r="E18" s="139"/>
      <c r="F18" s="139"/>
      <c r="G18" s="139"/>
      <c r="H18" s="131"/>
      <c r="I18" s="131"/>
    </row>
    <row r="19" spans="4:9" x14ac:dyDescent="0.25">
      <c r="D19" s="139"/>
      <c r="E19" s="139"/>
      <c r="F19" s="139"/>
      <c r="G19" s="139"/>
      <c r="H19" s="131"/>
      <c r="I19" s="131"/>
    </row>
    <row r="20" spans="4:9" x14ac:dyDescent="0.25">
      <c r="D20" s="139"/>
      <c r="E20" s="139"/>
      <c r="F20" s="139"/>
      <c r="G20" s="139"/>
      <c r="H20" s="131"/>
      <c r="I20" s="131"/>
    </row>
    <row r="21" spans="4:9" x14ac:dyDescent="0.25">
      <c r="D21" s="139"/>
      <c r="E21" s="139"/>
      <c r="F21" s="139"/>
      <c r="G21" s="139"/>
      <c r="H21" s="131"/>
      <c r="I21" s="131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90" zoomScaleNormal="100" zoomScaleSheetLayoutView="90" workbookViewId="0">
      <selection activeCell="C11" sqref="C11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10" width="11.140625" style="3" bestFit="1" customWidth="1"/>
    <col min="11" max="248" width="9.140625" style="3"/>
    <col min="249" max="249" width="7.7109375" style="3" customWidth="1"/>
    <col min="250" max="250" width="59.42578125" style="3" customWidth="1"/>
    <col min="251" max="251" width="26.28515625" style="3" customWidth="1"/>
    <col min="252" max="254" width="0" style="3" hidden="1" customWidth="1"/>
    <col min="255" max="255" width="12.85546875" style="3" bestFit="1" customWidth="1"/>
    <col min="256" max="256" width="10.85546875" style="3" bestFit="1" customWidth="1"/>
    <col min="257" max="257" width="9.5703125" style="3" bestFit="1" customWidth="1"/>
    <col min="258" max="504" width="9.140625" style="3"/>
    <col min="505" max="505" width="7.7109375" style="3" customWidth="1"/>
    <col min="506" max="506" width="59.42578125" style="3" customWidth="1"/>
    <col min="507" max="507" width="26.28515625" style="3" customWidth="1"/>
    <col min="508" max="510" width="0" style="3" hidden="1" customWidth="1"/>
    <col min="511" max="511" width="12.85546875" style="3" bestFit="1" customWidth="1"/>
    <col min="512" max="512" width="10.85546875" style="3" bestFit="1" customWidth="1"/>
    <col min="513" max="513" width="9.5703125" style="3" bestFit="1" customWidth="1"/>
    <col min="514" max="760" width="9.140625" style="3"/>
    <col min="761" max="761" width="7.7109375" style="3" customWidth="1"/>
    <col min="762" max="762" width="59.42578125" style="3" customWidth="1"/>
    <col min="763" max="763" width="26.28515625" style="3" customWidth="1"/>
    <col min="764" max="766" width="0" style="3" hidden="1" customWidth="1"/>
    <col min="767" max="767" width="12.85546875" style="3" bestFit="1" customWidth="1"/>
    <col min="768" max="768" width="10.85546875" style="3" bestFit="1" customWidth="1"/>
    <col min="769" max="769" width="9.5703125" style="3" bestFit="1" customWidth="1"/>
    <col min="770" max="1016" width="9.140625" style="3"/>
    <col min="1017" max="1017" width="7.7109375" style="3" customWidth="1"/>
    <col min="1018" max="1018" width="59.42578125" style="3" customWidth="1"/>
    <col min="1019" max="1019" width="26.28515625" style="3" customWidth="1"/>
    <col min="1020" max="1022" width="0" style="3" hidden="1" customWidth="1"/>
    <col min="1023" max="1023" width="12.85546875" style="3" bestFit="1" customWidth="1"/>
    <col min="1024" max="1024" width="10.85546875" style="3" bestFit="1" customWidth="1"/>
    <col min="1025" max="1025" width="9.5703125" style="3" bestFit="1" customWidth="1"/>
    <col min="1026" max="1272" width="9.140625" style="3"/>
    <col min="1273" max="1273" width="7.7109375" style="3" customWidth="1"/>
    <col min="1274" max="1274" width="59.42578125" style="3" customWidth="1"/>
    <col min="1275" max="1275" width="26.28515625" style="3" customWidth="1"/>
    <col min="1276" max="1278" width="0" style="3" hidden="1" customWidth="1"/>
    <col min="1279" max="1279" width="12.85546875" style="3" bestFit="1" customWidth="1"/>
    <col min="1280" max="1280" width="10.85546875" style="3" bestFit="1" customWidth="1"/>
    <col min="1281" max="1281" width="9.5703125" style="3" bestFit="1" customWidth="1"/>
    <col min="1282" max="1528" width="9.140625" style="3"/>
    <col min="1529" max="1529" width="7.7109375" style="3" customWidth="1"/>
    <col min="1530" max="1530" width="59.42578125" style="3" customWidth="1"/>
    <col min="1531" max="1531" width="26.28515625" style="3" customWidth="1"/>
    <col min="1532" max="1534" width="0" style="3" hidden="1" customWidth="1"/>
    <col min="1535" max="1535" width="12.85546875" style="3" bestFit="1" customWidth="1"/>
    <col min="1536" max="1536" width="10.85546875" style="3" bestFit="1" customWidth="1"/>
    <col min="1537" max="1537" width="9.5703125" style="3" bestFit="1" customWidth="1"/>
    <col min="1538" max="1784" width="9.140625" style="3"/>
    <col min="1785" max="1785" width="7.7109375" style="3" customWidth="1"/>
    <col min="1786" max="1786" width="59.42578125" style="3" customWidth="1"/>
    <col min="1787" max="1787" width="26.28515625" style="3" customWidth="1"/>
    <col min="1788" max="1790" width="0" style="3" hidden="1" customWidth="1"/>
    <col min="1791" max="1791" width="12.85546875" style="3" bestFit="1" customWidth="1"/>
    <col min="1792" max="1792" width="10.85546875" style="3" bestFit="1" customWidth="1"/>
    <col min="1793" max="1793" width="9.5703125" style="3" bestFit="1" customWidth="1"/>
    <col min="1794" max="2040" width="9.140625" style="3"/>
    <col min="2041" max="2041" width="7.7109375" style="3" customWidth="1"/>
    <col min="2042" max="2042" width="59.42578125" style="3" customWidth="1"/>
    <col min="2043" max="2043" width="26.28515625" style="3" customWidth="1"/>
    <col min="2044" max="2046" width="0" style="3" hidden="1" customWidth="1"/>
    <col min="2047" max="2047" width="12.85546875" style="3" bestFit="1" customWidth="1"/>
    <col min="2048" max="2048" width="10.85546875" style="3" bestFit="1" customWidth="1"/>
    <col min="2049" max="2049" width="9.5703125" style="3" bestFit="1" customWidth="1"/>
    <col min="2050" max="2296" width="9.140625" style="3"/>
    <col min="2297" max="2297" width="7.7109375" style="3" customWidth="1"/>
    <col min="2298" max="2298" width="59.42578125" style="3" customWidth="1"/>
    <col min="2299" max="2299" width="26.28515625" style="3" customWidth="1"/>
    <col min="2300" max="2302" width="0" style="3" hidden="1" customWidth="1"/>
    <col min="2303" max="2303" width="12.85546875" style="3" bestFit="1" customWidth="1"/>
    <col min="2304" max="2304" width="10.85546875" style="3" bestFit="1" customWidth="1"/>
    <col min="2305" max="2305" width="9.5703125" style="3" bestFit="1" customWidth="1"/>
    <col min="2306" max="2552" width="9.140625" style="3"/>
    <col min="2553" max="2553" width="7.7109375" style="3" customWidth="1"/>
    <col min="2554" max="2554" width="59.42578125" style="3" customWidth="1"/>
    <col min="2555" max="2555" width="26.28515625" style="3" customWidth="1"/>
    <col min="2556" max="2558" width="0" style="3" hidden="1" customWidth="1"/>
    <col min="2559" max="2559" width="12.85546875" style="3" bestFit="1" customWidth="1"/>
    <col min="2560" max="2560" width="10.85546875" style="3" bestFit="1" customWidth="1"/>
    <col min="2561" max="2561" width="9.5703125" style="3" bestFit="1" customWidth="1"/>
    <col min="2562" max="2808" width="9.140625" style="3"/>
    <col min="2809" max="2809" width="7.7109375" style="3" customWidth="1"/>
    <col min="2810" max="2810" width="59.42578125" style="3" customWidth="1"/>
    <col min="2811" max="2811" width="26.28515625" style="3" customWidth="1"/>
    <col min="2812" max="2814" width="0" style="3" hidden="1" customWidth="1"/>
    <col min="2815" max="2815" width="12.85546875" style="3" bestFit="1" customWidth="1"/>
    <col min="2816" max="2816" width="10.85546875" style="3" bestFit="1" customWidth="1"/>
    <col min="2817" max="2817" width="9.5703125" style="3" bestFit="1" customWidth="1"/>
    <col min="2818" max="3064" width="9.140625" style="3"/>
    <col min="3065" max="3065" width="7.7109375" style="3" customWidth="1"/>
    <col min="3066" max="3066" width="59.42578125" style="3" customWidth="1"/>
    <col min="3067" max="3067" width="26.28515625" style="3" customWidth="1"/>
    <col min="3068" max="3070" width="0" style="3" hidden="1" customWidth="1"/>
    <col min="3071" max="3071" width="12.85546875" style="3" bestFit="1" customWidth="1"/>
    <col min="3072" max="3072" width="10.85546875" style="3" bestFit="1" customWidth="1"/>
    <col min="3073" max="3073" width="9.5703125" style="3" bestFit="1" customWidth="1"/>
    <col min="3074" max="3320" width="9.140625" style="3"/>
    <col min="3321" max="3321" width="7.7109375" style="3" customWidth="1"/>
    <col min="3322" max="3322" width="59.42578125" style="3" customWidth="1"/>
    <col min="3323" max="3323" width="26.28515625" style="3" customWidth="1"/>
    <col min="3324" max="3326" width="0" style="3" hidden="1" customWidth="1"/>
    <col min="3327" max="3327" width="12.85546875" style="3" bestFit="1" customWidth="1"/>
    <col min="3328" max="3328" width="10.85546875" style="3" bestFit="1" customWidth="1"/>
    <col min="3329" max="3329" width="9.5703125" style="3" bestFit="1" customWidth="1"/>
    <col min="3330" max="3576" width="9.140625" style="3"/>
    <col min="3577" max="3577" width="7.7109375" style="3" customWidth="1"/>
    <col min="3578" max="3578" width="59.42578125" style="3" customWidth="1"/>
    <col min="3579" max="3579" width="26.28515625" style="3" customWidth="1"/>
    <col min="3580" max="3582" width="0" style="3" hidden="1" customWidth="1"/>
    <col min="3583" max="3583" width="12.85546875" style="3" bestFit="1" customWidth="1"/>
    <col min="3584" max="3584" width="10.85546875" style="3" bestFit="1" customWidth="1"/>
    <col min="3585" max="3585" width="9.5703125" style="3" bestFit="1" customWidth="1"/>
    <col min="3586" max="3832" width="9.140625" style="3"/>
    <col min="3833" max="3833" width="7.7109375" style="3" customWidth="1"/>
    <col min="3834" max="3834" width="59.42578125" style="3" customWidth="1"/>
    <col min="3835" max="3835" width="26.28515625" style="3" customWidth="1"/>
    <col min="3836" max="3838" width="0" style="3" hidden="1" customWidth="1"/>
    <col min="3839" max="3839" width="12.85546875" style="3" bestFit="1" customWidth="1"/>
    <col min="3840" max="3840" width="10.85546875" style="3" bestFit="1" customWidth="1"/>
    <col min="3841" max="3841" width="9.5703125" style="3" bestFit="1" customWidth="1"/>
    <col min="3842" max="4088" width="9.140625" style="3"/>
    <col min="4089" max="4089" width="7.7109375" style="3" customWidth="1"/>
    <col min="4090" max="4090" width="59.42578125" style="3" customWidth="1"/>
    <col min="4091" max="4091" width="26.28515625" style="3" customWidth="1"/>
    <col min="4092" max="4094" width="0" style="3" hidden="1" customWidth="1"/>
    <col min="4095" max="4095" width="12.85546875" style="3" bestFit="1" customWidth="1"/>
    <col min="4096" max="4096" width="10.85546875" style="3" bestFit="1" customWidth="1"/>
    <col min="4097" max="4097" width="9.5703125" style="3" bestFit="1" customWidth="1"/>
    <col min="4098" max="4344" width="9.140625" style="3"/>
    <col min="4345" max="4345" width="7.7109375" style="3" customWidth="1"/>
    <col min="4346" max="4346" width="59.42578125" style="3" customWidth="1"/>
    <col min="4347" max="4347" width="26.28515625" style="3" customWidth="1"/>
    <col min="4348" max="4350" width="0" style="3" hidden="1" customWidth="1"/>
    <col min="4351" max="4351" width="12.85546875" style="3" bestFit="1" customWidth="1"/>
    <col min="4352" max="4352" width="10.85546875" style="3" bestFit="1" customWidth="1"/>
    <col min="4353" max="4353" width="9.5703125" style="3" bestFit="1" customWidth="1"/>
    <col min="4354" max="4600" width="9.140625" style="3"/>
    <col min="4601" max="4601" width="7.7109375" style="3" customWidth="1"/>
    <col min="4602" max="4602" width="59.42578125" style="3" customWidth="1"/>
    <col min="4603" max="4603" width="26.28515625" style="3" customWidth="1"/>
    <col min="4604" max="4606" width="0" style="3" hidden="1" customWidth="1"/>
    <col min="4607" max="4607" width="12.85546875" style="3" bestFit="1" customWidth="1"/>
    <col min="4608" max="4608" width="10.85546875" style="3" bestFit="1" customWidth="1"/>
    <col min="4609" max="4609" width="9.5703125" style="3" bestFit="1" customWidth="1"/>
    <col min="4610" max="4856" width="9.140625" style="3"/>
    <col min="4857" max="4857" width="7.7109375" style="3" customWidth="1"/>
    <col min="4858" max="4858" width="59.42578125" style="3" customWidth="1"/>
    <col min="4859" max="4859" width="26.28515625" style="3" customWidth="1"/>
    <col min="4860" max="4862" width="0" style="3" hidden="1" customWidth="1"/>
    <col min="4863" max="4863" width="12.85546875" style="3" bestFit="1" customWidth="1"/>
    <col min="4864" max="4864" width="10.85546875" style="3" bestFit="1" customWidth="1"/>
    <col min="4865" max="4865" width="9.5703125" style="3" bestFit="1" customWidth="1"/>
    <col min="4866" max="5112" width="9.140625" style="3"/>
    <col min="5113" max="5113" width="7.7109375" style="3" customWidth="1"/>
    <col min="5114" max="5114" width="59.42578125" style="3" customWidth="1"/>
    <col min="5115" max="5115" width="26.28515625" style="3" customWidth="1"/>
    <col min="5116" max="5118" width="0" style="3" hidden="1" customWidth="1"/>
    <col min="5119" max="5119" width="12.85546875" style="3" bestFit="1" customWidth="1"/>
    <col min="5120" max="5120" width="10.85546875" style="3" bestFit="1" customWidth="1"/>
    <col min="5121" max="5121" width="9.5703125" style="3" bestFit="1" customWidth="1"/>
    <col min="5122" max="5368" width="9.140625" style="3"/>
    <col min="5369" max="5369" width="7.7109375" style="3" customWidth="1"/>
    <col min="5370" max="5370" width="59.42578125" style="3" customWidth="1"/>
    <col min="5371" max="5371" width="26.28515625" style="3" customWidth="1"/>
    <col min="5372" max="5374" width="0" style="3" hidden="1" customWidth="1"/>
    <col min="5375" max="5375" width="12.85546875" style="3" bestFit="1" customWidth="1"/>
    <col min="5376" max="5376" width="10.85546875" style="3" bestFit="1" customWidth="1"/>
    <col min="5377" max="5377" width="9.5703125" style="3" bestFit="1" customWidth="1"/>
    <col min="5378" max="5624" width="9.140625" style="3"/>
    <col min="5625" max="5625" width="7.7109375" style="3" customWidth="1"/>
    <col min="5626" max="5626" width="59.42578125" style="3" customWidth="1"/>
    <col min="5627" max="5627" width="26.28515625" style="3" customWidth="1"/>
    <col min="5628" max="5630" width="0" style="3" hidden="1" customWidth="1"/>
    <col min="5631" max="5631" width="12.85546875" style="3" bestFit="1" customWidth="1"/>
    <col min="5632" max="5632" width="10.85546875" style="3" bestFit="1" customWidth="1"/>
    <col min="5633" max="5633" width="9.5703125" style="3" bestFit="1" customWidth="1"/>
    <col min="5634" max="5880" width="9.140625" style="3"/>
    <col min="5881" max="5881" width="7.7109375" style="3" customWidth="1"/>
    <col min="5882" max="5882" width="59.42578125" style="3" customWidth="1"/>
    <col min="5883" max="5883" width="26.28515625" style="3" customWidth="1"/>
    <col min="5884" max="5886" width="0" style="3" hidden="1" customWidth="1"/>
    <col min="5887" max="5887" width="12.85546875" style="3" bestFit="1" customWidth="1"/>
    <col min="5888" max="5888" width="10.85546875" style="3" bestFit="1" customWidth="1"/>
    <col min="5889" max="5889" width="9.5703125" style="3" bestFit="1" customWidth="1"/>
    <col min="5890" max="6136" width="9.140625" style="3"/>
    <col min="6137" max="6137" width="7.7109375" style="3" customWidth="1"/>
    <col min="6138" max="6138" width="59.42578125" style="3" customWidth="1"/>
    <col min="6139" max="6139" width="26.28515625" style="3" customWidth="1"/>
    <col min="6140" max="6142" width="0" style="3" hidden="1" customWidth="1"/>
    <col min="6143" max="6143" width="12.85546875" style="3" bestFit="1" customWidth="1"/>
    <col min="6144" max="6144" width="10.85546875" style="3" bestFit="1" customWidth="1"/>
    <col min="6145" max="6145" width="9.5703125" style="3" bestFit="1" customWidth="1"/>
    <col min="6146" max="6392" width="9.140625" style="3"/>
    <col min="6393" max="6393" width="7.7109375" style="3" customWidth="1"/>
    <col min="6394" max="6394" width="59.42578125" style="3" customWidth="1"/>
    <col min="6395" max="6395" width="26.28515625" style="3" customWidth="1"/>
    <col min="6396" max="6398" width="0" style="3" hidden="1" customWidth="1"/>
    <col min="6399" max="6399" width="12.85546875" style="3" bestFit="1" customWidth="1"/>
    <col min="6400" max="6400" width="10.85546875" style="3" bestFit="1" customWidth="1"/>
    <col min="6401" max="6401" width="9.5703125" style="3" bestFit="1" customWidth="1"/>
    <col min="6402" max="6648" width="9.140625" style="3"/>
    <col min="6649" max="6649" width="7.7109375" style="3" customWidth="1"/>
    <col min="6650" max="6650" width="59.42578125" style="3" customWidth="1"/>
    <col min="6651" max="6651" width="26.28515625" style="3" customWidth="1"/>
    <col min="6652" max="6654" width="0" style="3" hidden="1" customWidth="1"/>
    <col min="6655" max="6655" width="12.85546875" style="3" bestFit="1" customWidth="1"/>
    <col min="6656" max="6656" width="10.85546875" style="3" bestFit="1" customWidth="1"/>
    <col min="6657" max="6657" width="9.5703125" style="3" bestFit="1" customWidth="1"/>
    <col min="6658" max="6904" width="9.140625" style="3"/>
    <col min="6905" max="6905" width="7.7109375" style="3" customWidth="1"/>
    <col min="6906" max="6906" width="59.42578125" style="3" customWidth="1"/>
    <col min="6907" max="6907" width="26.28515625" style="3" customWidth="1"/>
    <col min="6908" max="6910" width="0" style="3" hidden="1" customWidth="1"/>
    <col min="6911" max="6911" width="12.85546875" style="3" bestFit="1" customWidth="1"/>
    <col min="6912" max="6912" width="10.85546875" style="3" bestFit="1" customWidth="1"/>
    <col min="6913" max="6913" width="9.5703125" style="3" bestFit="1" customWidth="1"/>
    <col min="6914" max="7160" width="9.140625" style="3"/>
    <col min="7161" max="7161" width="7.7109375" style="3" customWidth="1"/>
    <col min="7162" max="7162" width="59.42578125" style="3" customWidth="1"/>
    <col min="7163" max="7163" width="26.28515625" style="3" customWidth="1"/>
    <col min="7164" max="7166" width="0" style="3" hidden="1" customWidth="1"/>
    <col min="7167" max="7167" width="12.85546875" style="3" bestFit="1" customWidth="1"/>
    <col min="7168" max="7168" width="10.85546875" style="3" bestFit="1" customWidth="1"/>
    <col min="7169" max="7169" width="9.5703125" style="3" bestFit="1" customWidth="1"/>
    <col min="7170" max="7416" width="9.140625" style="3"/>
    <col min="7417" max="7417" width="7.7109375" style="3" customWidth="1"/>
    <col min="7418" max="7418" width="59.42578125" style="3" customWidth="1"/>
    <col min="7419" max="7419" width="26.28515625" style="3" customWidth="1"/>
    <col min="7420" max="7422" width="0" style="3" hidden="1" customWidth="1"/>
    <col min="7423" max="7423" width="12.85546875" style="3" bestFit="1" customWidth="1"/>
    <col min="7424" max="7424" width="10.85546875" style="3" bestFit="1" customWidth="1"/>
    <col min="7425" max="7425" width="9.5703125" style="3" bestFit="1" customWidth="1"/>
    <col min="7426" max="7672" width="9.140625" style="3"/>
    <col min="7673" max="7673" width="7.7109375" style="3" customWidth="1"/>
    <col min="7674" max="7674" width="59.42578125" style="3" customWidth="1"/>
    <col min="7675" max="7675" width="26.28515625" style="3" customWidth="1"/>
    <col min="7676" max="7678" width="0" style="3" hidden="1" customWidth="1"/>
    <col min="7679" max="7679" width="12.85546875" style="3" bestFit="1" customWidth="1"/>
    <col min="7680" max="7680" width="10.85546875" style="3" bestFit="1" customWidth="1"/>
    <col min="7681" max="7681" width="9.5703125" style="3" bestFit="1" customWidth="1"/>
    <col min="7682" max="7928" width="9.140625" style="3"/>
    <col min="7929" max="7929" width="7.7109375" style="3" customWidth="1"/>
    <col min="7930" max="7930" width="59.42578125" style="3" customWidth="1"/>
    <col min="7931" max="7931" width="26.28515625" style="3" customWidth="1"/>
    <col min="7932" max="7934" width="0" style="3" hidden="1" customWidth="1"/>
    <col min="7935" max="7935" width="12.85546875" style="3" bestFit="1" customWidth="1"/>
    <col min="7936" max="7936" width="10.85546875" style="3" bestFit="1" customWidth="1"/>
    <col min="7937" max="7937" width="9.5703125" style="3" bestFit="1" customWidth="1"/>
    <col min="7938" max="8184" width="9.140625" style="3"/>
    <col min="8185" max="8185" width="7.7109375" style="3" customWidth="1"/>
    <col min="8186" max="8186" width="59.42578125" style="3" customWidth="1"/>
    <col min="8187" max="8187" width="26.28515625" style="3" customWidth="1"/>
    <col min="8188" max="8190" width="0" style="3" hidden="1" customWidth="1"/>
    <col min="8191" max="8191" width="12.85546875" style="3" bestFit="1" customWidth="1"/>
    <col min="8192" max="8192" width="10.85546875" style="3" bestFit="1" customWidth="1"/>
    <col min="8193" max="8193" width="9.5703125" style="3" bestFit="1" customWidth="1"/>
    <col min="8194" max="8440" width="9.140625" style="3"/>
    <col min="8441" max="8441" width="7.7109375" style="3" customWidth="1"/>
    <col min="8442" max="8442" width="59.42578125" style="3" customWidth="1"/>
    <col min="8443" max="8443" width="26.28515625" style="3" customWidth="1"/>
    <col min="8444" max="8446" width="0" style="3" hidden="1" customWidth="1"/>
    <col min="8447" max="8447" width="12.85546875" style="3" bestFit="1" customWidth="1"/>
    <col min="8448" max="8448" width="10.85546875" style="3" bestFit="1" customWidth="1"/>
    <col min="8449" max="8449" width="9.5703125" style="3" bestFit="1" customWidth="1"/>
    <col min="8450" max="8696" width="9.140625" style="3"/>
    <col min="8697" max="8697" width="7.7109375" style="3" customWidth="1"/>
    <col min="8698" max="8698" width="59.42578125" style="3" customWidth="1"/>
    <col min="8699" max="8699" width="26.28515625" style="3" customWidth="1"/>
    <col min="8700" max="8702" width="0" style="3" hidden="1" customWidth="1"/>
    <col min="8703" max="8703" width="12.85546875" style="3" bestFit="1" customWidth="1"/>
    <col min="8704" max="8704" width="10.85546875" style="3" bestFit="1" customWidth="1"/>
    <col min="8705" max="8705" width="9.5703125" style="3" bestFit="1" customWidth="1"/>
    <col min="8706" max="8952" width="9.140625" style="3"/>
    <col min="8953" max="8953" width="7.7109375" style="3" customWidth="1"/>
    <col min="8954" max="8954" width="59.42578125" style="3" customWidth="1"/>
    <col min="8955" max="8955" width="26.28515625" style="3" customWidth="1"/>
    <col min="8956" max="8958" width="0" style="3" hidden="1" customWidth="1"/>
    <col min="8959" max="8959" width="12.85546875" style="3" bestFit="1" customWidth="1"/>
    <col min="8960" max="8960" width="10.85546875" style="3" bestFit="1" customWidth="1"/>
    <col min="8961" max="8961" width="9.5703125" style="3" bestFit="1" customWidth="1"/>
    <col min="8962" max="9208" width="9.140625" style="3"/>
    <col min="9209" max="9209" width="7.7109375" style="3" customWidth="1"/>
    <col min="9210" max="9210" width="59.42578125" style="3" customWidth="1"/>
    <col min="9211" max="9211" width="26.28515625" style="3" customWidth="1"/>
    <col min="9212" max="9214" width="0" style="3" hidden="1" customWidth="1"/>
    <col min="9215" max="9215" width="12.85546875" style="3" bestFit="1" customWidth="1"/>
    <col min="9216" max="9216" width="10.85546875" style="3" bestFit="1" customWidth="1"/>
    <col min="9217" max="9217" width="9.5703125" style="3" bestFit="1" customWidth="1"/>
    <col min="9218" max="9464" width="9.140625" style="3"/>
    <col min="9465" max="9465" width="7.7109375" style="3" customWidth="1"/>
    <col min="9466" max="9466" width="59.42578125" style="3" customWidth="1"/>
    <col min="9467" max="9467" width="26.28515625" style="3" customWidth="1"/>
    <col min="9468" max="9470" width="0" style="3" hidden="1" customWidth="1"/>
    <col min="9471" max="9471" width="12.85546875" style="3" bestFit="1" customWidth="1"/>
    <col min="9472" max="9472" width="10.85546875" style="3" bestFit="1" customWidth="1"/>
    <col min="9473" max="9473" width="9.5703125" style="3" bestFit="1" customWidth="1"/>
    <col min="9474" max="9720" width="9.140625" style="3"/>
    <col min="9721" max="9721" width="7.7109375" style="3" customWidth="1"/>
    <col min="9722" max="9722" width="59.42578125" style="3" customWidth="1"/>
    <col min="9723" max="9723" width="26.28515625" style="3" customWidth="1"/>
    <col min="9724" max="9726" width="0" style="3" hidden="1" customWidth="1"/>
    <col min="9727" max="9727" width="12.85546875" style="3" bestFit="1" customWidth="1"/>
    <col min="9728" max="9728" width="10.85546875" style="3" bestFit="1" customWidth="1"/>
    <col min="9729" max="9729" width="9.5703125" style="3" bestFit="1" customWidth="1"/>
    <col min="9730" max="9976" width="9.140625" style="3"/>
    <col min="9977" max="9977" width="7.7109375" style="3" customWidth="1"/>
    <col min="9978" max="9978" width="59.42578125" style="3" customWidth="1"/>
    <col min="9979" max="9979" width="26.28515625" style="3" customWidth="1"/>
    <col min="9980" max="9982" width="0" style="3" hidden="1" customWidth="1"/>
    <col min="9983" max="9983" width="12.85546875" style="3" bestFit="1" customWidth="1"/>
    <col min="9984" max="9984" width="10.85546875" style="3" bestFit="1" customWidth="1"/>
    <col min="9985" max="9985" width="9.5703125" style="3" bestFit="1" customWidth="1"/>
    <col min="9986" max="10232" width="9.140625" style="3"/>
    <col min="10233" max="10233" width="7.7109375" style="3" customWidth="1"/>
    <col min="10234" max="10234" width="59.42578125" style="3" customWidth="1"/>
    <col min="10235" max="10235" width="26.28515625" style="3" customWidth="1"/>
    <col min="10236" max="10238" width="0" style="3" hidden="1" customWidth="1"/>
    <col min="10239" max="10239" width="12.85546875" style="3" bestFit="1" customWidth="1"/>
    <col min="10240" max="10240" width="10.85546875" style="3" bestFit="1" customWidth="1"/>
    <col min="10241" max="10241" width="9.5703125" style="3" bestFit="1" customWidth="1"/>
    <col min="10242" max="10488" width="9.140625" style="3"/>
    <col min="10489" max="10489" width="7.7109375" style="3" customWidth="1"/>
    <col min="10490" max="10490" width="59.42578125" style="3" customWidth="1"/>
    <col min="10491" max="10491" width="26.28515625" style="3" customWidth="1"/>
    <col min="10492" max="10494" width="0" style="3" hidden="1" customWidth="1"/>
    <col min="10495" max="10495" width="12.85546875" style="3" bestFit="1" customWidth="1"/>
    <col min="10496" max="10496" width="10.85546875" style="3" bestFit="1" customWidth="1"/>
    <col min="10497" max="10497" width="9.5703125" style="3" bestFit="1" customWidth="1"/>
    <col min="10498" max="10744" width="9.140625" style="3"/>
    <col min="10745" max="10745" width="7.7109375" style="3" customWidth="1"/>
    <col min="10746" max="10746" width="59.42578125" style="3" customWidth="1"/>
    <col min="10747" max="10747" width="26.28515625" style="3" customWidth="1"/>
    <col min="10748" max="10750" width="0" style="3" hidden="1" customWidth="1"/>
    <col min="10751" max="10751" width="12.85546875" style="3" bestFit="1" customWidth="1"/>
    <col min="10752" max="10752" width="10.85546875" style="3" bestFit="1" customWidth="1"/>
    <col min="10753" max="10753" width="9.5703125" style="3" bestFit="1" customWidth="1"/>
    <col min="10754" max="11000" width="9.140625" style="3"/>
    <col min="11001" max="11001" width="7.7109375" style="3" customWidth="1"/>
    <col min="11002" max="11002" width="59.42578125" style="3" customWidth="1"/>
    <col min="11003" max="11003" width="26.28515625" style="3" customWidth="1"/>
    <col min="11004" max="11006" width="0" style="3" hidden="1" customWidth="1"/>
    <col min="11007" max="11007" width="12.85546875" style="3" bestFit="1" customWidth="1"/>
    <col min="11008" max="11008" width="10.85546875" style="3" bestFit="1" customWidth="1"/>
    <col min="11009" max="11009" width="9.5703125" style="3" bestFit="1" customWidth="1"/>
    <col min="11010" max="11256" width="9.140625" style="3"/>
    <col min="11257" max="11257" width="7.7109375" style="3" customWidth="1"/>
    <col min="11258" max="11258" width="59.42578125" style="3" customWidth="1"/>
    <col min="11259" max="11259" width="26.28515625" style="3" customWidth="1"/>
    <col min="11260" max="11262" width="0" style="3" hidden="1" customWidth="1"/>
    <col min="11263" max="11263" width="12.85546875" style="3" bestFit="1" customWidth="1"/>
    <col min="11264" max="11264" width="10.85546875" style="3" bestFit="1" customWidth="1"/>
    <col min="11265" max="11265" width="9.5703125" style="3" bestFit="1" customWidth="1"/>
    <col min="11266" max="11512" width="9.140625" style="3"/>
    <col min="11513" max="11513" width="7.7109375" style="3" customWidth="1"/>
    <col min="11514" max="11514" width="59.42578125" style="3" customWidth="1"/>
    <col min="11515" max="11515" width="26.28515625" style="3" customWidth="1"/>
    <col min="11516" max="11518" width="0" style="3" hidden="1" customWidth="1"/>
    <col min="11519" max="11519" width="12.85546875" style="3" bestFit="1" customWidth="1"/>
    <col min="11520" max="11520" width="10.85546875" style="3" bestFit="1" customWidth="1"/>
    <col min="11521" max="11521" width="9.5703125" style="3" bestFit="1" customWidth="1"/>
    <col min="11522" max="11768" width="9.140625" style="3"/>
    <col min="11769" max="11769" width="7.7109375" style="3" customWidth="1"/>
    <col min="11770" max="11770" width="59.42578125" style="3" customWidth="1"/>
    <col min="11771" max="11771" width="26.28515625" style="3" customWidth="1"/>
    <col min="11772" max="11774" width="0" style="3" hidden="1" customWidth="1"/>
    <col min="11775" max="11775" width="12.85546875" style="3" bestFit="1" customWidth="1"/>
    <col min="11776" max="11776" width="10.85546875" style="3" bestFit="1" customWidth="1"/>
    <col min="11777" max="11777" width="9.5703125" style="3" bestFit="1" customWidth="1"/>
    <col min="11778" max="12024" width="9.140625" style="3"/>
    <col min="12025" max="12025" width="7.7109375" style="3" customWidth="1"/>
    <col min="12026" max="12026" width="59.42578125" style="3" customWidth="1"/>
    <col min="12027" max="12027" width="26.28515625" style="3" customWidth="1"/>
    <col min="12028" max="12030" width="0" style="3" hidden="1" customWidth="1"/>
    <col min="12031" max="12031" width="12.85546875" style="3" bestFit="1" customWidth="1"/>
    <col min="12032" max="12032" width="10.85546875" style="3" bestFit="1" customWidth="1"/>
    <col min="12033" max="12033" width="9.5703125" style="3" bestFit="1" customWidth="1"/>
    <col min="12034" max="12280" width="9.140625" style="3"/>
    <col min="12281" max="12281" width="7.7109375" style="3" customWidth="1"/>
    <col min="12282" max="12282" width="59.42578125" style="3" customWidth="1"/>
    <col min="12283" max="12283" width="26.28515625" style="3" customWidth="1"/>
    <col min="12284" max="12286" width="0" style="3" hidden="1" customWidth="1"/>
    <col min="12287" max="12287" width="12.85546875" style="3" bestFit="1" customWidth="1"/>
    <col min="12288" max="12288" width="10.85546875" style="3" bestFit="1" customWidth="1"/>
    <col min="12289" max="12289" width="9.5703125" style="3" bestFit="1" customWidth="1"/>
    <col min="12290" max="12536" width="9.140625" style="3"/>
    <col min="12537" max="12537" width="7.7109375" style="3" customWidth="1"/>
    <col min="12538" max="12538" width="59.42578125" style="3" customWidth="1"/>
    <col min="12539" max="12539" width="26.28515625" style="3" customWidth="1"/>
    <col min="12540" max="12542" width="0" style="3" hidden="1" customWidth="1"/>
    <col min="12543" max="12543" width="12.85546875" style="3" bestFit="1" customWidth="1"/>
    <col min="12544" max="12544" width="10.85546875" style="3" bestFit="1" customWidth="1"/>
    <col min="12545" max="12545" width="9.5703125" style="3" bestFit="1" customWidth="1"/>
    <col min="12546" max="12792" width="9.140625" style="3"/>
    <col min="12793" max="12793" width="7.7109375" style="3" customWidth="1"/>
    <col min="12794" max="12794" width="59.42578125" style="3" customWidth="1"/>
    <col min="12795" max="12795" width="26.28515625" style="3" customWidth="1"/>
    <col min="12796" max="12798" width="0" style="3" hidden="1" customWidth="1"/>
    <col min="12799" max="12799" width="12.85546875" style="3" bestFit="1" customWidth="1"/>
    <col min="12800" max="12800" width="10.85546875" style="3" bestFit="1" customWidth="1"/>
    <col min="12801" max="12801" width="9.5703125" style="3" bestFit="1" customWidth="1"/>
    <col min="12802" max="13048" width="9.140625" style="3"/>
    <col min="13049" max="13049" width="7.7109375" style="3" customWidth="1"/>
    <col min="13050" max="13050" width="59.42578125" style="3" customWidth="1"/>
    <col min="13051" max="13051" width="26.28515625" style="3" customWidth="1"/>
    <col min="13052" max="13054" width="0" style="3" hidden="1" customWidth="1"/>
    <col min="13055" max="13055" width="12.85546875" style="3" bestFit="1" customWidth="1"/>
    <col min="13056" max="13056" width="10.85546875" style="3" bestFit="1" customWidth="1"/>
    <col min="13057" max="13057" width="9.5703125" style="3" bestFit="1" customWidth="1"/>
    <col min="13058" max="13304" width="9.140625" style="3"/>
    <col min="13305" max="13305" width="7.7109375" style="3" customWidth="1"/>
    <col min="13306" max="13306" width="59.42578125" style="3" customWidth="1"/>
    <col min="13307" max="13307" width="26.28515625" style="3" customWidth="1"/>
    <col min="13308" max="13310" width="0" style="3" hidden="1" customWidth="1"/>
    <col min="13311" max="13311" width="12.85546875" style="3" bestFit="1" customWidth="1"/>
    <col min="13312" max="13312" width="10.85546875" style="3" bestFit="1" customWidth="1"/>
    <col min="13313" max="13313" width="9.5703125" style="3" bestFit="1" customWidth="1"/>
    <col min="13314" max="13560" width="9.140625" style="3"/>
    <col min="13561" max="13561" width="7.7109375" style="3" customWidth="1"/>
    <col min="13562" max="13562" width="59.42578125" style="3" customWidth="1"/>
    <col min="13563" max="13563" width="26.28515625" style="3" customWidth="1"/>
    <col min="13564" max="13566" width="0" style="3" hidden="1" customWidth="1"/>
    <col min="13567" max="13567" width="12.85546875" style="3" bestFit="1" customWidth="1"/>
    <col min="13568" max="13568" width="10.85546875" style="3" bestFit="1" customWidth="1"/>
    <col min="13569" max="13569" width="9.5703125" style="3" bestFit="1" customWidth="1"/>
    <col min="13570" max="13816" width="9.140625" style="3"/>
    <col min="13817" max="13817" width="7.7109375" style="3" customWidth="1"/>
    <col min="13818" max="13818" width="59.42578125" style="3" customWidth="1"/>
    <col min="13819" max="13819" width="26.28515625" style="3" customWidth="1"/>
    <col min="13820" max="13822" width="0" style="3" hidden="1" customWidth="1"/>
    <col min="13823" max="13823" width="12.85546875" style="3" bestFit="1" customWidth="1"/>
    <col min="13824" max="13824" width="10.85546875" style="3" bestFit="1" customWidth="1"/>
    <col min="13825" max="13825" width="9.5703125" style="3" bestFit="1" customWidth="1"/>
    <col min="13826" max="14072" width="9.140625" style="3"/>
    <col min="14073" max="14073" width="7.7109375" style="3" customWidth="1"/>
    <col min="14074" max="14074" width="59.42578125" style="3" customWidth="1"/>
    <col min="14075" max="14075" width="26.28515625" style="3" customWidth="1"/>
    <col min="14076" max="14078" width="0" style="3" hidden="1" customWidth="1"/>
    <col min="14079" max="14079" width="12.85546875" style="3" bestFit="1" customWidth="1"/>
    <col min="14080" max="14080" width="10.85546875" style="3" bestFit="1" customWidth="1"/>
    <col min="14081" max="14081" width="9.5703125" style="3" bestFit="1" customWidth="1"/>
    <col min="14082" max="14328" width="9.140625" style="3"/>
    <col min="14329" max="14329" width="7.7109375" style="3" customWidth="1"/>
    <col min="14330" max="14330" width="59.42578125" style="3" customWidth="1"/>
    <col min="14331" max="14331" width="26.28515625" style="3" customWidth="1"/>
    <col min="14332" max="14334" width="0" style="3" hidden="1" customWidth="1"/>
    <col min="14335" max="14335" width="12.85546875" style="3" bestFit="1" customWidth="1"/>
    <col min="14336" max="14336" width="10.85546875" style="3" bestFit="1" customWidth="1"/>
    <col min="14337" max="14337" width="9.5703125" style="3" bestFit="1" customWidth="1"/>
    <col min="14338" max="14584" width="9.140625" style="3"/>
    <col min="14585" max="14585" width="7.7109375" style="3" customWidth="1"/>
    <col min="14586" max="14586" width="59.42578125" style="3" customWidth="1"/>
    <col min="14587" max="14587" width="26.28515625" style="3" customWidth="1"/>
    <col min="14588" max="14590" width="0" style="3" hidden="1" customWidth="1"/>
    <col min="14591" max="14591" width="12.85546875" style="3" bestFit="1" customWidth="1"/>
    <col min="14592" max="14592" width="10.85546875" style="3" bestFit="1" customWidth="1"/>
    <col min="14593" max="14593" width="9.5703125" style="3" bestFit="1" customWidth="1"/>
    <col min="14594" max="14840" width="9.140625" style="3"/>
    <col min="14841" max="14841" width="7.7109375" style="3" customWidth="1"/>
    <col min="14842" max="14842" width="59.42578125" style="3" customWidth="1"/>
    <col min="14843" max="14843" width="26.28515625" style="3" customWidth="1"/>
    <col min="14844" max="14846" width="0" style="3" hidden="1" customWidth="1"/>
    <col min="14847" max="14847" width="12.85546875" style="3" bestFit="1" customWidth="1"/>
    <col min="14848" max="14848" width="10.85546875" style="3" bestFit="1" customWidth="1"/>
    <col min="14849" max="14849" width="9.5703125" style="3" bestFit="1" customWidth="1"/>
    <col min="14850" max="15096" width="9.140625" style="3"/>
    <col min="15097" max="15097" width="7.7109375" style="3" customWidth="1"/>
    <col min="15098" max="15098" width="59.42578125" style="3" customWidth="1"/>
    <col min="15099" max="15099" width="26.28515625" style="3" customWidth="1"/>
    <col min="15100" max="15102" width="0" style="3" hidden="1" customWidth="1"/>
    <col min="15103" max="15103" width="12.85546875" style="3" bestFit="1" customWidth="1"/>
    <col min="15104" max="15104" width="10.85546875" style="3" bestFit="1" customWidth="1"/>
    <col min="15105" max="15105" width="9.5703125" style="3" bestFit="1" customWidth="1"/>
    <col min="15106" max="15352" width="9.140625" style="3"/>
    <col min="15353" max="15353" width="7.7109375" style="3" customWidth="1"/>
    <col min="15354" max="15354" width="59.42578125" style="3" customWidth="1"/>
    <col min="15355" max="15355" width="26.28515625" style="3" customWidth="1"/>
    <col min="15356" max="15358" width="0" style="3" hidden="1" customWidth="1"/>
    <col min="15359" max="15359" width="12.85546875" style="3" bestFit="1" customWidth="1"/>
    <col min="15360" max="15360" width="10.85546875" style="3" bestFit="1" customWidth="1"/>
    <col min="15361" max="15361" width="9.5703125" style="3" bestFit="1" customWidth="1"/>
    <col min="15362" max="15608" width="9.140625" style="3"/>
    <col min="15609" max="15609" width="7.7109375" style="3" customWidth="1"/>
    <col min="15610" max="15610" width="59.42578125" style="3" customWidth="1"/>
    <col min="15611" max="15611" width="26.28515625" style="3" customWidth="1"/>
    <col min="15612" max="15614" width="0" style="3" hidden="1" customWidth="1"/>
    <col min="15615" max="15615" width="12.85546875" style="3" bestFit="1" customWidth="1"/>
    <col min="15616" max="15616" width="10.85546875" style="3" bestFit="1" customWidth="1"/>
    <col min="15617" max="15617" width="9.5703125" style="3" bestFit="1" customWidth="1"/>
    <col min="15618" max="15864" width="9.140625" style="3"/>
    <col min="15865" max="15865" width="7.7109375" style="3" customWidth="1"/>
    <col min="15866" max="15866" width="59.42578125" style="3" customWidth="1"/>
    <col min="15867" max="15867" width="26.28515625" style="3" customWidth="1"/>
    <col min="15868" max="15870" width="0" style="3" hidden="1" customWidth="1"/>
    <col min="15871" max="15871" width="12.85546875" style="3" bestFit="1" customWidth="1"/>
    <col min="15872" max="15872" width="10.85546875" style="3" bestFit="1" customWidth="1"/>
    <col min="15873" max="15873" width="9.5703125" style="3" bestFit="1" customWidth="1"/>
    <col min="15874" max="16120" width="9.140625" style="3"/>
    <col min="16121" max="16121" width="7.7109375" style="3" customWidth="1"/>
    <col min="16122" max="16122" width="59.42578125" style="3" customWidth="1"/>
    <col min="16123" max="16123" width="26.28515625" style="3" customWidth="1"/>
    <col min="16124" max="16126" width="0" style="3" hidden="1" customWidth="1"/>
    <col min="16127" max="16127" width="12.85546875" style="3" bestFit="1" customWidth="1"/>
    <col min="16128" max="16128" width="10.85546875" style="3" bestFit="1" customWidth="1"/>
    <col min="16129" max="16129" width="9.5703125" style="3" bestFit="1" customWidth="1"/>
    <col min="16130" max="16384" width="9.140625" style="3"/>
  </cols>
  <sheetData>
    <row r="1" spans="1:10" x14ac:dyDescent="0.2">
      <c r="C1" s="419" t="s">
        <v>717</v>
      </c>
      <c r="D1" s="420"/>
    </row>
    <row r="2" spans="1:10" ht="63.75" x14ac:dyDescent="0.25">
      <c r="A2" s="317"/>
      <c r="B2" s="43"/>
      <c r="C2" s="426" t="s">
        <v>1177</v>
      </c>
      <c r="D2" s="43"/>
    </row>
    <row r="3" spans="1:10" ht="15.75" x14ac:dyDescent="0.25">
      <c r="A3" s="317"/>
      <c r="B3" s="631"/>
      <c r="C3" s="631"/>
      <c r="D3" s="421"/>
    </row>
    <row r="4" spans="1:10" ht="38.25" customHeight="1" x14ac:dyDescent="0.2">
      <c r="A4" s="632" t="s">
        <v>1180</v>
      </c>
      <c r="B4" s="632"/>
      <c r="C4" s="632"/>
      <c r="D4" s="632"/>
    </row>
    <row r="5" spans="1:10" x14ac:dyDescent="0.2">
      <c r="A5" s="319"/>
      <c r="B5" s="320"/>
      <c r="C5" s="321" t="s">
        <v>549</v>
      </c>
      <c r="D5" s="321" t="s">
        <v>549</v>
      </c>
    </row>
    <row r="6" spans="1:10" ht="25.5" x14ac:dyDescent="0.2">
      <c r="A6" s="322" t="s">
        <v>969</v>
      </c>
      <c r="B6" s="323" t="s">
        <v>672</v>
      </c>
      <c r="C6" s="323" t="s">
        <v>1048</v>
      </c>
      <c r="D6" s="323" t="s">
        <v>970</v>
      </c>
      <c r="G6" s="422"/>
      <c r="H6" s="422"/>
    </row>
    <row r="7" spans="1:10" ht="25.5" x14ac:dyDescent="0.2">
      <c r="A7" s="324" t="s">
        <v>190</v>
      </c>
      <c r="B7" s="325" t="s">
        <v>975</v>
      </c>
      <c r="C7" s="439">
        <v>6365.8000000000011</v>
      </c>
      <c r="D7" s="327">
        <f>'[1]11 вед'!AD753+'[1]11 вед'!AD1777+'[1]11 вед'!AD1839+'[1]11 вед'!AD1842</f>
        <v>0</v>
      </c>
      <c r="E7" s="423">
        <f>C7/$C12*100</f>
        <v>0.80015014316340216</v>
      </c>
      <c r="F7" s="423">
        <f>D7/$C12*100</f>
        <v>0</v>
      </c>
      <c r="G7" s="326">
        <f>C7/C12*100</f>
        <v>0.80015014316340216</v>
      </c>
      <c r="H7" s="424"/>
      <c r="J7" s="422">
        <f>C7/C12*100</f>
        <v>0.80015014316340216</v>
      </c>
    </row>
    <row r="8" spans="1:10" ht="25.5" x14ac:dyDescent="0.2">
      <c r="A8" s="324" t="s">
        <v>192</v>
      </c>
      <c r="B8" s="37" t="s">
        <v>976</v>
      </c>
      <c r="C8" s="440">
        <v>611284.47999999998</v>
      </c>
      <c r="D8" s="327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3">
        <f>C8/$C12*100</f>
        <v>76.835490305313655</v>
      </c>
      <c r="F8" s="423" t="e">
        <f>D8/$C12*100</f>
        <v>#VALUE!</v>
      </c>
      <c r="G8" s="422">
        <f>C8/C12*100</f>
        <v>76.835490305313655</v>
      </c>
      <c r="H8" s="424"/>
      <c r="J8" s="422">
        <f>C8/C12*100</f>
        <v>76.835490305313655</v>
      </c>
    </row>
    <row r="9" spans="1:10" ht="25.5" x14ac:dyDescent="0.2">
      <c r="A9" s="324" t="s">
        <v>194</v>
      </c>
      <c r="B9" s="37" t="s">
        <v>977</v>
      </c>
      <c r="C9" s="481">
        <v>56349</v>
      </c>
      <c r="D9" s="327">
        <f>'[1]11 вед'!AD785+'[1]11 вед'!AD802+'[1]11 вед'!AD970+'[1]11 вед'!AD1470+'[1]11 вед'!AD1845+'[1]11 вед'!AD1274</f>
        <v>0</v>
      </c>
      <c r="E9" s="423">
        <f>C9/C12*100</f>
        <v>7.0827956293183156</v>
      </c>
      <c r="F9" s="423" t="e">
        <f>D9/D12*100</f>
        <v>#VALUE!</v>
      </c>
      <c r="G9" s="422">
        <f>C9/C12*100</f>
        <v>7.0827956293183156</v>
      </c>
      <c r="H9" s="424"/>
      <c r="J9" s="422">
        <f>C9/C12*100</f>
        <v>7.0827956293183156</v>
      </c>
    </row>
    <row r="10" spans="1:10" ht="25.5" x14ac:dyDescent="0.2">
      <c r="A10" s="324" t="s">
        <v>196</v>
      </c>
      <c r="B10" s="37" t="s">
        <v>978</v>
      </c>
      <c r="C10" s="440">
        <v>72216.107187000001</v>
      </c>
      <c r="D10" s="327" t="e">
        <f>'[1]11 вед'!AD409+'[1]11 вед'!AD1619+'[1]11 вед'!AD1739+'[1]11 вед'!AD1810+'[1]11 вед'!AD1849+'[1]11 вед'!AD1917+'[1]11 вед'!AD1915</f>
        <v>#VALUE!</v>
      </c>
      <c r="E10" s="423">
        <f>C10/C12*100</f>
        <v>9.0772139408058123</v>
      </c>
      <c r="F10" s="423" t="e">
        <f>D10/D12*100</f>
        <v>#VALUE!</v>
      </c>
      <c r="G10" s="422">
        <f>C10/C12*100</f>
        <v>9.0772139408058123</v>
      </c>
      <c r="H10" s="424"/>
      <c r="J10" s="422">
        <f>C10/C12*100</f>
        <v>9.0772139408058123</v>
      </c>
    </row>
    <row r="11" spans="1:10" x14ac:dyDescent="0.2">
      <c r="A11" s="324"/>
      <c r="B11" s="37" t="s">
        <v>695</v>
      </c>
      <c r="C11" s="440">
        <v>49360.3</v>
      </c>
      <c r="D11" s="327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3">
        <f>C11/C12*100</f>
        <v>6.2043499813987983</v>
      </c>
      <c r="F11" s="423" t="e">
        <f>D11/D12*100</f>
        <v>#VALUE!</v>
      </c>
      <c r="G11" s="422">
        <f>C11/C12*100</f>
        <v>6.2043499813987983</v>
      </c>
      <c r="H11" s="424"/>
      <c r="J11" s="422">
        <f>C11/C12*100</f>
        <v>6.2043499813987983</v>
      </c>
    </row>
    <row r="12" spans="1:10" x14ac:dyDescent="0.2">
      <c r="A12" s="329"/>
      <c r="B12" s="329" t="s">
        <v>673</v>
      </c>
      <c r="C12" s="366">
        <f>C7+C8+C9+C10+C11</f>
        <v>795575.68718700006</v>
      </c>
      <c r="D12" s="330" t="e">
        <f>D7+D8+D9+D10+D11</f>
        <v>#VALUE!</v>
      </c>
      <c r="E12" s="330">
        <f>E7+E8+E9+E10+E11</f>
        <v>99.999999999999972</v>
      </c>
      <c r="F12" s="331" t="e">
        <f>F7+F8+F9+F10+F11</f>
        <v>#VALUE!</v>
      </c>
      <c r="G12" s="332" t="e">
        <f>SUM(#REF!)</f>
        <v>#REF!</v>
      </c>
      <c r="H12" s="422" t="e">
        <f>#REF!-#REF!</f>
        <v>#REF!</v>
      </c>
      <c r="I12" s="422"/>
      <c r="J12" s="3">
        <f>SUM(J7:J11)</f>
        <v>99.999999999999972</v>
      </c>
    </row>
    <row r="13" spans="1:10" x14ac:dyDescent="0.2">
      <c r="C13" s="422">
        <f>'4 Вед'!V990</f>
        <v>795575.68718699994</v>
      </c>
    </row>
    <row r="14" spans="1:10" x14ac:dyDescent="0.2">
      <c r="C14" s="424">
        <f>C12-C13</f>
        <v>0</v>
      </c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90" zoomScaleNormal="100" zoomScaleSheetLayoutView="90" workbookViewId="0">
      <selection activeCell="C7" sqref="C7:D11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50" max="250" width="7.7109375" customWidth="1"/>
    <col min="251" max="251" width="59.42578125" customWidth="1"/>
    <col min="252" max="252" width="26.28515625" customWidth="1"/>
    <col min="253" max="255" width="0" hidden="1" customWidth="1"/>
    <col min="256" max="256" width="12.85546875" bestFit="1" customWidth="1"/>
    <col min="257" max="257" width="10.85546875" bestFit="1" customWidth="1"/>
    <col min="258" max="258" width="9.5703125" bestFit="1" customWidth="1"/>
    <col min="506" max="506" width="7.7109375" customWidth="1"/>
    <col min="507" max="507" width="59.42578125" customWidth="1"/>
    <col min="508" max="508" width="26.28515625" customWidth="1"/>
    <col min="509" max="511" width="0" hidden="1" customWidth="1"/>
    <col min="512" max="512" width="12.85546875" bestFit="1" customWidth="1"/>
    <col min="513" max="513" width="10.85546875" bestFit="1" customWidth="1"/>
    <col min="514" max="514" width="9.5703125" bestFit="1" customWidth="1"/>
    <col min="762" max="762" width="7.7109375" customWidth="1"/>
    <col min="763" max="763" width="59.42578125" customWidth="1"/>
    <col min="764" max="764" width="26.28515625" customWidth="1"/>
    <col min="765" max="767" width="0" hidden="1" customWidth="1"/>
    <col min="768" max="768" width="12.85546875" bestFit="1" customWidth="1"/>
    <col min="769" max="769" width="10.85546875" bestFit="1" customWidth="1"/>
    <col min="770" max="770" width="9.5703125" bestFit="1" customWidth="1"/>
    <col min="1018" max="1018" width="7.7109375" customWidth="1"/>
    <col min="1019" max="1019" width="59.42578125" customWidth="1"/>
    <col min="1020" max="1020" width="26.28515625" customWidth="1"/>
    <col min="1021" max="1023" width="0" hidden="1" customWidth="1"/>
    <col min="1024" max="1024" width="12.85546875" bestFit="1" customWidth="1"/>
    <col min="1025" max="1025" width="10.85546875" bestFit="1" customWidth="1"/>
    <col min="1026" max="1026" width="9.5703125" bestFit="1" customWidth="1"/>
    <col min="1274" max="1274" width="7.7109375" customWidth="1"/>
    <col min="1275" max="1275" width="59.42578125" customWidth="1"/>
    <col min="1276" max="1276" width="26.28515625" customWidth="1"/>
    <col min="1277" max="1279" width="0" hidden="1" customWidth="1"/>
    <col min="1280" max="1280" width="12.85546875" bestFit="1" customWidth="1"/>
    <col min="1281" max="1281" width="10.85546875" bestFit="1" customWidth="1"/>
    <col min="1282" max="1282" width="9.5703125" bestFit="1" customWidth="1"/>
    <col min="1530" max="1530" width="7.7109375" customWidth="1"/>
    <col min="1531" max="1531" width="59.42578125" customWidth="1"/>
    <col min="1532" max="1532" width="26.28515625" customWidth="1"/>
    <col min="1533" max="1535" width="0" hidden="1" customWidth="1"/>
    <col min="1536" max="1536" width="12.85546875" bestFit="1" customWidth="1"/>
    <col min="1537" max="1537" width="10.85546875" bestFit="1" customWidth="1"/>
    <col min="1538" max="1538" width="9.5703125" bestFit="1" customWidth="1"/>
    <col min="1786" max="1786" width="7.7109375" customWidth="1"/>
    <col min="1787" max="1787" width="59.42578125" customWidth="1"/>
    <col min="1788" max="1788" width="26.28515625" customWidth="1"/>
    <col min="1789" max="1791" width="0" hidden="1" customWidth="1"/>
    <col min="1792" max="1792" width="12.85546875" bestFit="1" customWidth="1"/>
    <col min="1793" max="1793" width="10.85546875" bestFit="1" customWidth="1"/>
    <col min="1794" max="1794" width="9.5703125" bestFit="1" customWidth="1"/>
    <col min="2042" max="2042" width="7.7109375" customWidth="1"/>
    <col min="2043" max="2043" width="59.42578125" customWidth="1"/>
    <col min="2044" max="2044" width="26.28515625" customWidth="1"/>
    <col min="2045" max="2047" width="0" hidden="1" customWidth="1"/>
    <col min="2048" max="2048" width="12.85546875" bestFit="1" customWidth="1"/>
    <col min="2049" max="2049" width="10.85546875" bestFit="1" customWidth="1"/>
    <col min="2050" max="2050" width="9.5703125" bestFit="1" customWidth="1"/>
    <col min="2298" max="2298" width="7.7109375" customWidth="1"/>
    <col min="2299" max="2299" width="59.42578125" customWidth="1"/>
    <col min="2300" max="2300" width="26.28515625" customWidth="1"/>
    <col min="2301" max="2303" width="0" hidden="1" customWidth="1"/>
    <col min="2304" max="2304" width="12.85546875" bestFit="1" customWidth="1"/>
    <col min="2305" max="2305" width="10.85546875" bestFit="1" customWidth="1"/>
    <col min="2306" max="2306" width="9.5703125" bestFit="1" customWidth="1"/>
    <col min="2554" max="2554" width="7.7109375" customWidth="1"/>
    <col min="2555" max="2555" width="59.42578125" customWidth="1"/>
    <col min="2556" max="2556" width="26.28515625" customWidth="1"/>
    <col min="2557" max="2559" width="0" hidden="1" customWidth="1"/>
    <col min="2560" max="2560" width="12.85546875" bestFit="1" customWidth="1"/>
    <col min="2561" max="2561" width="10.85546875" bestFit="1" customWidth="1"/>
    <col min="2562" max="2562" width="9.5703125" bestFit="1" customWidth="1"/>
    <col min="2810" max="2810" width="7.7109375" customWidth="1"/>
    <col min="2811" max="2811" width="59.42578125" customWidth="1"/>
    <col min="2812" max="2812" width="26.28515625" customWidth="1"/>
    <col min="2813" max="2815" width="0" hidden="1" customWidth="1"/>
    <col min="2816" max="2816" width="12.85546875" bestFit="1" customWidth="1"/>
    <col min="2817" max="2817" width="10.85546875" bestFit="1" customWidth="1"/>
    <col min="2818" max="2818" width="9.5703125" bestFit="1" customWidth="1"/>
    <col min="3066" max="3066" width="7.7109375" customWidth="1"/>
    <col min="3067" max="3067" width="59.42578125" customWidth="1"/>
    <col min="3068" max="3068" width="26.28515625" customWidth="1"/>
    <col min="3069" max="3071" width="0" hidden="1" customWidth="1"/>
    <col min="3072" max="3072" width="12.85546875" bestFit="1" customWidth="1"/>
    <col min="3073" max="3073" width="10.85546875" bestFit="1" customWidth="1"/>
    <col min="3074" max="3074" width="9.5703125" bestFit="1" customWidth="1"/>
    <col min="3322" max="3322" width="7.7109375" customWidth="1"/>
    <col min="3323" max="3323" width="59.42578125" customWidth="1"/>
    <col min="3324" max="3324" width="26.28515625" customWidth="1"/>
    <col min="3325" max="3327" width="0" hidden="1" customWidth="1"/>
    <col min="3328" max="3328" width="12.85546875" bestFit="1" customWidth="1"/>
    <col min="3329" max="3329" width="10.85546875" bestFit="1" customWidth="1"/>
    <col min="3330" max="3330" width="9.5703125" bestFit="1" customWidth="1"/>
    <col min="3578" max="3578" width="7.7109375" customWidth="1"/>
    <col min="3579" max="3579" width="59.42578125" customWidth="1"/>
    <col min="3580" max="3580" width="26.28515625" customWidth="1"/>
    <col min="3581" max="3583" width="0" hidden="1" customWidth="1"/>
    <col min="3584" max="3584" width="12.85546875" bestFit="1" customWidth="1"/>
    <col min="3585" max="3585" width="10.85546875" bestFit="1" customWidth="1"/>
    <col min="3586" max="3586" width="9.5703125" bestFit="1" customWidth="1"/>
    <col min="3834" max="3834" width="7.7109375" customWidth="1"/>
    <col min="3835" max="3835" width="59.42578125" customWidth="1"/>
    <col min="3836" max="3836" width="26.28515625" customWidth="1"/>
    <col min="3837" max="3839" width="0" hidden="1" customWidth="1"/>
    <col min="3840" max="3840" width="12.85546875" bestFit="1" customWidth="1"/>
    <col min="3841" max="3841" width="10.85546875" bestFit="1" customWidth="1"/>
    <col min="3842" max="3842" width="9.5703125" bestFit="1" customWidth="1"/>
    <col min="4090" max="4090" width="7.7109375" customWidth="1"/>
    <col min="4091" max="4091" width="59.42578125" customWidth="1"/>
    <col min="4092" max="4092" width="26.28515625" customWidth="1"/>
    <col min="4093" max="4095" width="0" hidden="1" customWidth="1"/>
    <col min="4096" max="4096" width="12.85546875" bestFit="1" customWidth="1"/>
    <col min="4097" max="4097" width="10.85546875" bestFit="1" customWidth="1"/>
    <col min="4098" max="4098" width="9.5703125" bestFit="1" customWidth="1"/>
    <col min="4346" max="4346" width="7.7109375" customWidth="1"/>
    <col min="4347" max="4347" width="59.42578125" customWidth="1"/>
    <col min="4348" max="4348" width="26.28515625" customWidth="1"/>
    <col min="4349" max="4351" width="0" hidden="1" customWidth="1"/>
    <col min="4352" max="4352" width="12.85546875" bestFit="1" customWidth="1"/>
    <col min="4353" max="4353" width="10.85546875" bestFit="1" customWidth="1"/>
    <col min="4354" max="4354" width="9.5703125" bestFit="1" customWidth="1"/>
    <col min="4602" max="4602" width="7.7109375" customWidth="1"/>
    <col min="4603" max="4603" width="59.42578125" customWidth="1"/>
    <col min="4604" max="4604" width="26.28515625" customWidth="1"/>
    <col min="4605" max="4607" width="0" hidden="1" customWidth="1"/>
    <col min="4608" max="4608" width="12.85546875" bestFit="1" customWidth="1"/>
    <col min="4609" max="4609" width="10.85546875" bestFit="1" customWidth="1"/>
    <col min="4610" max="4610" width="9.5703125" bestFit="1" customWidth="1"/>
    <col min="4858" max="4858" width="7.7109375" customWidth="1"/>
    <col min="4859" max="4859" width="59.42578125" customWidth="1"/>
    <col min="4860" max="4860" width="26.28515625" customWidth="1"/>
    <col min="4861" max="4863" width="0" hidden="1" customWidth="1"/>
    <col min="4864" max="4864" width="12.85546875" bestFit="1" customWidth="1"/>
    <col min="4865" max="4865" width="10.85546875" bestFit="1" customWidth="1"/>
    <col min="4866" max="4866" width="9.5703125" bestFit="1" customWidth="1"/>
    <col min="5114" max="5114" width="7.7109375" customWidth="1"/>
    <col min="5115" max="5115" width="59.42578125" customWidth="1"/>
    <col min="5116" max="5116" width="26.28515625" customWidth="1"/>
    <col min="5117" max="5119" width="0" hidden="1" customWidth="1"/>
    <col min="5120" max="5120" width="12.85546875" bestFit="1" customWidth="1"/>
    <col min="5121" max="5121" width="10.85546875" bestFit="1" customWidth="1"/>
    <col min="5122" max="5122" width="9.5703125" bestFit="1" customWidth="1"/>
    <col min="5370" max="5370" width="7.7109375" customWidth="1"/>
    <col min="5371" max="5371" width="59.42578125" customWidth="1"/>
    <col min="5372" max="5372" width="26.28515625" customWidth="1"/>
    <col min="5373" max="5375" width="0" hidden="1" customWidth="1"/>
    <col min="5376" max="5376" width="12.85546875" bestFit="1" customWidth="1"/>
    <col min="5377" max="5377" width="10.85546875" bestFit="1" customWidth="1"/>
    <col min="5378" max="5378" width="9.5703125" bestFit="1" customWidth="1"/>
    <col min="5626" max="5626" width="7.7109375" customWidth="1"/>
    <col min="5627" max="5627" width="59.42578125" customWidth="1"/>
    <col min="5628" max="5628" width="26.28515625" customWidth="1"/>
    <col min="5629" max="5631" width="0" hidden="1" customWidth="1"/>
    <col min="5632" max="5632" width="12.85546875" bestFit="1" customWidth="1"/>
    <col min="5633" max="5633" width="10.85546875" bestFit="1" customWidth="1"/>
    <col min="5634" max="5634" width="9.5703125" bestFit="1" customWidth="1"/>
    <col min="5882" max="5882" width="7.7109375" customWidth="1"/>
    <col min="5883" max="5883" width="59.42578125" customWidth="1"/>
    <col min="5884" max="5884" width="26.28515625" customWidth="1"/>
    <col min="5885" max="5887" width="0" hidden="1" customWidth="1"/>
    <col min="5888" max="5888" width="12.85546875" bestFit="1" customWidth="1"/>
    <col min="5889" max="5889" width="10.85546875" bestFit="1" customWidth="1"/>
    <col min="5890" max="5890" width="9.5703125" bestFit="1" customWidth="1"/>
    <col min="6138" max="6138" width="7.7109375" customWidth="1"/>
    <col min="6139" max="6139" width="59.42578125" customWidth="1"/>
    <col min="6140" max="6140" width="26.28515625" customWidth="1"/>
    <col min="6141" max="6143" width="0" hidden="1" customWidth="1"/>
    <col min="6144" max="6144" width="12.85546875" bestFit="1" customWidth="1"/>
    <col min="6145" max="6145" width="10.85546875" bestFit="1" customWidth="1"/>
    <col min="6146" max="6146" width="9.5703125" bestFit="1" customWidth="1"/>
    <col min="6394" max="6394" width="7.7109375" customWidth="1"/>
    <col min="6395" max="6395" width="59.42578125" customWidth="1"/>
    <col min="6396" max="6396" width="26.28515625" customWidth="1"/>
    <col min="6397" max="6399" width="0" hidden="1" customWidth="1"/>
    <col min="6400" max="6400" width="12.85546875" bestFit="1" customWidth="1"/>
    <col min="6401" max="6401" width="10.85546875" bestFit="1" customWidth="1"/>
    <col min="6402" max="6402" width="9.5703125" bestFit="1" customWidth="1"/>
    <col min="6650" max="6650" width="7.7109375" customWidth="1"/>
    <col min="6651" max="6651" width="59.42578125" customWidth="1"/>
    <col min="6652" max="6652" width="26.28515625" customWidth="1"/>
    <col min="6653" max="6655" width="0" hidden="1" customWidth="1"/>
    <col min="6656" max="6656" width="12.85546875" bestFit="1" customWidth="1"/>
    <col min="6657" max="6657" width="10.85546875" bestFit="1" customWidth="1"/>
    <col min="6658" max="6658" width="9.5703125" bestFit="1" customWidth="1"/>
    <col min="6906" max="6906" width="7.7109375" customWidth="1"/>
    <col min="6907" max="6907" width="59.42578125" customWidth="1"/>
    <col min="6908" max="6908" width="26.28515625" customWidth="1"/>
    <col min="6909" max="6911" width="0" hidden="1" customWidth="1"/>
    <col min="6912" max="6912" width="12.85546875" bestFit="1" customWidth="1"/>
    <col min="6913" max="6913" width="10.85546875" bestFit="1" customWidth="1"/>
    <col min="6914" max="6914" width="9.5703125" bestFit="1" customWidth="1"/>
    <col min="7162" max="7162" width="7.7109375" customWidth="1"/>
    <col min="7163" max="7163" width="59.42578125" customWidth="1"/>
    <col min="7164" max="7164" width="26.28515625" customWidth="1"/>
    <col min="7165" max="7167" width="0" hidden="1" customWidth="1"/>
    <col min="7168" max="7168" width="12.85546875" bestFit="1" customWidth="1"/>
    <col min="7169" max="7169" width="10.85546875" bestFit="1" customWidth="1"/>
    <col min="7170" max="7170" width="9.5703125" bestFit="1" customWidth="1"/>
    <col min="7418" max="7418" width="7.7109375" customWidth="1"/>
    <col min="7419" max="7419" width="59.42578125" customWidth="1"/>
    <col min="7420" max="7420" width="26.28515625" customWidth="1"/>
    <col min="7421" max="7423" width="0" hidden="1" customWidth="1"/>
    <col min="7424" max="7424" width="12.85546875" bestFit="1" customWidth="1"/>
    <col min="7425" max="7425" width="10.85546875" bestFit="1" customWidth="1"/>
    <col min="7426" max="7426" width="9.5703125" bestFit="1" customWidth="1"/>
    <col min="7674" max="7674" width="7.7109375" customWidth="1"/>
    <col min="7675" max="7675" width="59.42578125" customWidth="1"/>
    <col min="7676" max="7676" width="26.28515625" customWidth="1"/>
    <col min="7677" max="7679" width="0" hidden="1" customWidth="1"/>
    <col min="7680" max="7680" width="12.85546875" bestFit="1" customWidth="1"/>
    <col min="7681" max="7681" width="10.85546875" bestFit="1" customWidth="1"/>
    <col min="7682" max="7682" width="9.5703125" bestFit="1" customWidth="1"/>
    <col min="7930" max="7930" width="7.7109375" customWidth="1"/>
    <col min="7931" max="7931" width="59.42578125" customWidth="1"/>
    <col min="7932" max="7932" width="26.28515625" customWidth="1"/>
    <col min="7933" max="7935" width="0" hidden="1" customWidth="1"/>
    <col min="7936" max="7936" width="12.85546875" bestFit="1" customWidth="1"/>
    <col min="7937" max="7937" width="10.85546875" bestFit="1" customWidth="1"/>
    <col min="7938" max="7938" width="9.5703125" bestFit="1" customWidth="1"/>
    <col min="8186" max="8186" width="7.7109375" customWidth="1"/>
    <col min="8187" max="8187" width="59.42578125" customWidth="1"/>
    <col min="8188" max="8188" width="26.28515625" customWidth="1"/>
    <col min="8189" max="8191" width="0" hidden="1" customWidth="1"/>
    <col min="8192" max="8192" width="12.85546875" bestFit="1" customWidth="1"/>
    <col min="8193" max="8193" width="10.85546875" bestFit="1" customWidth="1"/>
    <col min="8194" max="8194" width="9.5703125" bestFit="1" customWidth="1"/>
    <col min="8442" max="8442" width="7.7109375" customWidth="1"/>
    <col min="8443" max="8443" width="59.42578125" customWidth="1"/>
    <col min="8444" max="8444" width="26.28515625" customWidth="1"/>
    <col min="8445" max="8447" width="0" hidden="1" customWidth="1"/>
    <col min="8448" max="8448" width="12.85546875" bestFit="1" customWidth="1"/>
    <col min="8449" max="8449" width="10.85546875" bestFit="1" customWidth="1"/>
    <col min="8450" max="8450" width="9.5703125" bestFit="1" customWidth="1"/>
    <col min="8698" max="8698" width="7.7109375" customWidth="1"/>
    <col min="8699" max="8699" width="59.42578125" customWidth="1"/>
    <col min="8700" max="8700" width="26.28515625" customWidth="1"/>
    <col min="8701" max="8703" width="0" hidden="1" customWidth="1"/>
    <col min="8704" max="8704" width="12.85546875" bestFit="1" customWidth="1"/>
    <col min="8705" max="8705" width="10.85546875" bestFit="1" customWidth="1"/>
    <col min="8706" max="8706" width="9.5703125" bestFit="1" customWidth="1"/>
    <col min="8954" max="8954" width="7.7109375" customWidth="1"/>
    <col min="8955" max="8955" width="59.42578125" customWidth="1"/>
    <col min="8956" max="8956" width="26.28515625" customWidth="1"/>
    <col min="8957" max="8959" width="0" hidden="1" customWidth="1"/>
    <col min="8960" max="8960" width="12.85546875" bestFit="1" customWidth="1"/>
    <col min="8961" max="8961" width="10.85546875" bestFit="1" customWidth="1"/>
    <col min="8962" max="8962" width="9.5703125" bestFit="1" customWidth="1"/>
    <col min="9210" max="9210" width="7.7109375" customWidth="1"/>
    <col min="9211" max="9211" width="59.42578125" customWidth="1"/>
    <col min="9212" max="9212" width="26.28515625" customWidth="1"/>
    <col min="9213" max="9215" width="0" hidden="1" customWidth="1"/>
    <col min="9216" max="9216" width="12.85546875" bestFit="1" customWidth="1"/>
    <col min="9217" max="9217" width="10.85546875" bestFit="1" customWidth="1"/>
    <col min="9218" max="9218" width="9.5703125" bestFit="1" customWidth="1"/>
    <col min="9466" max="9466" width="7.7109375" customWidth="1"/>
    <col min="9467" max="9467" width="59.42578125" customWidth="1"/>
    <col min="9468" max="9468" width="26.28515625" customWidth="1"/>
    <col min="9469" max="9471" width="0" hidden="1" customWidth="1"/>
    <col min="9472" max="9472" width="12.85546875" bestFit="1" customWidth="1"/>
    <col min="9473" max="9473" width="10.85546875" bestFit="1" customWidth="1"/>
    <col min="9474" max="9474" width="9.5703125" bestFit="1" customWidth="1"/>
    <col min="9722" max="9722" width="7.7109375" customWidth="1"/>
    <col min="9723" max="9723" width="59.42578125" customWidth="1"/>
    <col min="9724" max="9724" width="26.28515625" customWidth="1"/>
    <col min="9725" max="9727" width="0" hidden="1" customWidth="1"/>
    <col min="9728" max="9728" width="12.85546875" bestFit="1" customWidth="1"/>
    <col min="9729" max="9729" width="10.85546875" bestFit="1" customWidth="1"/>
    <col min="9730" max="9730" width="9.5703125" bestFit="1" customWidth="1"/>
    <col min="9978" max="9978" width="7.7109375" customWidth="1"/>
    <col min="9979" max="9979" width="59.42578125" customWidth="1"/>
    <col min="9980" max="9980" width="26.28515625" customWidth="1"/>
    <col min="9981" max="9983" width="0" hidden="1" customWidth="1"/>
    <col min="9984" max="9984" width="12.85546875" bestFit="1" customWidth="1"/>
    <col min="9985" max="9985" width="10.85546875" bestFit="1" customWidth="1"/>
    <col min="9986" max="9986" width="9.5703125" bestFit="1" customWidth="1"/>
    <col min="10234" max="10234" width="7.7109375" customWidth="1"/>
    <col min="10235" max="10235" width="59.42578125" customWidth="1"/>
    <col min="10236" max="10236" width="26.28515625" customWidth="1"/>
    <col min="10237" max="10239" width="0" hidden="1" customWidth="1"/>
    <col min="10240" max="10240" width="12.85546875" bestFit="1" customWidth="1"/>
    <col min="10241" max="10241" width="10.85546875" bestFit="1" customWidth="1"/>
    <col min="10242" max="10242" width="9.5703125" bestFit="1" customWidth="1"/>
    <col min="10490" max="10490" width="7.7109375" customWidth="1"/>
    <col min="10491" max="10491" width="59.42578125" customWidth="1"/>
    <col min="10492" max="10492" width="26.28515625" customWidth="1"/>
    <col min="10493" max="10495" width="0" hidden="1" customWidth="1"/>
    <col min="10496" max="10496" width="12.85546875" bestFit="1" customWidth="1"/>
    <col min="10497" max="10497" width="10.85546875" bestFit="1" customWidth="1"/>
    <col min="10498" max="10498" width="9.5703125" bestFit="1" customWidth="1"/>
    <col min="10746" max="10746" width="7.7109375" customWidth="1"/>
    <col min="10747" max="10747" width="59.42578125" customWidth="1"/>
    <col min="10748" max="10748" width="26.28515625" customWidth="1"/>
    <col min="10749" max="10751" width="0" hidden="1" customWidth="1"/>
    <col min="10752" max="10752" width="12.85546875" bestFit="1" customWidth="1"/>
    <col min="10753" max="10753" width="10.85546875" bestFit="1" customWidth="1"/>
    <col min="10754" max="10754" width="9.5703125" bestFit="1" customWidth="1"/>
    <col min="11002" max="11002" width="7.7109375" customWidth="1"/>
    <col min="11003" max="11003" width="59.42578125" customWidth="1"/>
    <col min="11004" max="11004" width="26.28515625" customWidth="1"/>
    <col min="11005" max="11007" width="0" hidden="1" customWidth="1"/>
    <col min="11008" max="11008" width="12.85546875" bestFit="1" customWidth="1"/>
    <col min="11009" max="11009" width="10.85546875" bestFit="1" customWidth="1"/>
    <col min="11010" max="11010" width="9.5703125" bestFit="1" customWidth="1"/>
    <col min="11258" max="11258" width="7.7109375" customWidth="1"/>
    <col min="11259" max="11259" width="59.42578125" customWidth="1"/>
    <col min="11260" max="11260" width="26.28515625" customWidth="1"/>
    <col min="11261" max="11263" width="0" hidden="1" customWidth="1"/>
    <col min="11264" max="11264" width="12.85546875" bestFit="1" customWidth="1"/>
    <col min="11265" max="11265" width="10.85546875" bestFit="1" customWidth="1"/>
    <col min="11266" max="11266" width="9.5703125" bestFit="1" customWidth="1"/>
    <col min="11514" max="11514" width="7.7109375" customWidth="1"/>
    <col min="11515" max="11515" width="59.42578125" customWidth="1"/>
    <col min="11516" max="11516" width="26.28515625" customWidth="1"/>
    <col min="11517" max="11519" width="0" hidden="1" customWidth="1"/>
    <col min="11520" max="11520" width="12.85546875" bestFit="1" customWidth="1"/>
    <col min="11521" max="11521" width="10.85546875" bestFit="1" customWidth="1"/>
    <col min="11522" max="11522" width="9.5703125" bestFit="1" customWidth="1"/>
    <col min="11770" max="11770" width="7.7109375" customWidth="1"/>
    <col min="11771" max="11771" width="59.42578125" customWidth="1"/>
    <col min="11772" max="11772" width="26.28515625" customWidth="1"/>
    <col min="11773" max="11775" width="0" hidden="1" customWidth="1"/>
    <col min="11776" max="11776" width="12.85546875" bestFit="1" customWidth="1"/>
    <col min="11777" max="11777" width="10.85546875" bestFit="1" customWidth="1"/>
    <col min="11778" max="11778" width="9.5703125" bestFit="1" customWidth="1"/>
    <col min="12026" max="12026" width="7.7109375" customWidth="1"/>
    <col min="12027" max="12027" width="59.42578125" customWidth="1"/>
    <col min="12028" max="12028" width="26.28515625" customWidth="1"/>
    <col min="12029" max="12031" width="0" hidden="1" customWidth="1"/>
    <col min="12032" max="12032" width="12.85546875" bestFit="1" customWidth="1"/>
    <col min="12033" max="12033" width="10.85546875" bestFit="1" customWidth="1"/>
    <col min="12034" max="12034" width="9.5703125" bestFit="1" customWidth="1"/>
    <col min="12282" max="12282" width="7.7109375" customWidth="1"/>
    <col min="12283" max="12283" width="59.42578125" customWidth="1"/>
    <col min="12284" max="12284" width="26.28515625" customWidth="1"/>
    <col min="12285" max="12287" width="0" hidden="1" customWidth="1"/>
    <col min="12288" max="12288" width="12.85546875" bestFit="1" customWidth="1"/>
    <col min="12289" max="12289" width="10.85546875" bestFit="1" customWidth="1"/>
    <col min="12290" max="12290" width="9.5703125" bestFit="1" customWidth="1"/>
    <col min="12538" max="12538" width="7.7109375" customWidth="1"/>
    <col min="12539" max="12539" width="59.42578125" customWidth="1"/>
    <col min="12540" max="12540" width="26.28515625" customWidth="1"/>
    <col min="12541" max="12543" width="0" hidden="1" customWidth="1"/>
    <col min="12544" max="12544" width="12.85546875" bestFit="1" customWidth="1"/>
    <col min="12545" max="12545" width="10.85546875" bestFit="1" customWidth="1"/>
    <col min="12546" max="12546" width="9.5703125" bestFit="1" customWidth="1"/>
    <col min="12794" max="12794" width="7.7109375" customWidth="1"/>
    <col min="12795" max="12795" width="59.42578125" customWidth="1"/>
    <col min="12796" max="12796" width="26.28515625" customWidth="1"/>
    <col min="12797" max="12799" width="0" hidden="1" customWidth="1"/>
    <col min="12800" max="12800" width="12.85546875" bestFit="1" customWidth="1"/>
    <col min="12801" max="12801" width="10.85546875" bestFit="1" customWidth="1"/>
    <col min="12802" max="12802" width="9.5703125" bestFit="1" customWidth="1"/>
    <col min="13050" max="13050" width="7.7109375" customWidth="1"/>
    <col min="13051" max="13051" width="59.42578125" customWidth="1"/>
    <col min="13052" max="13052" width="26.28515625" customWidth="1"/>
    <col min="13053" max="13055" width="0" hidden="1" customWidth="1"/>
    <col min="13056" max="13056" width="12.85546875" bestFit="1" customWidth="1"/>
    <col min="13057" max="13057" width="10.85546875" bestFit="1" customWidth="1"/>
    <col min="13058" max="13058" width="9.5703125" bestFit="1" customWidth="1"/>
    <col min="13306" max="13306" width="7.7109375" customWidth="1"/>
    <col min="13307" max="13307" width="59.42578125" customWidth="1"/>
    <col min="13308" max="13308" width="26.28515625" customWidth="1"/>
    <col min="13309" max="13311" width="0" hidden="1" customWidth="1"/>
    <col min="13312" max="13312" width="12.85546875" bestFit="1" customWidth="1"/>
    <col min="13313" max="13313" width="10.85546875" bestFit="1" customWidth="1"/>
    <col min="13314" max="13314" width="9.5703125" bestFit="1" customWidth="1"/>
    <col min="13562" max="13562" width="7.7109375" customWidth="1"/>
    <col min="13563" max="13563" width="59.42578125" customWidth="1"/>
    <col min="13564" max="13564" width="26.28515625" customWidth="1"/>
    <col min="13565" max="13567" width="0" hidden="1" customWidth="1"/>
    <col min="13568" max="13568" width="12.85546875" bestFit="1" customWidth="1"/>
    <col min="13569" max="13569" width="10.85546875" bestFit="1" customWidth="1"/>
    <col min="13570" max="13570" width="9.5703125" bestFit="1" customWidth="1"/>
    <col min="13818" max="13818" width="7.7109375" customWidth="1"/>
    <col min="13819" max="13819" width="59.42578125" customWidth="1"/>
    <col min="13820" max="13820" width="26.28515625" customWidth="1"/>
    <col min="13821" max="13823" width="0" hidden="1" customWidth="1"/>
    <col min="13824" max="13824" width="12.85546875" bestFit="1" customWidth="1"/>
    <col min="13825" max="13825" width="10.85546875" bestFit="1" customWidth="1"/>
    <col min="13826" max="13826" width="9.5703125" bestFit="1" customWidth="1"/>
    <col min="14074" max="14074" width="7.7109375" customWidth="1"/>
    <col min="14075" max="14075" width="59.42578125" customWidth="1"/>
    <col min="14076" max="14076" width="26.28515625" customWidth="1"/>
    <col min="14077" max="14079" width="0" hidden="1" customWidth="1"/>
    <col min="14080" max="14080" width="12.85546875" bestFit="1" customWidth="1"/>
    <col min="14081" max="14081" width="10.85546875" bestFit="1" customWidth="1"/>
    <col min="14082" max="14082" width="9.5703125" bestFit="1" customWidth="1"/>
    <col min="14330" max="14330" width="7.7109375" customWidth="1"/>
    <col min="14331" max="14331" width="59.42578125" customWidth="1"/>
    <col min="14332" max="14332" width="26.28515625" customWidth="1"/>
    <col min="14333" max="14335" width="0" hidden="1" customWidth="1"/>
    <col min="14336" max="14336" width="12.85546875" bestFit="1" customWidth="1"/>
    <col min="14337" max="14337" width="10.85546875" bestFit="1" customWidth="1"/>
    <col min="14338" max="14338" width="9.5703125" bestFit="1" customWidth="1"/>
    <col min="14586" max="14586" width="7.7109375" customWidth="1"/>
    <col min="14587" max="14587" width="59.42578125" customWidth="1"/>
    <col min="14588" max="14588" width="26.28515625" customWidth="1"/>
    <col min="14589" max="14591" width="0" hidden="1" customWidth="1"/>
    <col min="14592" max="14592" width="12.85546875" bestFit="1" customWidth="1"/>
    <col min="14593" max="14593" width="10.85546875" bestFit="1" customWidth="1"/>
    <col min="14594" max="14594" width="9.5703125" bestFit="1" customWidth="1"/>
    <col min="14842" max="14842" width="7.7109375" customWidth="1"/>
    <col min="14843" max="14843" width="59.42578125" customWidth="1"/>
    <col min="14844" max="14844" width="26.28515625" customWidth="1"/>
    <col min="14845" max="14847" width="0" hidden="1" customWidth="1"/>
    <col min="14848" max="14848" width="12.85546875" bestFit="1" customWidth="1"/>
    <col min="14849" max="14849" width="10.85546875" bestFit="1" customWidth="1"/>
    <col min="14850" max="14850" width="9.5703125" bestFit="1" customWidth="1"/>
    <col min="15098" max="15098" width="7.7109375" customWidth="1"/>
    <col min="15099" max="15099" width="59.42578125" customWidth="1"/>
    <col min="15100" max="15100" width="26.28515625" customWidth="1"/>
    <col min="15101" max="15103" width="0" hidden="1" customWidth="1"/>
    <col min="15104" max="15104" width="12.85546875" bestFit="1" customWidth="1"/>
    <col min="15105" max="15105" width="10.85546875" bestFit="1" customWidth="1"/>
    <col min="15106" max="15106" width="9.5703125" bestFit="1" customWidth="1"/>
    <col min="15354" max="15354" width="7.7109375" customWidth="1"/>
    <col min="15355" max="15355" width="59.42578125" customWidth="1"/>
    <col min="15356" max="15356" width="26.28515625" customWidth="1"/>
    <col min="15357" max="15359" width="0" hidden="1" customWidth="1"/>
    <col min="15360" max="15360" width="12.85546875" bestFit="1" customWidth="1"/>
    <col min="15361" max="15361" width="10.85546875" bestFit="1" customWidth="1"/>
    <col min="15362" max="15362" width="9.5703125" bestFit="1" customWidth="1"/>
    <col min="15610" max="15610" width="7.7109375" customWidth="1"/>
    <col min="15611" max="15611" width="59.42578125" customWidth="1"/>
    <col min="15612" max="15612" width="26.28515625" customWidth="1"/>
    <col min="15613" max="15615" width="0" hidden="1" customWidth="1"/>
    <col min="15616" max="15616" width="12.85546875" bestFit="1" customWidth="1"/>
    <col min="15617" max="15617" width="10.85546875" bestFit="1" customWidth="1"/>
    <col min="15618" max="15618" width="9.5703125" bestFit="1" customWidth="1"/>
    <col min="15866" max="15866" width="7.7109375" customWidth="1"/>
    <col min="15867" max="15867" width="59.42578125" customWidth="1"/>
    <col min="15868" max="15868" width="26.28515625" customWidth="1"/>
    <col min="15869" max="15871" width="0" hidden="1" customWidth="1"/>
    <col min="15872" max="15872" width="12.85546875" bestFit="1" customWidth="1"/>
    <col min="15873" max="15873" width="10.85546875" bestFit="1" customWidth="1"/>
    <col min="15874" max="15874" width="9.5703125" bestFit="1" customWidth="1"/>
    <col min="16122" max="16122" width="7.7109375" customWidth="1"/>
    <col min="16123" max="16123" width="59.42578125" customWidth="1"/>
    <col min="16124" max="16124" width="26.28515625" customWidth="1"/>
    <col min="16125" max="16127" width="0" hidden="1" customWidth="1"/>
    <col min="16128" max="16128" width="12.85546875" bestFit="1" customWidth="1"/>
    <col min="16129" max="16129" width="10.85546875" bestFit="1" customWidth="1"/>
    <col min="16130" max="16130" width="9.5703125" bestFit="1" customWidth="1"/>
  </cols>
  <sheetData>
    <row r="1" spans="1:9" x14ac:dyDescent="0.2">
      <c r="D1" s="333" t="s">
        <v>971</v>
      </c>
      <c r="E1" s="316"/>
    </row>
    <row r="2" spans="1:9" ht="57" customHeight="1" x14ac:dyDescent="0.25">
      <c r="A2" s="317"/>
      <c r="B2" s="43"/>
      <c r="C2" s="595" t="s">
        <v>1177</v>
      </c>
      <c r="D2" s="595"/>
      <c r="E2" s="43"/>
    </row>
    <row r="3" spans="1:9" ht="15.75" x14ac:dyDescent="0.25">
      <c r="A3" s="317"/>
      <c r="B3" s="631"/>
      <c r="C3" s="631"/>
      <c r="D3" s="631"/>
      <c r="E3" s="318"/>
    </row>
    <row r="4" spans="1:9" ht="38.25" customHeight="1" x14ac:dyDescent="0.2">
      <c r="A4" s="632" t="s">
        <v>1181</v>
      </c>
      <c r="B4" s="632"/>
      <c r="C4" s="632"/>
      <c r="D4" s="632"/>
      <c r="E4" s="632"/>
    </row>
    <row r="5" spans="1:9" s="57" customFormat="1" x14ac:dyDescent="0.2">
      <c r="A5" s="319"/>
      <c r="B5" s="320"/>
      <c r="C5" s="320"/>
      <c r="D5" s="321" t="s">
        <v>549</v>
      </c>
      <c r="E5" s="321" t="s">
        <v>549</v>
      </c>
    </row>
    <row r="6" spans="1:9" s="57" customFormat="1" ht="25.5" x14ac:dyDescent="0.2">
      <c r="A6" s="322" t="s">
        <v>969</v>
      </c>
      <c r="B6" s="323" t="s">
        <v>672</v>
      </c>
      <c r="C6" s="323" t="s">
        <v>1066</v>
      </c>
      <c r="D6" s="323" t="s">
        <v>1192</v>
      </c>
      <c r="E6" s="323" t="s">
        <v>970</v>
      </c>
    </row>
    <row r="7" spans="1:9" s="57" customFormat="1" ht="25.5" x14ac:dyDescent="0.2">
      <c r="A7" s="324" t="s">
        <v>190</v>
      </c>
      <c r="B7" s="325" t="s">
        <v>975</v>
      </c>
      <c r="C7" s="440">
        <v>5506.4000000000005</v>
      </c>
      <c r="D7" s="440">
        <v>5506.4000000000005</v>
      </c>
      <c r="E7" s="327">
        <f>'[1]11 вед'!AD753+'[1]11 вед'!AD1777+'[1]11 вед'!AD1839+'[1]11 вед'!AD1842</f>
        <v>0</v>
      </c>
      <c r="F7" s="246">
        <f>D7/$D12*100</f>
        <v>1.0486578829374802</v>
      </c>
      <c r="G7" s="246">
        <f>E7/$D12*100</f>
        <v>0</v>
      </c>
      <c r="H7" s="456">
        <f>C7/C12*100</f>
        <v>0.90026355401927138</v>
      </c>
      <c r="I7" s="456">
        <f>D7/D12*100</f>
        <v>1.0486578829374802</v>
      </c>
    </row>
    <row r="8" spans="1:9" s="57" customFormat="1" ht="25.5" x14ac:dyDescent="0.2">
      <c r="A8" s="324" t="s">
        <v>192</v>
      </c>
      <c r="B8" s="37" t="s">
        <v>976</v>
      </c>
      <c r="C8" s="440">
        <v>440749.00999999995</v>
      </c>
      <c r="D8" s="440">
        <v>298574.94000000006</v>
      </c>
      <c r="E8" s="327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6">
        <f>D8/$D12*100</f>
        <v>56.861645445043074</v>
      </c>
      <c r="G8" s="246" t="e">
        <f>E8/$D12*100</f>
        <v>#VALUE!</v>
      </c>
      <c r="H8" s="456">
        <f>C8/C12*100</f>
        <v>72.059834042763939</v>
      </c>
      <c r="I8" s="456">
        <f>D8/D12*100</f>
        <v>56.861645445043074</v>
      </c>
    </row>
    <row r="9" spans="1:9" s="57" customFormat="1" ht="25.5" x14ac:dyDescent="0.2">
      <c r="A9" s="324" t="s">
        <v>194</v>
      </c>
      <c r="B9" s="37" t="s">
        <v>977</v>
      </c>
      <c r="C9" s="440">
        <v>41613</v>
      </c>
      <c r="D9" s="440">
        <v>41613</v>
      </c>
      <c r="E9" s="327">
        <f>'[1]11 вед'!AD785+'[1]11 вед'!AD802+'[1]11 вед'!AD970+'[1]11 вед'!AD1470+'[1]11 вед'!AD1845+'[1]11 вед'!AD1274</f>
        <v>0</v>
      </c>
      <c r="F9" s="246">
        <f>D9/D12*100</f>
        <v>7.9249238127773776</v>
      </c>
      <c r="G9" s="246" t="e">
        <f>E9/E12*100</f>
        <v>#VALUE!</v>
      </c>
      <c r="H9" s="456">
        <f>C9/C12*100</f>
        <v>6.8034772761521021</v>
      </c>
      <c r="I9" s="456">
        <f>D9/D12*100</f>
        <v>7.9249238127773776</v>
      </c>
    </row>
    <row r="10" spans="1:9" s="57" customFormat="1" ht="25.5" x14ac:dyDescent="0.2">
      <c r="A10" s="324" t="s">
        <v>196</v>
      </c>
      <c r="B10" s="37" t="s">
        <v>978</v>
      </c>
      <c r="C10" s="440">
        <v>70515.77</v>
      </c>
      <c r="D10" s="440">
        <v>118863.235472</v>
      </c>
      <c r="E10" s="327" t="e">
        <f>'[1]11 вед'!AD409+'[1]11 вед'!AD1619+'[1]11 вед'!AD1739+'[1]11 вед'!AD1810+'[1]11 вед'!AD1849+'[1]11 вед'!AD1917+'[1]11 вед'!AD1915</f>
        <v>#VALUE!</v>
      </c>
      <c r="F10" s="246">
        <f>D10/D12*100</f>
        <v>22.63672614942007</v>
      </c>
      <c r="G10" s="246" t="e">
        <f>E10/E12*100</f>
        <v>#VALUE!</v>
      </c>
      <c r="H10" s="456">
        <f>C10/C12*100</f>
        <v>11.528907764529549</v>
      </c>
      <c r="I10" s="456">
        <f>D10/D12*100</f>
        <v>22.63672614942007</v>
      </c>
    </row>
    <row r="11" spans="1:9" s="57" customFormat="1" x14ac:dyDescent="0.2">
      <c r="A11" s="324"/>
      <c r="B11" s="37" t="s">
        <v>695</v>
      </c>
      <c r="C11" s="440">
        <v>53258.929999999993</v>
      </c>
      <c r="D11" s="440">
        <v>60532.646000000001</v>
      </c>
      <c r="E11" s="327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6">
        <f>D11/D12*100</f>
        <v>11.528046709822009</v>
      </c>
      <c r="G11" s="246" t="e">
        <f>E11/E12*100</f>
        <v>#VALUE!</v>
      </c>
      <c r="H11" s="456">
        <f>C11/C12*100</f>
        <v>8.7075173625351567</v>
      </c>
      <c r="I11" s="456">
        <f>D11/D12*100</f>
        <v>11.528046709822009</v>
      </c>
    </row>
    <row r="12" spans="1:9" s="57" customFormat="1" x14ac:dyDescent="0.2">
      <c r="A12" s="328"/>
      <c r="B12" s="329" t="s">
        <v>673</v>
      </c>
      <c r="C12" s="366">
        <f>C7+C8+C9+C10+C11</f>
        <v>611643.10999999987</v>
      </c>
      <c r="D12" s="366">
        <f>D7+D8+D9+D10+D11</f>
        <v>525090.221472</v>
      </c>
      <c r="E12" s="330" t="e">
        <f>E7+E8+E9+E10+E11</f>
        <v>#VALUE!</v>
      </c>
      <c r="F12" s="330">
        <f>F7+F8+F9+F10+F11</f>
        <v>100.00000000000001</v>
      </c>
      <c r="G12" s="331" t="e">
        <f>G7+G8+G9+G10+G11</f>
        <v>#VALUE!</v>
      </c>
      <c r="H12" s="457">
        <f>SUM(H7:H11)</f>
        <v>100.00000000000003</v>
      </c>
      <c r="I12" s="457">
        <f>SUM(I7:I11)</f>
        <v>100.00000000000001</v>
      </c>
    </row>
    <row r="13" spans="1:9" x14ac:dyDescent="0.2">
      <c r="C13" s="454">
        <f>'15 Вед'!T924</f>
        <v>611643.11</v>
      </c>
      <c r="D13" s="454">
        <f>'15 Вед'!U924</f>
        <v>525090.221472</v>
      </c>
    </row>
    <row r="14" spans="1:9" x14ac:dyDescent="0.2">
      <c r="C14" s="455">
        <f>C12-C13</f>
        <v>0</v>
      </c>
      <c r="D14" s="455">
        <f>D12-D13</f>
        <v>0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104"/>
  <sheetViews>
    <sheetView view="pageBreakPreview" topLeftCell="A45" zoomScaleNormal="100" workbookViewId="0">
      <selection activeCell="A81" sqref="A81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5" t="s">
        <v>1257</v>
      </c>
      <c r="E1" s="215" t="s">
        <v>718</v>
      </c>
    </row>
    <row r="2" spans="1:6" ht="50.25" customHeight="1" x14ac:dyDescent="0.2">
      <c r="B2" s="595" t="s">
        <v>1238</v>
      </c>
      <c r="C2" s="595"/>
      <c r="D2" s="595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633" t="s">
        <v>1182</v>
      </c>
      <c r="B4" s="633"/>
      <c r="C4" s="633"/>
      <c r="D4" s="633"/>
      <c r="E4" s="633"/>
      <c r="F4" s="156"/>
    </row>
    <row r="5" spans="1:6" s="52" customFormat="1" ht="18.75" x14ac:dyDescent="0.3">
      <c r="A5" s="103"/>
      <c r="B5" s="152"/>
      <c r="C5" s="103"/>
      <c r="D5" s="621" t="s">
        <v>549</v>
      </c>
      <c r="E5" s="621"/>
      <c r="F5" s="156"/>
    </row>
    <row r="6" spans="1:6" s="157" customFormat="1" ht="53.25" customHeight="1" x14ac:dyDescent="0.2">
      <c r="A6" s="38" t="s">
        <v>187</v>
      </c>
      <c r="B6" s="38" t="s">
        <v>601</v>
      </c>
      <c r="C6" s="38" t="s">
        <v>1067</v>
      </c>
      <c r="D6" s="38" t="s">
        <v>1047</v>
      </c>
      <c r="E6" s="38" t="s">
        <v>686</v>
      </c>
    </row>
    <row r="7" spans="1:6" s="6" customFormat="1" ht="15.75" x14ac:dyDescent="0.2">
      <c r="A7" s="38">
        <v>1</v>
      </c>
      <c r="B7" s="153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8"/>
      <c r="C8" s="154"/>
      <c r="D8" s="159"/>
      <c r="E8" s="9"/>
    </row>
    <row r="9" spans="1:6" s="210" customFormat="1" ht="18.75" x14ac:dyDescent="0.3">
      <c r="A9" s="41" t="s">
        <v>189</v>
      </c>
      <c r="B9" s="36" t="s">
        <v>602</v>
      </c>
      <c r="C9" s="218">
        <f>C10+C11+C12+C13+C14+C15+C16+C17</f>
        <v>17051.428</v>
      </c>
      <c r="D9" s="218">
        <f>D10+D11+D12+D13+D14+D15+D16+D17</f>
        <v>83452.737999999998</v>
      </c>
      <c r="E9" s="211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2">
        <f>'4 Вед'!W467</f>
        <v>0</v>
      </c>
      <c r="D10" s="212">
        <f>'4 Вед'!X467</f>
        <v>2011.6</v>
      </c>
      <c r="E10" s="212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2">
        <f>'4 Вед'!W415</f>
        <v>558</v>
      </c>
      <c r="D11" s="212">
        <f>'4 Вед'!X415</f>
        <v>5092</v>
      </c>
      <c r="E11" s="212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2">
        <f>'4 Вед'!W278+'4 Вед'!W478</f>
        <v>-100.62300000000005</v>
      </c>
      <c r="D12" s="212">
        <f>'4 Вед'!X278+'4 Вед'!X478</f>
        <v>19929.476999999999</v>
      </c>
      <c r="E12" s="212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853</v>
      </c>
      <c r="C13" s="212">
        <f>'4 Вед'!W537</f>
        <v>0</v>
      </c>
      <c r="D13" s="212">
        <f>'4 Вед'!X537</f>
        <v>7.5</v>
      </c>
      <c r="E13" s="212"/>
    </row>
    <row r="14" spans="1:6" s="44" customFormat="1" ht="25.5" x14ac:dyDescent="0.3">
      <c r="A14" s="31" t="s">
        <v>199</v>
      </c>
      <c r="B14" s="33" t="s">
        <v>606</v>
      </c>
      <c r="C14" s="212">
        <f>'4 Вед'!W452+'4 Вед'!W303</f>
        <v>-2473.8000000000002</v>
      </c>
      <c r="D14" s="212">
        <f>'4 Вед'!X452+'4 Вед'!X303</f>
        <v>7387.2</v>
      </c>
      <c r="E14" s="212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12">
        <f>'4 Вед'!W368</f>
        <v>552.53</v>
      </c>
      <c r="D15" s="212">
        <f>'4 Вед'!X368</f>
        <v>939.82999999999993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2">
        <f>'4 Вед'!W543</f>
        <v>-741.02</v>
      </c>
      <c r="D16" s="212">
        <f>'4 Вед'!X543</f>
        <v>1908.98</v>
      </c>
      <c r="E16" s="212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2">
        <f>'4 Вед'!W548+'4 Вед'!W344</f>
        <v>19256.341</v>
      </c>
      <c r="D17" s="212">
        <f>'4 Вед'!X548+'4 Вед'!X344</f>
        <v>46176.150999999998</v>
      </c>
      <c r="E17" s="212" t="e">
        <f>'2018'!#REF!+'2018'!#REF!</f>
        <v>#REF!</v>
      </c>
    </row>
    <row r="18" spans="1:5" s="210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2">
        <f>'4 Вед'!W372</f>
        <v>0</v>
      </c>
      <c r="D19" s="212">
        <f>'4 Вед'!X372</f>
        <v>0</v>
      </c>
      <c r="E19" s="212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4"/>
      <c r="D20" s="154"/>
      <c r="E20" s="9"/>
    </row>
    <row r="21" spans="1:5" s="210" customFormat="1" ht="18.75" x14ac:dyDescent="0.3">
      <c r="A21" s="41" t="s">
        <v>210</v>
      </c>
      <c r="B21" s="36" t="s">
        <v>613</v>
      </c>
      <c r="C21" s="213">
        <f>C24</f>
        <v>385</v>
      </c>
      <c r="D21" s="213">
        <f>D22+D23+D24+D25+D26</f>
        <v>6794</v>
      </c>
      <c r="E21" s="213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4"/>
      <c r="D22" s="154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4"/>
      <c r="D23" s="154"/>
      <c r="E23" s="9"/>
    </row>
    <row r="24" spans="1:5" s="44" customFormat="1" ht="18.75" x14ac:dyDescent="0.3">
      <c r="A24" s="31" t="s">
        <v>1233</v>
      </c>
      <c r="B24" s="33" t="s">
        <v>618</v>
      </c>
      <c r="C24" s="212">
        <f>'4 Вед'!W376+'4 Вед'!W608</f>
        <v>385</v>
      </c>
      <c r="D24" s="212">
        <f>'4 Вед'!X376+'4 Вед'!X608</f>
        <v>6794</v>
      </c>
      <c r="E24" s="212" t="e">
        <f>'2018'!#REF!</f>
        <v>#REF!</v>
      </c>
    </row>
    <row r="25" spans="1:5" s="433" customFormat="1" ht="29.25" hidden="1" customHeight="1" x14ac:dyDescent="0.2">
      <c r="A25" s="31" t="s">
        <v>213</v>
      </c>
      <c r="B25" s="11" t="s">
        <v>619</v>
      </c>
      <c r="C25" s="154"/>
      <c r="D25" s="154"/>
      <c r="E25" s="432"/>
    </row>
    <row r="26" spans="1:5" s="44" customFormat="1" ht="18.75" hidden="1" x14ac:dyDescent="0.3">
      <c r="A26" s="31" t="s">
        <v>48</v>
      </c>
      <c r="B26" s="33" t="s">
        <v>620</v>
      </c>
      <c r="C26" s="212">
        <f>'4 Вед'!W649</f>
        <v>0</v>
      </c>
      <c r="D26" s="212">
        <f>'4 Вед'!X649</f>
        <v>0</v>
      </c>
      <c r="E26" s="9"/>
    </row>
    <row r="27" spans="1:5" s="210" customFormat="1" ht="18.75" x14ac:dyDescent="0.3">
      <c r="A27" s="41" t="s">
        <v>215</v>
      </c>
      <c r="B27" s="36" t="s">
        <v>621</v>
      </c>
      <c r="C27" s="213">
        <f>C28+C32+C34</f>
        <v>2527.1719999999996</v>
      </c>
      <c r="D27" s="213">
        <f>D28+D32+D34</f>
        <v>20053.739186999999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2">
        <f>'4 Вед'!W656</f>
        <v>60</v>
      </c>
      <c r="D28" s="212">
        <f>'4 Вед'!X656</f>
        <v>2953.7</v>
      </c>
      <c r="E28" s="212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2" t="e">
        <f>'2018'!#REF!</f>
        <v>#REF!</v>
      </c>
      <c r="D29" s="212" t="e">
        <f>'2018'!#REF!</f>
        <v>#REF!</v>
      </c>
      <c r="E29" s="212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4"/>
      <c r="D30" s="154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4"/>
      <c r="D31" s="154"/>
      <c r="E31" s="9"/>
    </row>
    <row r="32" spans="1:5" s="44" customFormat="1" ht="18.75" x14ac:dyDescent="0.3">
      <c r="A32" s="31" t="s">
        <v>374</v>
      </c>
      <c r="B32" s="33" t="s">
        <v>626</v>
      </c>
      <c r="C32" s="212">
        <f>'4 Вед'!W380+'4 Вед'!W701</f>
        <v>403.03</v>
      </c>
      <c r="D32" s="212">
        <f>'4 Вед'!X380+'4 Вед'!X701</f>
        <v>9034.7971869999983</v>
      </c>
      <c r="E32" s="212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2"/>
      <c r="D33" s="212"/>
      <c r="E33" s="212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2">
        <f>'4 Вед'!W705+'4 Вед'!W352+'4 Вед'!W12</f>
        <v>2064.1419999999998</v>
      </c>
      <c r="D34" s="212">
        <f>'4 Вед'!X705+'4 Вед'!X352+'4 Вед'!X12</f>
        <v>8065.2420000000002</v>
      </c>
      <c r="E34" s="212" t="e">
        <f>'2018'!#REF!</f>
        <v>#REF!</v>
      </c>
    </row>
    <row r="35" spans="1:5" s="210" customFormat="1" ht="18.75" x14ac:dyDescent="0.3">
      <c r="A35" s="41" t="s">
        <v>221</v>
      </c>
      <c r="B35" s="36" t="s">
        <v>629</v>
      </c>
      <c r="C35" s="213">
        <f>C36+C37+C38</f>
        <v>-11574.089499999998</v>
      </c>
      <c r="D35" s="213">
        <f>D36+D37+D38</f>
        <v>45306.2405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2">
        <f>'4 Вед'!W731</f>
        <v>-12517.795499999998</v>
      </c>
      <c r="D36" s="212">
        <f>'4 Вед'!X731</f>
        <v>18880.3845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2">
        <f>'4 Вед'!W743</f>
        <v>-258.86400000000003</v>
      </c>
      <c r="D37" s="212">
        <f>'4 Вед'!X743</f>
        <v>25223.286</v>
      </c>
      <c r="E37" s="212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12">
        <f>'4 Вед'!W387</f>
        <v>1202.57</v>
      </c>
      <c r="D38" s="212">
        <f>'4 Вед'!X387</f>
        <v>1202.57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4"/>
      <c r="D39" s="154"/>
      <c r="E39" s="9"/>
    </row>
    <row r="40" spans="1:5" s="210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4"/>
      <c r="D41" s="154"/>
      <c r="E41" s="9"/>
    </row>
    <row r="42" spans="1:5" s="210" customFormat="1" ht="18.75" x14ac:dyDescent="0.3">
      <c r="A42" s="41" t="s">
        <v>226</v>
      </c>
      <c r="B42" s="36" t="s">
        <v>637</v>
      </c>
      <c r="C42" s="213">
        <f>C43+C44+C45+C46+C47</f>
        <v>66090.306600000011</v>
      </c>
      <c r="D42" s="213">
        <f>D43+D44+D45+D46+D47</f>
        <v>612181.00659999996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2">
        <f>'4 Вед'!W131</f>
        <v>57241.334999999999</v>
      </c>
      <c r="D43" s="212">
        <f>'4 Вед'!X131</f>
        <v>141013.14499999999</v>
      </c>
      <c r="E43" s="212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2">
        <f>'4 Вед'!W147+'4 Вед'!W788</f>
        <v>2063.7216000000026</v>
      </c>
      <c r="D44" s="212">
        <f>'4 Вед'!X147+'4 Вед'!X788</f>
        <v>371183.89159999997</v>
      </c>
      <c r="E44" s="212" t="e">
        <f>'2018'!#REF!+'2018'!#REF!</f>
        <v>#REF!</v>
      </c>
    </row>
    <row r="45" spans="1:5" s="44" customFormat="1" ht="18.75" x14ac:dyDescent="0.3">
      <c r="A45" s="31" t="s">
        <v>852</v>
      </c>
      <c r="B45" s="33" t="s">
        <v>854</v>
      </c>
      <c r="C45" s="212">
        <f>'4 Вед'!W16+'4 Вед'!W178</f>
        <v>6434.197000000001</v>
      </c>
      <c r="D45" s="212">
        <f>'4 Вед'!X16+'4 Вед'!X178</f>
        <v>72349.116999999998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2">
        <f>'4 Вед'!W35+'4 Вед'!W206+'4 Вед'!W790</f>
        <v>0</v>
      </c>
      <c r="D46" s="212">
        <f>'4 Вед'!X35+'4 Вед'!X206+'4 Вед'!X790</f>
        <v>1917.7</v>
      </c>
      <c r="E46" s="212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2">
        <f>'4 Вед'!W216</f>
        <v>351.053</v>
      </c>
      <c r="D47" s="212">
        <f>'4 Вед'!X216</f>
        <v>25717.152999999998</v>
      </c>
      <c r="E47" s="212" t="e">
        <f>'2018'!#REF!</f>
        <v>#REF!</v>
      </c>
    </row>
    <row r="48" spans="1:5" s="210" customFormat="1" ht="18.75" x14ac:dyDescent="0.3">
      <c r="A48" s="41" t="s">
        <v>232</v>
      </c>
      <c r="B48" s="36" t="s">
        <v>642</v>
      </c>
      <c r="C48" s="213">
        <f>C49+C50</f>
        <v>4926.527</v>
      </c>
      <c r="D48" s="213">
        <f>D49+D50</f>
        <v>57378.406999999992</v>
      </c>
      <c r="E48" s="213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2">
        <f>'4 Вед'!W41</f>
        <v>3604.4269999999997</v>
      </c>
      <c r="D49" s="212">
        <f>'4 Вед'!X41</f>
        <v>44601.306999999993</v>
      </c>
      <c r="E49" s="212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2">
        <f>'4 Вед'!W75</f>
        <v>1322.1</v>
      </c>
      <c r="D50" s="212">
        <f>'4 Вед'!X75</f>
        <v>12777.1</v>
      </c>
      <c r="E50" s="212" t="e">
        <f>'2018'!#REF!</f>
        <v>#REF!</v>
      </c>
    </row>
    <row r="51" spans="1:5" s="210" customFormat="1" ht="22.5" customHeight="1" x14ac:dyDescent="0.3">
      <c r="A51" s="41" t="s">
        <v>274</v>
      </c>
      <c r="B51" s="36" t="s">
        <v>646</v>
      </c>
      <c r="C51" s="213">
        <f>C52+C54+C55</f>
        <v>776.7360000000001</v>
      </c>
      <c r="D51" s="213">
        <f>D52+D54+D55</f>
        <v>5744.6360000000004</v>
      </c>
      <c r="E51" s="213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2">
        <f>'4 Вед'!W794</f>
        <v>0</v>
      </c>
      <c r="D52" s="212">
        <f>'4 Вед'!X794</f>
        <v>400</v>
      </c>
      <c r="E52" s="212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4"/>
      <c r="D53" s="154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2">
        <f>'4 Вед'!W797+'4 Вед'!W101</f>
        <v>776.7360000000001</v>
      </c>
      <c r="D54" s="212">
        <f>'4 Вед'!X797+'4 Вед'!X101</f>
        <v>3342.2360000000003</v>
      </c>
      <c r="E54" s="212" t="e">
        <f>'2018'!#REF!+'2018'!#REF!</f>
        <v>#REF!</v>
      </c>
    </row>
    <row r="55" spans="1:5" s="44" customFormat="1" ht="18.75" hidden="1" x14ac:dyDescent="0.3">
      <c r="A55" s="31" t="s">
        <v>278</v>
      </c>
      <c r="B55" s="33" t="s">
        <v>651</v>
      </c>
      <c r="C55" s="212">
        <f>'4 Вед'!W266</f>
        <v>0</v>
      </c>
      <c r="D55" s="212">
        <f>'4 Вед'!X266</f>
        <v>2002.4</v>
      </c>
      <c r="E55" s="212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12">
        <f>'2018'!M983</f>
        <v>0</v>
      </c>
      <c r="D56" s="212">
        <v>0</v>
      </c>
      <c r="E56" s="212" t="e">
        <f>'2018'!#REF!</f>
        <v>#REF!</v>
      </c>
    </row>
    <row r="57" spans="1:5" s="210" customFormat="1" ht="18.75" x14ac:dyDescent="0.3">
      <c r="A57" s="41" t="s">
        <v>653</v>
      </c>
      <c r="B57" s="36" t="s">
        <v>654</v>
      </c>
      <c r="C57" s="213">
        <f>C58+C59+C60</f>
        <v>535</v>
      </c>
      <c r="D57" s="213">
        <f>D58+D59+D60</f>
        <v>1035</v>
      </c>
      <c r="E57" s="213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12">
        <f>'4 Вед'!W107</f>
        <v>0</v>
      </c>
      <c r="D58" s="212">
        <f>'4 Вед'!X107</f>
        <v>0</v>
      </c>
      <c r="E58" s="212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2">
        <f>'4 Вед'!W110</f>
        <v>535</v>
      </c>
      <c r="D59" s="212">
        <f>'4 Вед'!X110</f>
        <v>1035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2">
        <f>'4 Вед'!W815</f>
        <v>0</v>
      </c>
      <c r="D60" s="212">
        <f>'4 Вед'!X814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4"/>
      <c r="D61" s="154"/>
      <c r="E61" s="9"/>
    </row>
    <row r="62" spans="1:5" s="210" customFormat="1" ht="18.75" x14ac:dyDescent="0.3">
      <c r="A62" s="41" t="s">
        <v>282</v>
      </c>
      <c r="B62" s="36" t="s">
        <v>660</v>
      </c>
      <c r="C62" s="213">
        <f>C63+C64</f>
        <v>362</v>
      </c>
      <c r="D62" s="213">
        <f>D63+D64</f>
        <v>4809</v>
      </c>
      <c r="E62" s="213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4"/>
      <c r="D63" s="154"/>
      <c r="E63" s="9"/>
    </row>
    <row r="64" spans="1:5" s="44" customFormat="1" ht="18.75" x14ac:dyDescent="0.3">
      <c r="A64" s="31" t="s">
        <v>283</v>
      </c>
      <c r="B64" s="33" t="s">
        <v>663</v>
      </c>
      <c r="C64" s="212">
        <f>'4 Вед'!W822</f>
        <v>362</v>
      </c>
      <c r="D64" s="212">
        <f>'4 Вед'!X822</f>
        <v>4809</v>
      </c>
      <c r="E64" s="212" t="e">
        <f>'2018'!#REF!</f>
        <v>#REF!</v>
      </c>
    </row>
    <row r="65" spans="1:5" s="210" customFormat="1" ht="21" customHeight="1" x14ac:dyDescent="0.3">
      <c r="A65" s="41" t="s">
        <v>664</v>
      </c>
      <c r="B65" s="36" t="s">
        <v>665</v>
      </c>
      <c r="C65" s="213">
        <f>C66</f>
        <v>0</v>
      </c>
      <c r="D65" s="213">
        <f>D66</f>
        <v>200</v>
      </c>
      <c r="E65" s="213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12">
        <f>'4 Вед'!W364</f>
        <v>0</v>
      </c>
      <c r="D66" s="212">
        <f>'4 Вед'!X364</f>
        <v>200</v>
      </c>
      <c r="E66" s="212" t="e">
        <f>'2018'!#REF!</f>
        <v>#REF!</v>
      </c>
    </row>
    <row r="67" spans="1:5" s="210" customFormat="1" ht="28.5" customHeight="1" x14ac:dyDescent="0.3">
      <c r="A67" s="41" t="s">
        <v>285</v>
      </c>
      <c r="B67" s="18" t="s">
        <v>668</v>
      </c>
      <c r="C67" s="213">
        <f>C68+C70</f>
        <v>2827.7750000000001</v>
      </c>
      <c r="D67" s="213">
        <f>D68+D70</f>
        <v>42528.775000000001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2">
        <f>'4 Вед'!W392</f>
        <v>0</v>
      </c>
      <c r="D68" s="212">
        <f>'4 Вед'!X392</f>
        <v>29599</v>
      </c>
      <c r="E68" s="212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2" t="e">
        <f>'2018'!M478</f>
        <v>#REF!</v>
      </c>
      <c r="D69" s="212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2">
        <f>'4 Вед'!W398</f>
        <v>2827.7750000000001</v>
      </c>
      <c r="D70" s="212">
        <f>'4 Вед'!X398</f>
        <v>12929.775</v>
      </c>
      <c r="E70" s="9"/>
    </row>
    <row r="71" spans="1:5" s="44" customFormat="1" ht="18.75" hidden="1" x14ac:dyDescent="0.3">
      <c r="A71" s="8" t="s">
        <v>696</v>
      </c>
      <c r="B71" s="155" t="s">
        <v>697</v>
      </c>
      <c r="C71" s="212">
        <f>'4 Вед'!W989</f>
        <v>0</v>
      </c>
      <c r="D71" s="212">
        <f>'4 Вед'!X989</f>
        <v>0</v>
      </c>
      <c r="E71" s="212" t="e">
        <f>'2018'!#REF!</f>
        <v>#REF!</v>
      </c>
    </row>
    <row r="72" spans="1:5" s="210" customFormat="1" ht="18.75" x14ac:dyDescent="0.3">
      <c r="A72" s="208" t="s">
        <v>292</v>
      </c>
      <c r="B72" s="209"/>
      <c r="C72" s="213">
        <f>C9+C18+C21+C27+C35+C42+C48+C51+C57+C62+C65+C67+C71</f>
        <v>83907.855100000015</v>
      </c>
      <c r="D72" s="213">
        <f>D9+D18+D21+D27+D35+D42+D48+D51+D57+D62+D65+D67+D71</f>
        <v>879483.54228700011</v>
      </c>
      <c r="E72" s="213" t="e">
        <f>E9+E18+E21+E27+E35+E40+E42+E48+E51+E57+E62+E65+E67+E71</f>
        <v>#REF!</v>
      </c>
    </row>
    <row r="73" spans="1:5" s="44" customFormat="1" ht="20.25" hidden="1" customHeight="1" x14ac:dyDescent="0.3">
      <c r="A73" s="216"/>
      <c r="B73" s="216"/>
      <c r="C73" s="217" t="e">
        <f>'2018'!#REF!</f>
        <v>#REF!</v>
      </c>
      <c r="D73" s="217" t="e">
        <f>'2018'!#REF!</f>
        <v>#REF!</v>
      </c>
      <c r="E73" s="217" t="e">
        <f>'2018'!#REF!</f>
        <v>#REF!</v>
      </c>
    </row>
    <row r="74" spans="1:5" s="44" customFormat="1" ht="18.75" hidden="1" x14ac:dyDescent="0.3">
      <c r="A74" s="1"/>
      <c r="B74" s="126"/>
      <c r="C74" s="214" t="e">
        <f>C72-C73</f>
        <v>#REF!</v>
      </c>
      <c r="D74" s="214" t="e">
        <f>D72-D73</f>
        <v>#REF!</v>
      </c>
      <c r="E74" s="214" t="e">
        <f>E72-E73</f>
        <v>#REF!</v>
      </c>
    </row>
    <row r="75" spans="1:5" s="44" customFormat="1" ht="18.75" hidden="1" x14ac:dyDescent="0.3">
      <c r="A75" s="1"/>
      <c r="B75" s="126"/>
      <c r="C75" s="4"/>
      <c r="D75" s="3"/>
      <c r="E75" s="3"/>
    </row>
    <row r="76" spans="1:5" s="44" customFormat="1" ht="18.75" hidden="1" x14ac:dyDescent="0.3">
      <c r="A76" s="1"/>
      <c r="B76" s="126"/>
      <c r="C76" s="214">
        <f>'2018'!M1160</f>
        <v>0</v>
      </c>
      <c r="D76" s="249">
        <f>'2018'!N1160</f>
        <v>0</v>
      </c>
      <c r="E76" s="3"/>
    </row>
    <row r="77" spans="1:5" s="44" customFormat="1" ht="18.75" hidden="1" x14ac:dyDescent="0.3">
      <c r="A77" s="1"/>
      <c r="B77" s="126"/>
      <c r="C77" s="214">
        <f>C72-C76</f>
        <v>83907.855100000015</v>
      </c>
      <c r="D77" s="214">
        <f>D72-D76</f>
        <v>879483.54228700011</v>
      </c>
      <c r="E77" s="214" t="e">
        <f>E72-E76</f>
        <v>#REF!</v>
      </c>
    </row>
    <row r="78" spans="1:5" x14ac:dyDescent="0.2">
      <c r="B78" s="126"/>
    </row>
    <row r="79" spans="1:5" x14ac:dyDescent="0.2">
      <c r="B79" s="126"/>
    </row>
    <row r="80" spans="1:5" x14ac:dyDescent="0.2">
      <c r="B80" s="126"/>
    </row>
    <row r="81" spans="2:2" x14ac:dyDescent="0.2">
      <c r="B81" s="126"/>
    </row>
    <row r="82" spans="2:2" x14ac:dyDescent="0.2">
      <c r="B82" s="126"/>
    </row>
    <row r="83" spans="2:2" x14ac:dyDescent="0.2">
      <c r="B83" s="126"/>
    </row>
    <row r="84" spans="2:2" x14ac:dyDescent="0.2">
      <c r="B84" s="126"/>
    </row>
    <row r="85" spans="2:2" x14ac:dyDescent="0.2">
      <c r="B85" s="126"/>
    </row>
    <row r="86" spans="2:2" x14ac:dyDescent="0.2">
      <c r="B86" s="126"/>
    </row>
    <row r="87" spans="2:2" x14ac:dyDescent="0.2">
      <c r="B87" s="126"/>
    </row>
    <row r="88" spans="2:2" x14ac:dyDescent="0.2">
      <c r="B88" s="126"/>
    </row>
    <row r="89" spans="2:2" x14ac:dyDescent="0.2">
      <c r="B89" s="126"/>
    </row>
    <row r="90" spans="2:2" x14ac:dyDescent="0.2">
      <c r="B90" s="126"/>
    </row>
    <row r="91" spans="2:2" x14ac:dyDescent="0.2">
      <c r="B91" s="126"/>
    </row>
    <row r="92" spans="2:2" x14ac:dyDescent="0.2">
      <c r="B92" s="126"/>
    </row>
    <row r="93" spans="2:2" x14ac:dyDescent="0.2">
      <c r="B93" s="126"/>
    </row>
    <row r="94" spans="2:2" x14ac:dyDescent="0.2">
      <c r="B94" s="126"/>
    </row>
    <row r="95" spans="2:2" x14ac:dyDescent="0.2">
      <c r="B95" s="126"/>
    </row>
    <row r="96" spans="2:2" x14ac:dyDescent="0.2">
      <c r="B96" s="126"/>
    </row>
    <row r="97" spans="2:2" x14ac:dyDescent="0.2">
      <c r="B97" s="126"/>
    </row>
    <row r="98" spans="2:2" x14ac:dyDescent="0.2">
      <c r="B98" s="126"/>
    </row>
    <row r="99" spans="2:2" x14ac:dyDescent="0.2">
      <c r="B99" s="126"/>
    </row>
    <row r="100" spans="2:2" x14ac:dyDescent="0.2">
      <c r="B100" s="126"/>
    </row>
    <row r="101" spans="2:2" x14ac:dyDescent="0.2">
      <c r="B101" s="126"/>
    </row>
    <row r="102" spans="2:2" x14ac:dyDescent="0.2">
      <c r="B102" s="126"/>
    </row>
    <row r="103" spans="2:2" x14ac:dyDescent="0.2">
      <c r="B103" s="126"/>
    </row>
    <row r="104" spans="2:2" x14ac:dyDescent="0.2">
      <c r="B104" s="126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634" t="s">
        <v>599</v>
      </c>
      <c r="F1" s="634"/>
      <c r="G1" s="634"/>
    </row>
    <row r="2" spans="1:256" ht="58.5" customHeight="1" x14ac:dyDescent="0.2">
      <c r="F2" s="595" t="s">
        <v>446</v>
      </c>
      <c r="G2" s="595"/>
      <c r="H2" s="43"/>
    </row>
    <row r="3" spans="1:256" ht="51" customHeight="1" x14ac:dyDescent="0.3">
      <c r="A3" s="635" t="s">
        <v>688</v>
      </c>
      <c r="B3" s="635"/>
      <c r="C3" s="635"/>
      <c r="D3" s="635"/>
      <c r="E3" s="635"/>
      <c r="F3" s="635"/>
      <c r="G3" s="63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60"/>
      <c r="B4" s="160"/>
      <c r="C4" s="160"/>
      <c r="D4" s="160"/>
      <c r="E4" s="161"/>
      <c r="F4" s="636" t="s">
        <v>549</v>
      </c>
      <c r="G4" s="63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2">
        <v>1</v>
      </c>
      <c r="B6" s="162">
        <v>2</v>
      </c>
      <c r="C6" s="163" t="s">
        <v>565</v>
      </c>
      <c r="D6" s="163" t="s">
        <v>595</v>
      </c>
      <c r="E6" s="163" t="s">
        <v>596</v>
      </c>
      <c r="F6" s="163" t="s">
        <v>597</v>
      </c>
      <c r="G6" s="162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2"/>
      <c r="B7" s="164"/>
      <c r="C7" s="163"/>
      <c r="D7" s="163"/>
      <c r="E7" s="163"/>
      <c r="F7" s="163"/>
      <c r="G7" s="165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2"/>
      <c r="B8" s="164"/>
      <c r="C8" s="163"/>
      <c r="D8" s="163"/>
      <c r="E8" s="163"/>
      <c r="F8" s="163"/>
      <c r="G8" s="165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6"/>
      <c r="B9" s="164"/>
      <c r="C9" s="163"/>
      <c r="D9" s="163"/>
      <c r="E9" s="163"/>
      <c r="F9" s="163"/>
      <c r="G9" s="165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2"/>
      <c r="B10" s="164"/>
      <c r="C10" s="163"/>
      <c r="D10" s="163"/>
      <c r="E10" s="163"/>
      <c r="F10" s="163"/>
      <c r="G10" s="165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2"/>
      <c r="B11" s="164"/>
      <c r="C11" s="163"/>
      <c r="D11" s="163"/>
      <c r="E11" s="163"/>
      <c r="F11" s="163"/>
      <c r="G11" s="165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2"/>
      <c r="B12" s="164"/>
      <c r="C12" s="163"/>
      <c r="D12" s="163"/>
      <c r="E12" s="163"/>
      <c r="F12" s="163"/>
      <c r="G12" s="165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2"/>
      <c r="B13" s="164"/>
      <c r="C13" s="163"/>
      <c r="D13" s="163"/>
      <c r="E13" s="163"/>
      <c r="F13" s="163"/>
      <c r="G13" s="165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2"/>
      <c r="B14" s="164"/>
      <c r="C14" s="163"/>
      <c r="D14" s="163"/>
      <c r="E14" s="163"/>
      <c r="F14" s="163"/>
      <c r="G14" s="165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2"/>
      <c r="B15" s="164"/>
      <c r="C15" s="163"/>
      <c r="D15" s="163"/>
      <c r="E15" s="163"/>
      <c r="F15" s="163"/>
      <c r="G15" s="165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2"/>
      <c r="B16" s="164"/>
      <c r="C16" s="163"/>
      <c r="D16" s="163"/>
      <c r="E16" s="163"/>
      <c r="F16" s="163"/>
      <c r="G16" s="165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2"/>
      <c r="B17" s="164"/>
      <c r="C17" s="163"/>
      <c r="D17" s="163"/>
      <c r="E17" s="163"/>
      <c r="F17" s="163"/>
      <c r="G17" s="165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2"/>
      <c r="B18" s="164"/>
      <c r="C18" s="163"/>
      <c r="D18" s="163"/>
      <c r="E18" s="163"/>
      <c r="F18" s="163"/>
      <c r="G18" s="165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2"/>
      <c r="B19" s="637" t="s">
        <v>292</v>
      </c>
      <c r="C19" s="637"/>
      <c r="D19" s="637"/>
      <c r="E19" s="637"/>
      <c r="F19" s="637"/>
      <c r="G19" s="165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638" t="s">
        <v>600</v>
      </c>
      <c r="B22" s="638"/>
      <c r="C22" s="638"/>
      <c r="D22" s="638"/>
      <c r="E22" s="638"/>
      <c r="F22" s="638"/>
      <c r="G22" s="63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634" t="s">
        <v>588</v>
      </c>
      <c r="H1" s="634"/>
    </row>
    <row r="2" spans="1:256" ht="59.25" customHeight="1" x14ac:dyDescent="0.2">
      <c r="G2" s="595" t="s">
        <v>446</v>
      </c>
      <c r="H2" s="595"/>
      <c r="I2" s="43"/>
    </row>
    <row r="3" spans="1:256" ht="50.25" customHeight="1" x14ac:dyDescent="0.3">
      <c r="A3" s="635" t="s">
        <v>687</v>
      </c>
      <c r="B3" s="635"/>
      <c r="C3" s="635"/>
      <c r="D3" s="635"/>
      <c r="E3" s="635"/>
      <c r="F3" s="635"/>
      <c r="G3" s="635"/>
      <c r="H3" s="635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7"/>
      <c r="B4" s="167"/>
      <c r="C4" s="167"/>
      <c r="D4" s="167"/>
      <c r="E4" s="168"/>
      <c r="F4" s="636" t="s">
        <v>589</v>
      </c>
      <c r="G4" s="636"/>
      <c r="H4" s="63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9">
        <v>1</v>
      </c>
      <c r="B6" s="169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9">
        <v>8</v>
      </c>
      <c r="H6" s="169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9"/>
      <c r="B7" s="170"/>
      <c r="C7" s="40"/>
      <c r="D7" s="40"/>
      <c r="E7" s="40"/>
      <c r="F7" s="40"/>
      <c r="G7" s="171"/>
      <c r="H7" s="17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9"/>
      <c r="B8" s="170"/>
      <c r="C8" s="40"/>
      <c r="D8" s="40"/>
      <c r="E8" s="40"/>
      <c r="F8" s="40"/>
      <c r="G8" s="171"/>
      <c r="H8" s="171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2"/>
      <c r="B9" s="170"/>
      <c r="C9" s="40"/>
      <c r="D9" s="40"/>
      <c r="E9" s="40"/>
      <c r="F9" s="40"/>
      <c r="G9" s="171"/>
      <c r="H9" s="171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9"/>
      <c r="B10" s="170"/>
      <c r="C10" s="40"/>
      <c r="D10" s="40"/>
      <c r="E10" s="40"/>
      <c r="F10" s="40"/>
      <c r="G10" s="171"/>
      <c r="H10" s="17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9"/>
      <c r="B11" s="170"/>
      <c r="C11" s="40"/>
      <c r="D11" s="40"/>
      <c r="E11" s="40"/>
      <c r="F11" s="40"/>
      <c r="G11" s="171"/>
      <c r="H11" s="171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9"/>
      <c r="B12" s="170"/>
      <c r="C12" s="40"/>
      <c r="D12" s="40"/>
      <c r="E12" s="40"/>
      <c r="F12" s="40"/>
      <c r="G12" s="171"/>
      <c r="H12" s="171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9"/>
      <c r="B13" s="170"/>
      <c r="C13" s="40"/>
      <c r="D13" s="40"/>
      <c r="E13" s="40"/>
      <c r="F13" s="40"/>
      <c r="G13" s="171"/>
      <c r="H13" s="171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9"/>
      <c r="B14" s="170"/>
      <c r="C14" s="40"/>
      <c r="D14" s="40"/>
      <c r="E14" s="40"/>
      <c r="F14" s="40"/>
      <c r="G14" s="171"/>
      <c r="H14" s="17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9"/>
      <c r="B15" s="170"/>
      <c r="C15" s="40"/>
      <c r="D15" s="40"/>
      <c r="E15" s="40"/>
      <c r="F15" s="40"/>
      <c r="G15" s="171"/>
      <c r="H15" s="171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9"/>
      <c r="B16" s="170"/>
      <c r="C16" s="40"/>
      <c r="D16" s="40"/>
      <c r="E16" s="40"/>
      <c r="F16" s="40"/>
      <c r="G16" s="173"/>
      <c r="H16" s="173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9"/>
      <c r="B17" s="170"/>
      <c r="C17" s="40"/>
      <c r="D17" s="40"/>
      <c r="E17" s="40"/>
      <c r="F17" s="40"/>
      <c r="G17" s="171"/>
      <c r="H17" s="171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9"/>
      <c r="B18" s="170"/>
      <c r="C18" s="40"/>
      <c r="D18" s="40"/>
      <c r="E18" s="40"/>
      <c r="F18" s="40"/>
      <c r="G18" s="171"/>
      <c r="H18" s="171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9"/>
      <c r="B19" s="170"/>
      <c r="C19" s="40"/>
      <c r="D19" s="40"/>
      <c r="E19" s="40"/>
      <c r="F19" s="40"/>
      <c r="G19" s="171"/>
      <c r="H19" s="171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9"/>
      <c r="B20" s="170"/>
      <c r="C20" s="40"/>
      <c r="D20" s="40"/>
      <c r="E20" s="40"/>
      <c r="F20" s="40"/>
      <c r="G20" s="171"/>
      <c r="H20" s="171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9"/>
      <c r="B21" s="39"/>
      <c r="C21" s="33"/>
      <c r="D21" s="33"/>
      <c r="E21" s="33"/>
      <c r="F21" s="33"/>
      <c r="G21" s="171"/>
      <c r="H21" s="171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9"/>
      <c r="B22" s="639" t="s">
        <v>292</v>
      </c>
      <c r="C22" s="639"/>
      <c r="D22" s="639"/>
      <c r="E22" s="639"/>
      <c r="F22" s="639"/>
      <c r="G22" s="171"/>
      <c r="H22" s="171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640" t="s">
        <v>598</v>
      </c>
      <c r="B25" s="640"/>
      <c r="C25" s="640"/>
      <c r="D25" s="640"/>
      <c r="E25" s="640"/>
      <c r="F25" s="640"/>
      <c r="G25" s="640"/>
      <c r="H25" s="64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BreakPreview" topLeftCell="A51" zoomScaleNormal="100" zoomScaleSheetLayoutView="100" workbookViewId="0">
      <selection activeCell="E32" sqref="E32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5" t="s">
        <v>718</v>
      </c>
    </row>
    <row r="2" spans="1:6" ht="55.5" customHeight="1" x14ac:dyDescent="0.2">
      <c r="D2" s="595" t="s">
        <v>1177</v>
      </c>
      <c r="E2" s="595"/>
    </row>
    <row r="3" spans="1:6" ht="24" customHeight="1" x14ac:dyDescent="0.2">
      <c r="D3" s="5"/>
    </row>
    <row r="4" spans="1:6" s="44" customFormat="1" ht="49.5" customHeight="1" x14ac:dyDescent="0.3">
      <c r="A4" s="633" t="s">
        <v>1183</v>
      </c>
      <c r="B4" s="633"/>
      <c r="C4" s="633"/>
      <c r="D4" s="633"/>
      <c r="E4" s="633"/>
      <c r="F4" s="156"/>
    </row>
    <row r="5" spans="1:6" s="52" customFormat="1" ht="18.75" x14ac:dyDescent="0.3">
      <c r="A5" s="103"/>
      <c r="B5" s="152"/>
      <c r="C5" s="152"/>
      <c r="D5" s="621" t="s">
        <v>549</v>
      </c>
      <c r="E5" s="621"/>
      <c r="F5" s="156"/>
    </row>
    <row r="6" spans="1:6" s="157" customFormat="1" ht="53.25" customHeight="1" x14ac:dyDescent="0.2">
      <c r="A6" s="38" t="s">
        <v>187</v>
      </c>
      <c r="B6" s="38" t="s">
        <v>601</v>
      </c>
      <c r="C6" s="38" t="s">
        <v>1191</v>
      </c>
      <c r="D6" s="38" t="s">
        <v>1066</v>
      </c>
      <c r="E6" s="38" t="s">
        <v>1192</v>
      </c>
    </row>
    <row r="7" spans="1:6" s="6" customFormat="1" ht="15.75" x14ac:dyDescent="0.2">
      <c r="A7" s="38">
        <v>1</v>
      </c>
      <c r="B7" s="153">
        <v>2</v>
      </c>
      <c r="C7" s="153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8"/>
      <c r="C8" s="158"/>
      <c r="D8" s="159"/>
      <c r="E8" s="9"/>
    </row>
    <row r="9" spans="1:6" s="210" customFormat="1" ht="18.75" x14ac:dyDescent="0.3">
      <c r="A9" s="290" t="s">
        <v>189</v>
      </c>
      <c r="B9" s="36" t="s">
        <v>602</v>
      </c>
      <c r="C9" s="401">
        <f>C10+C11+C12+C14+C16+C17+C13</f>
        <v>-420.41000000000059</v>
      </c>
      <c r="D9" s="401">
        <f t="shared" ref="D9:E9" si="0">D10+D11+D12+D14+D16+D17+D13</f>
        <v>58840.5</v>
      </c>
      <c r="E9" s="401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399">
        <f>'15 Вед'!S420</f>
        <v>-634</v>
      </c>
      <c r="D10" s="399">
        <f>'15 Вед'!T420</f>
        <v>2332</v>
      </c>
      <c r="E10" s="399">
        <f>'15 Вед'!U420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399">
        <f>'15 Вед'!S368</f>
        <v>0</v>
      </c>
      <c r="D11" s="399">
        <f>'15 Вед'!T368</f>
        <v>4371</v>
      </c>
      <c r="E11" s="399">
        <f>'15 Вед'!U368</f>
        <v>4371</v>
      </c>
    </row>
    <row r="12" spans="1:6" s="44" customFormat="1" ht="38.25" x14ac:dyDescent="0.3">
      <c r="A12" s="31" t="s">
        <v>195</v>
      </c>
      <c r="B12" s="11" t="s">
        <v>605</v>
      </c>
      <c r="C12" s="399">
        <f>'15 Вед'!S213+'15 Вед'!S431</f>
        <v>102.89999999999999</v>
      </c>
      <c r="D12" s="399">
        <f>'15 Вед'!T213+'15 Вед'!T431</f>
        <v>19254.7</v>
      </c>
      <c r="E12" s="399">
        <f>'15 Вед'!U213+'15 Вед'!U431</f>
        <v>19254.7</v>
      </c>
    </row>
    <row r="13" spans="1:6" s="44" customFormat="1" ht="18.75" x14ac:dyDescent="0.3">
      <c r="A13" s="31" t="s">
        <v>197</v>
      </c>
      <c r="B13" s="11" t="s">
        <v>853</v>
      </c>
      <c r="C13" s="399">
        <f>'15 Вед'!S491</f>
        <v>-4.2</v>
      </c>
      <c r="D13" s="399">
        <f>'15 Вед'!T491</f>
        <v>63.399999999999991</v>
      </c>
      <c r="E13" s="399">
        <f>'15 Вед'!U491</f>
        <v>3</v>
      </c>
    </row>
    <row r="14" spans="1:6" s="44" customFormat="1" ht="25.5" x14ac:dyDescent="0.3">
      <c r="A14" s="31" t="s">
        <v>199</v>
      </c>
      <c r="B14" s="11" t="s">
        <v>606</v>
      </c>
      <c r="C14" s="399">
        <f>'15 Вед'!S238+'15 Вед'!S405</f>
        <v>0</v>
      </c>
      <c r="D14" s="399">
        <f>'15 Вед'!T238+'15 Вед'!T405</f>
        <v>6751</v>
      </c>
      <c r="E14" s="399">
        <f>'15 Вед'!U238+'15 Вед'!U405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399"/>
      <c r="D15" s="399"/>
      <c r="E15" s="399"/>
    </row>
    <row r="16" spans="1:6" s="44" customFormat="1" ht="14.25" customHeight="1" x14ac:dyDescent="0.3">
      <c r="A16" s="31" t="s">
        <v>203</v>
      </c>
      <c r="B16" s="11" t="s">
        <v>608</v>
      </c>
      <c r="C16" s="399">
        <f>'15 Вед'!S497</f>
        <v>0</v>
      </c>
      <c r="D16" s="399">
        <f>'15 Вед'!T497</f>
        <v>2650</v>
      </c>
      <c r="E16" s="399">
        <f>'15 Вед'!U497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9">
        <f>'15 Вед'!S502+'15 Вед'!S278</f>
        <v>114.88999999999942</v>
      </c>
      <c r="D17" s="399">
        <f>'15 Вед'!T502+'15 Вед'!T278</f>
        <v>23418.400000000001</v>
      </c>
      <c r="E17" s="399">
        <f>'15 Вед'!U502+'15 Вед'!U278</f>
        <v>23418.400000000001</v>
      </c>
    </row>
    <row r="18" spans="1:5" s="210" customFormat="1" ht="14.25" hidden="1" customHeight="1" x14ac:dyDescent="0.3">
      <c r="A18" s="290" t="s">
        <v>209</v>
      </c>
      <c r="B18" s="18" t="s">
        <v>610</v>
      </c>
      <c r="C18" s="400">
        <f>C19</f>
        <v>0</v>
      </c>
      <c r="D18" s="400">
        <f t="shared" ref="D18:E18" si="1">D19</f>
        <v>0</v>
      </c>
      <c r="E18" s="400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9">
        <f>'15 Вед'!S302</f>
        <v>0</v>
      </c>
      <c r="D19" s="399">
        <f>'15 Вед'!T302</f>
        <v>0</v>
      </c>
      <c r="E19" s="399">
        <f>'15 Вед'!U302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399"/>
      <c r="D20" s="399"/>
      <c r="E20" s="399"/>
    </row>
    <row r="21" spans="1:5" s="210" customFormat="1" ht="25.5" x14ac:dyDescent="0.3">
      <c r="A21" s="290" t="s">
        <v>210</v>
      </c>
      <c r="B21" s="18" t="s">
        <v>613</v>
      </c>
      <c r="C21" s="400">
        <f>C24+C26</f>
        <v>196.5</v>
      </c>
      <c r="D21" s="400">
        <f t="shared" ref="D21:E21" si="2">D24+D26</f>
        <v>5602.7</v>
      </c>
      <c r="E21" s="400">
        <f t="shared" si="2"/>
        <v>5583.7</v>
      </c>
    </row>
    <row r="22" spans="1:5" s="44" customFormat="1" ht="18.75" hidden="1" x14ac:dyDescent="0.3">
      <c r="A22" s="31" t="s">
        <v>211</v>
      </c>
      <c r="B22" s="11" t="s">
        <v>614</v>
      </c>
      <c r="C22" s="399"/>
      <c r="D22" s="399"/>
      <c r="E22" s="399"/>
    </row>
    <row r="23" spans="1:5" s="44" customFormat="1" ht="18.75" hidden="1" x14ac:dyDescent="0.3">
      <c r="A23" s="31" t="s">
        <v>615</v>
      </c>
      <c r="B23" s="11" t="s">
        <v>616</v>
      </c>
      <c r="C23" s="399"/>
      <c r="D23" s="399"/>
      <c r="E23" s="399"/>
    </row>
    <row r="24" spans="1:5" s="44" customFormat="1" ht="25.5" x14ac:dyDescent="0.3">
      <c r="A24" s="31" t="s">
        <v>617</v>
      </c>
      <c r="B24" s="11" t="s">
        <v>618</v>
      </c>
      <c r="C24" s="399">
        <f>'15 Вед'!S559</f>
        <v>196.5</v>
      </c>
      <c r="D24" s="399">
        <f>'15 Вед'!T559</f>
        <v>5602.7</v>
      </c>
      <c r="E24" s="399">
        <f>'15 Вед'!U559</f>
        <v>5583.7</v>
      </c>
    </row>
    <row r="25" spans="1:5" s="44" customFormat="1" ht="18.75" hidden="1" x14ac:dyDescent="0.3">
      <c r="A25" s="31" t="s">
        <v>213</v>
      </c>
      <c r="B25" s="11" t="s">
        <v>619</v>
      </c>
      <c r="C25" s="399"/>
      <c r="D25" s="399"/>
      <c r="E25" s="399"/>
    </row>
    <row r="26" spans="1:5" s="44" customFormat="1" ht="25.5" hidden="1" x14ac:dyDescent="0.3">
      <c r="A26" s="31" t="s">
        <v>48</v>
      </c>
      <c r="B26" s="11" t="s">
        <v>620</v>
      </c>
      <c r="C26" s="399">
        <f>'15 Вед'!S600</f>
        <v>0</v>
      </c>
      <c r="D26" s="399">
        <f>'15 Вед'!T600</f>
        <v>0</v>
      </c>
      <c r="E26" s="399">
        <f>'15 Вед'!U600</f>
        <v>0</v>
      </c>
    </row>
    <row r="27" spans="1:5" s="210" customFormat="1" ht="18.75" x14ac:dyDescent="0.3">
      <c r="A27" s="290" t="s">
        <v>215</v>
      </c>
      <c r="B27" s="18" t="s">
        <v>621</v>
      </c>
      <c r="C27" s="400">
        <f>C28+C32+C34+C29</f>
        <v>34386.61</v>
      </c>
      <c r="D27" s="400">
        <f t="shared" ref="D27:E27" si="3">D28+D32+D34+D29</f>
        <v>46775.71</v>
      </c>
      <c r="E27" s="400">
        <f t="shared" si="3"/>
        <v>88141.615472000005</v>
      </c>
    </row>
    <row r="28" spans="1:5" s="44" customFormat="1" ht="15" customHeight="1" x14ac:dyDescent="0.3">
      <c r="A28" s="31" t="s">
        <v>217</v>
      </c>
      <c r="B28" s="11" t="s">
        <v>622</v>
      </c>
      <c r="C28" s="399">
        <f>'15 Вед'!S605</f>
        <v>12.6</v>
      </c>
      <c r="D28" s="399">
        <f>'15 Вед'!T605</f>
        <v>2848.7</v>
      </c>
      <c r="E28" s="399">
        <f>'15 Вед'!U605</f>
        <v>2848.7</v>
      </c>
    </row>
    <row r="29" spans="1:5" s="44" customFormat="1" ht="18.75" x14ac:dyDescent="0.3">
      <c r="A29" s="31" t="s">
        <v>218</v>
      </c>
      <c r="B29" s="11" t="s">
        <v>623</v>
      </c>
      <c r="C29" s="399">
        <f>'15 Вед'!S637</f>
        <v>30010.1</v>
      </c>
      <c r="D29" s="399">
        <f>'15 Вед'!T637</f>
        <v>30010.1</v>
      </c>
      <c r="E29" s="399">
        <f>'15 Вед'!U637</f>
        <v>70636.399999999994</v>
      </c>
    </row>
    <row r="30" spans="1:5" s="44" customFormat="1" ht="18.75" x14ac:dyDescent="0.3">
      <c r="A30" s="31" t="s">
        <v>19</v>
      </c>
      <c r="B30" s="11" t="s">
        <v>624</v>
      </c>
      <c r="C30" s="399"/>
      <c r="D30" s="399"/>
      <c r="E30" s="399"/>
    </row>
    <row r="31" spans="1:5" s="44" customFormat="1" ht="18.75" x14ac:dyDescent="0.3">
      <c r="A31" s="31" t="s">
        <v>38</v>
      </c>
      <c r="B31" s="11" t="s">
        <v>625</v>
      </c>
      <c r="C31" s="399"/>
      <c r="D31" s="399"/>
      <c r="E31" s="399"/>
    </row>
    <row r="32" spans="1:5" s="44" customFormat="1" ht="15" customHeight="1" x14ac:dyDescent="0.3">
      <c r="A32" s="31" t="s">
        <v>374</v>
      </c>
      <c r="B32" s="11" t="s">
        <v>626</v>
      </c>
      <c r="C32" s="399">
        <f>'15 Вед'!S646</f>
        <v>4366.71</v>
      </c>
      <c r="D32" s="399">
        <f>'15 Вед'!T646</f>
        <v>9005.8100000000013</v>
      </c>
      <c r="E32" s="399">
        <f>'15 Вед'!U646</f>
        <v>9745.4154720000006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9"/>
      <c r="D33" s="399"/>
      <c r="E33" s="399"/>
    </row>
    <row r="34" spans="1:5" s="44" customFormat="1" ht="18.75" x14ac:dyDescent="0.3">
      <c r="A34" s="31" t="s">
        <v>220</v>
      </c>
      <c r="B34" s="11" t="s">
        <v>628</v>
      </c>
      <c r="C34" s="399">
        <f>'15 Вед'!S286+'15 Вед'!S650</f>
        <v>-2.8</v>
      </c>
      <c r="D34" s="399">
        <f>'15 Вед'!T286+'15 Вед'!T650</f>
        <v>4911.1000000000004</v>
      </c>
      <c r="E34" s="399">
        <f>'15 Вед'!U286+'15 Вед'!U650</f>
        <v>4911.1000000000004</v>
      </c>
    </row>
    <row r="35" spans="1:5" s="210" customFormat="1" ht="18.75" x14ac:dyDescent="0.3">
      <c r="A35" s="290" t="s">
        <v>221</v>
      </c>
      <c r="B35" s="18" t="s">
        <v>629</v>
      </c>
      <c r="C35" s="400">
        <f>C37+C38+C36</f>
        <v>-23306.09</v>
      </c>
      <c r="D35" s="400">
        <f t="shared" ref="D35:E35" si="4">D37+D38+D36</f>
        <v>25787.16</v>
      </c>
      <c r="E35" s="400">
        <f t="shared" si="4"/>
        <v>32787.72</v>
      </c>
    </row>
    <row r="36" spans="1:5" s="44" customFormat="1" ht="13.5" customHeight="1" x14ac:dyDescent="0.3">
      <c r="A36" s="31" t="s">
        <v>222</v>
      </c>
      <c r="B36" s="11" t="s">
        <v>630</v>
      </c>
      <c r="C36" s="399">
        <f>'15 Вед'!S674</f>
        <v>-1274.4000000000001</v>
      </c>
      <c r="D36" s="399">
        <f>'15 Вед'!T674</f>
        <v>0</v>
      </c>
      <c r="E36" s="399">
        <f>'15 Вед'!U674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9">
        <f>'15 Вед'!S681+'15 Вед'!S322</f>
        <v>-22031.69</v>
      </c>
      <c r="D37" s="399">
        <f>'15 Вед'!T681+'15 Вед'!T322</f>
        <v>25787.16</v>
      </c>
      <c r="E37" s="399">
        <f>'15 Вед'!U681+'15 Вед'!U322</f>
        <v>32787.72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9">
        <f>'15 Вед'!Q704</f>
        <v>0</v>
      </c>
      <c r="D38" s="399">
        <f>'15 Вед'!R704</f>
        <v>0</v>
      </c>
      <c r="E38" s="399">
        <f>'15 Вед'!T704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9"/>
      <c r="D39" s="399"/>
      <c r="E39" s="399"/>
    </row>
    <row r="40" spans="1:5" s="210" customFormat="1" ht="18.75" hidden="1" x14ac:dyDescent="0.3">
      <c r="A40" s="290" t="s">
        <v>634</v>
      </c>
      <c r="B40" s="18" t="s">
        <v>635</v>
      </c>
      <c r="C40" s="400"/>
      <c r="D40" s="400"/>
      <c r="E40" s="400"/>
    </row>
    <row r="41" spans="1:5" s="44" customFormat="1" ht="17.25" hidden="1" customHeight="1" x14ac:dyDescent="0.3">
      <c r="A41" s="31" t="s">
        <v>33</v>
      </c>
      <c r="B41" s="11" t="s">
        <v>636</v>
      </c>
      <c r="C41" s="399"/>
      <c r="D41" s="399"/>
      <c r="E41" s="399"/>
    </row>
    <row r="42" spans="1:5" s="210" customFormat="1" ht="18.75" x14ac:dyDescent="0.3">
      <c r="A42" s="290" t="s">
        <v>226</v>
      </c>
      <c r="B42" s="18" t="s">
        <v>637</v>
      </c>
      <c r="C42" s="400">
        <f>C43+C44+C45+C46+C47</f>
        <v>76345.820000000007</v>
      </c>
      <c r="D42" s="400">
        <f t="shared" ref="D42:E42" si="5">D43+D44+D45+D46+D47</f>
        <v>387240.80999999994</v>
      </c>
      <c r="E42" s="400">
        <f t="shared" si="5"/>
        <v>245506.54000000004</v>
      </c>
    </row>
    <row r="43" spans="1:5" s="44" customFormat="1" ht="16.5" customHeight="1" x14ac:dyDescent="0.3">
      <c r="A43" s="31" t="s">
        <v>227</v>
      </c>
      <c r="B43" s="11" t="s">
        <v>638</v>
      </c>
      <c r="C43" s="399">
        <f>'15 Вед'!S99</f>
        <v>15940.5</v>
      </c>
      <c r="D43" s="399">
        <f>'15 Вед'!T99</f>
        <v>19782.48</v>
      </c>
      <c r="E43" s="399">
        <f>'15 Вед'!U99</f>
        <v>3791.9799999999996</v>
      </c>
    </row>
    <row r="44" spans="1:5" s="44" customFormat="1" ht="12.75" customHeight="1" x14ac:dyDescent="0.3">
      <c r="A44" s="31" t="s">
        <v>228</v>
      </c>
      <c r="B44" s="11" t="s">
        <v>639</v>
      </c>
      <c r="C44" s="399">
        <f>'15 Вед'!S114+'15 Вед'!S721</f>
        <v>60440.22</v>
      </c>
      <c r="D44" s="399">
        <f>'15 Вед'!T114+'15 Вед'!T721</f>
        <v>308270.12999999995</v>
      </c>
      <c r="E44" s="399">
        <f>'15 Вед'!U114+'15 Вед'!U721</f>
        <v>178243.16</v>
      </c>
    </row>
    <row r="45" spans="1:5" s="44" customFormat="1" ht="15.75" customHeight="1" x14ac:dyDescent="0.3">
      <c r="A45" s="31" t="s">
        <v>852</v>
      </c>
      <c r="B45" s="11" t="s">
        <v>854</v>
      </c>
      <c r="C45" s="399">
        <f>'15 Вед'!S142+'15 Вед'!S16</f>
        <v>0</v>
      </c>
      <c r="D45" s="399">
        <f>'15 Вед'!T142+'15 Вед'!T16</f>
        <v>40342</v>
      </c>
      <c r="E45" s="399">
        <f>'15 Вед'!U142+'15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399">
        <f>'15 Вед'!S27+'15 Вед'!S165</f>
        <v>-34.9</v>
      </c>
      <c r="D46" s="399">
        <f>'15 Вед'!T27+'15 Вед'!T165</f>
        <v>2207.6999999999998</v>
      </c>
      <c r="E46" s="399">
        <f>'15 Вед'!U27+'15 Вед'!U165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399">
        <f>'15 Вед'!S177</f>
        <v>0</v>
      </c>
      <c r="D47" s="399">
        <f>'15 Вед'!T177</f>
        <v>16638.5</v>
      </c>
      <c r="E47" s="399">
        <f>'15 Вед'!U177</f>
        <v>16638.5</v>
      </c>
    </row>
    <row r="48" spans="1:5" s="210" customFormat="1" ht="18.75" x14ac:dyDescent="0.3">
      <c r="A48" s="290" t="s">
        <v>232</v>
      </c>
      <c r="B48" s="18" t="s">
        <v>642</v>
      </c>
      <c r="C48" s="400">
        <f>C49+C50</f>
        <v>1783.4</v>
      </c>
      <c r="D48" s="400">
        <f t="shared" ref="D48:E48" si="6">D49+D50</f>
        <v>40661.5</v>
      </c>
      <c r="E48" s="400">
        <f t="shared" si="6"/>
        <v>40661.5</v>
      </c>
    </row>
    <row r="49" spans="1:5" s="44" customFormat="1" ht="16.5" customHeight="1" x14ac:dyDescent="0.3">
      <c r="A49" s="31" t="s">
        <v>234</v>
      </c>
      <c r="B49" s="11" t="s">
        <v>643</v>
      </c>
      <c r="C49" s="399">
        <f>'15 Вед'!S31</f>
        <v>1785.4</v>
      </c>
      <c r="D49" s="399">
        <f>'15 Вед'!T31</f>
        <v>30712.5</v>
      </c>
      <c r="E49" s="399">
        <f>'15 Вед'!U31</f>
        <v>30712.5</v>
      </c>
    </row>
    <row r="50" spans="1:5" s="44" customFormat="1" ht="14.25" customHeight="1" x14ac:dyDescent="0.3">
      <c r="A50" s="31" t="s">
        <v>644</v>
      </c>
      <c r="B50" s="11" t="s">
        <v>645</v>
      </c>
      <c r="C50" s="399">
        <f>'15 Вед'!S53</f>
        <v>-2</v>
      </c>
      <c r="D50" s="399">
        <f>'15 Вед'!T53</f>
        <v>9949</v>
      </c>
      <c r="E50" s="399">
        <f>'15 Вед'!U53</f>
        <v>9949</v>
      </c>
    </row>
    <row r="51" spans="1:5" s="210" customFormat="1" ht="18.75" x14ac:dyDescent="0.3">
      <c r="A51" s="290" t="s">
        <v>274</v>
      </c>
      <c r="B51" s="18" t="s">
        <v>646</v>
      </c>
      <c r="C51" s="400">
        <f>C52+C54+C55</f>
        <v>-10906.9</v>
      </c>
      <c r="D51" s="400">
        <f t="shared" ref="D51:E51" si="7">D52+D54+D55</f>
        <v>4946.6999999999989</v>
      </c>
      <c r="E51" s="400">
        <f t="shared" si="7"/>
        <v>4506.8999999999996</v>
      </c>
    </row>
    <row r="52" spans="1:5" s="44" customFormat="1" ht="25.5" x14ac:dyDescent="0.3">
      <c r="A52" s="31" t="s">
        <v>647</v>
      </c>
      <c r="B52" s="11" t="s">
        <v>648</v>
      </c>
      <c r="C52" s="399">
        <f>'15 Вед'!S728</f>
        <v>17</v>
      </c>
      <c r="D52" s="399">
        <f>'15 Вед'!T728</f>
        <v>400</v>
      </c>
      <c r="E52" s="399">
        <f>'15 Вед'!U728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399"/>
      <c r="D53" s="399"/>
      <c r="E53" s="399"/>
    </row>
    <row r="54" spans="1:5" s="44" customFormat="1" ht="18.75" x14ac:dyDescent="0.3">
      <c r="A54" s="31" t="s">
        <v>277</v>
      </c>
      <c r="B54" s="11" t="s">
        <v>650</v>
      </c>
      <c r="C54" s="399">
        <f>'15 Вед'!S731+'15 Вед'!S73</f>
        <v>-10373.799999999999</v>
      </c>
      <c r="D54" s="399">
        <f>'15 Вед'!T731+'15 Вед'!T73</f>
        <v>2544.2999999999988</v>
      </c>
      <c r="E54" s="399">
        <f>'15 Вед'!U731+'15 Вед'!U73</f>
        <v>2104.5</v>
      </c>
    </row>
    <row r="55" spans="1:5" s="44" customFormat="1" ht="18.75" x14ac:dyDescent="0.3">
      <c r="A55" s="31" t="s">
        <v>278</v>
      </c>
      <c r="B55" s="11" t="s">
        <v>651</v>
      </c>
      <c r="C55" s="399">
        <f>'15 Вед'!S201</f>
        <v>-550.1</v>
      </c>
      <c r="D55" s="399">
        <f>'15 Вед'!T201</f>
        <v>2002.4</v>
      </c>
      <c r="E55" s="399">
        <f>'15 Вед'!U201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9"/>
      <c r="D56" s="399"/>
      <c r="E56" s="399"/>
    </row>
    <row r="57" spans="1:5" s="210" customFormat="1" ht="13.5" customHeight="1" x14ac:dyDescent="0.3">
      <c r="A57" s="290" t="s">
        <v>653</v>
      </c>
      <c r="B57" s="18" t="s">
        <v>654</v>
      </c>
      <c r="C57" s="400">
        <f>C58</f>
        <v>0</v>
      </c>
      <c r="D57" s="400">
        <f t="shared" ref="D57:E57" si="8">D58</f>
        <v>500</v>
      </c>
      <c r="E57" s="400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399">
        <f>'15 Вед'!S78</f>
        <v>0</v>
      </c>
      <c r="D58" s="399">
        <f>'15 Вед'!T78</f>
        <v>500</v>
      </c>
      <c r="E58" s="399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399"/>
      <c r="D59" s="399"/>
      <c r="E59" s="399"/>
    </row>
    <row r="60" spans="1:5" s="44" customFormat="1" ht="18.75" hidden="1" x14ac:dyDescent="0.3">
      <c r="A60" s="31" t="s">
        <v>143</v>
      </c>
      <c r="B60" s="11" t="s">
        <v>658</v>
      </c>
      <c r="C60" s="399"/>
      <c r="D60" s="399"/>
      <c r="E60" s="399"/>
    </row>
    <row r="61" spans="1:5" s="44" customFormat="1" ht="18.75" hidden="1" x14ac:dyDescent="0.3">
      <c r="A61" s="31" t="s">
        <v>281</v>
      </c>
      <c r="B61" s="11" t="s">
        <v>659</v>
      </c>
      <c r="C61" s="399"/>
      <c r="D61" s="399"/>
      <c r="E61" s="399"/>
    </row>
    <row r="62" spans="1:5" s="210" customFormat="1" ht="17.25" customHeight="1" x14ac:dyDescent="0.3">
      <c r="A62" s="290" t="s">
        <v>282</v>
      </c>
      <c r="B62" s="18" t="s">
        <v>660</v>
      </c>
      <c r="C62" s="400">
        <f>C64</f>
        <v>0</v>
      </c>
      <c r="D62" s="400">
        <f t="shared" ref="D62:E62" si="9">D64</f>
        <v>4418</v>
      </c>
      <c r="E62" s="400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399"/>
      <c r="D63" s="399"/>
      <c r="E63" s="399"/>
    </row>
    <row r="64" spans="1:5" s="44" customFormat="1" ht="18.75" x14ac:dyDescent="0.3">
      <c r="A64" s="31" t="s">
        <v>283</v>
      </c>
      <c r="B64" s="11" t="s">
        <v>663</v>
      </c>
      <c r="C64" s="399">
        <f>'15 Вед'!S756</f>
        <v>0</v>
      </c>
      <c r="D64" s="399">
        <f>'15 Вед'!T756</f>
        <v>4418</v>
      </c>
      <c r="E64" s="399">
        <f>'15 Вед'!U756</f>
        <v>4418</v>
      </c>
    </row>
    <row r="65" spans="1:5" s="210" customFormat="1" ht="19.5" customHeight="1" x14ac:dyDescent="0.3">
      <c r="A65" s="290" t="s">
        <v>664</v>
      </c>
      <c r="B65" s="18" t="s">
        <v>665</v>
      </c>
      <c r="C65" s="400">
        <f>C66</f>
        <v>0</v>
      </c>
      <c r="D65" s="400">
        <f t="shared" ref="D65:E65" si="10">D66</f>
        <v>200</v>
      </c>
      <c r="E65" s="400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399">
        <f>'15 Вед'!S346</f>
        <v>0</v>
      </c>
      <c r="D66" s="399">
        <f>'15 Вед'!T346</f>
        <v>200</v>
      </c>
      <c r="E66" s="399">
        <f>'15 Вед'!U346</f>
        <v>200</v>
      </c>
    </row>
    <row r="67" spans="1:5" s="210" customFormat="1" ht="38.25" x14ac:dyDescent="0.3">
      <c r="A67" s="290" t="s">
        <v>285</v>
      </c>
      <c r="B67" s="18" t="s">
        <v>668</v>
      </c>
      <c r="C67" s="400">
        <f>C68+C70</f>
        <v>4348.8999999999996</v>
      </c>
      <c r="D67" s="400">
        <f t="shared" ref="D67:E67" si="11">D68+D70</f>
        <v>29599</v>
      </c>
      <c r="E67" s="400">
        <f t="shared" si="11"/>
        <v>29599</v>
      </c>
    </row>
    <row r="68" spans="1:5" s="44" customFormat="1" ht="25.5" x14ac:dyDescent="0.3">
      <c r="A68" s="31" t="s">
        <v>286</v>
      </c>
      <c r="B68" s="11" t="s">
        <v>669</v>
      </c>
      <c r="C68" s="399">
        <f>'15 Вед'!S350</f>
        <v>4348.8999999999996</v>
      </c>
      <c r="D68" s="399">
        <f>'15 Вед'!T350</f>
        <v>29599</v>
      </c>
      <c r="E68" s="399">
        <f>'15 Вед'!U350</f>
        <v>29599</v>
      </c>
    </row>
    <row r="69" spans="1:5" s="44" customFormat="1" ht="18.75" hidden="1" x14ac:dyDescent="0.3">
      <c r="A69" s="31" t="s">
        <v>287</v>
      </c>
      <c r="B69" s="11" t="s">
        <v>670</v>
      </c>
      <c r="C69" s="399"/>
      <c r="D69" s="399"/>
      <c r="E69" s="399"/>
    </row>
    <row r="70" spans="1:5" s="44" customFormat="1" ht="18.75" x14ac:dyDescent="0.3">
      <c r="A70" s="31" t="s">
        <v>288</v>
      </c>
      <c r="B70" s="11" t="s">
        <v>671</v>
      </c>
      <c r="C70" s="399">
        <f>'15 Вед'!S356</f>
        <v>0</v>
      </c>
      <c r="D70" s="399">
        <f>'15 Вед'!T356</f>
        <v>0</v>
      </c>
      <c r="E70" s="399">
        <f>'15 Вед'!U356</f>
        <v>0</v>
      </c>
    </row>
    <row r="71" spans="1:5" s="44" customFormat="1" ht="15.75" customHeight="1" x14ac:dyDescent="0.3">
      <c r="A71" s="8" t="s">
        <v>696</v>
      </c>
      <c r="B71" s="363" t="s">
        <v>697</v>
      </c>
      <c r="C71" s="212">
        <f>'15 Вед'!S923</f>
        <v>-6874.27</v>
      </c>
      <c r="D71" s="212">
        <f>'15 Вед'!T923</f>
        <v>7071.0299999999988</v>
      </c>
      <c r="E71" s="212">
        <f>'15 Вед'!U923</f>
        <v>14405.145999999999</v>
      </c>
    </row>
    <row r="72" spans="1:5" s="210" customFormat="1" ht="14.25" customHeight="1" x14ac:dyDescent="0.3">
      <c r="A72" s="208" t="s">
        <v>292</v>
      </c>
      <c r="B72" s="364"/>
      <c r="C72" s="213">
        <f>C9+C18+C21+C27+C35+C40+C42+C48+C51+C57+C62+C65+C67+C71</f>
        <v>75553.56</v>
      </c>
      <c r="D72" s="213">
        <f t="shared" ref="D72:E72" si="12">D9+D18+D21+D27+D35+D40+D42+D48+D51+D57+D62+D65+D67+D71</f>
        <v>611643.10999999987</v>
      </c>
      <c r="E72" s="213">
        <f t="shared" si="12"/>
        <v>525090.221472</v>
      </c>
    </row>
    <row r="73" spans="1:5" s="44" customFormat="1" ht="20.25" hidden="1" customHeight="1" x14ac:dyDescent="0.3">
      <c r="A73" s="216"/>
      <c r="B73" s="216"/>
      <c r="C73" s="216"/>
      <c r="D73" s="217">
        <f>'[2]15 вед'!AB1926</f>
        <v>378982.06656000001</v>
      </c>
      <c r="E73" s="217">
        <f>'[2]15 вед'!AC1926</f>
        <v>382435.63</v>
      </c>
    </row>
    <row r="74" spans="1:5" s="44" customFormat="1" ht="18.75" hidden="1" x14ac:dyDescent="0.3">
      <c r="A74" s="1"/>
      <c r="B74" s="126"/>
      <c r="C74" s="126"/>
      <c r="D74" s="214">
        <f>D72-D73</f>
        <v>232661.04343999986</v>
      </c>
      <c r="E74" s="214">
        <f>E72-E73</f>
        <v>142654.591472</v>
      </c>
    </row>
    <row r="75" spans="1:5" s="44" customFormat="1" ht="18.75" hidden="1" x14ac:dyDescent="0.3">
      <c r="A75" s="1"/>
      <c r="B75" s="126"/>
      <c r="C75" s="126"/>
      <c r="D75" s="3"/>
      <c r="E75" s="3"/>
    </row>
    <row r="76" spans="1:5" s="431" customFormat="1" ht="18.75" x14ac:dyDescent="0.3">
      <c r="A76" s="429"/>
      <c r="B76" s="430"/>
      <c r="C76" s="443">
        <f>'15 Вед'!S924</f>
        <v>75553.56</v>
      </c>
      <c r="D76" s="443">
        <f>'15 Вед'!T924</f>
        <v>611643.11</v>
      </c>
      <c r="E76" s="443">
        <f>'15 Вед'!U924</f>
        <v>525090.221472</v>
      </c>
    </row>
    <row r="77" spans="1:5" s="44" customFormat="1" ht="18.75" x14ac:dyDescent="0.3">
      <c r="A77" s="124"/>
      <c r="B77" s="125"/>
      <c r="C77" s="443">
        <f>C72-C76</f>
        <v>0</v>
      </c>
      <c r="D77" s="443">
        <f t="shared" ref="D77:E77" si="13">D72-D76</f>
        <v>0</v>
      </c>
      <c r="E77" s="443">
        <f t="shared" si="13"/>
        <v>0</v>
      </c>
    </row>
    <row r="78" spans="1:5" s="44" customFormat="1" ht="18.75" x14ac:dyDescent="0.3">
      <c r="A78" s="124"/>
      <c r="B78" s="125"/>
      <c r="C78" s="125"/>
    </row>
    <row r="79" spans="1:5" x14ac:dyDescent="0.2">
      <c r="B79" s="126"/>
      <c r="C79" s="126"/>
    </row>
    <row r="80" spans="1:5" x14ac:dyDescent="0.2">
      <c r="B80" s="126"/>
      <c r="C80" s="126"/>
    </row>
    <row r="81" spans="2:3" x14ac:dyDescent="0.2">
      <c r="B81" s="126"/>
      <c r="C81" s="126"/>
    </row>
    <row r="82" spans="2:3" x14ac:dyDescent="0.2">
      <c r="B82" s="126"/>
      <c r="C82" s="126"/>
    </row>
    <row r="83" spans="2:3" x14ac:dyDescent="0.2">
      <c r="B83" s="126"/>
      <c r="C83" s="126"/>
    </row>
    <row r="84" spans="2:3" x14ac:dyDescent="0.2">
      <c r="B84" s="126"/>
      <c r="C84" s="126"/>
    </row>
    <row r="85" spans="2:3" x14ac:dyDescent="0.2">
      <c r="B85" s="126"/>
      <c r="C85" s="126"/>
    </row>
    <row r="86" spans="2:3" x14ac:dyDescent="0.2">
      <c r="B86" s="126"/>
      <c r="C86" s="126"/>
    </row>
    <row r="87" spans="2:3" x14ac:dyDescent="0.2">
      <c r="B87" s="126"/>
      <c r="C87" s="126"/>
    </row>
    <row r="88" spans="2:3" x14ac:dyDescent="0.2">
      <c r="B88" s="126"/>
      <c r="C88" s="126"/>
    </row>
    <row r="89" spans="2:3" x14ac:dyDescent="0.2">
      <c r="B89" s="126"/>
      <c r="C89" s="126"/>
    </row>
    <row r="90" spans="2:3" x14ac:dyDescent="0.2">
      <c r="B90" s="126"/>
      <c r="C90" s="126"/>
    </row>
    <row r="91" spans="2:3" x14ac:dyDescent="0.2">
      <c r="B91" s="126"/>
      <c r="C91" s="126"/>
    </row>
    <row r="92" spans="2:3" x14ac:dyDescent="0.2">
      <c r="B92" s="126"/>
      <c r="C92" s="126"/>
    </row>
    <row r="93" spans="2:3" x14ac:dyDescent="0.2">
      <c r="B93" s="126"/>
      <c r="C93" s="126"/>
    </row>
    <row r="94" spans="2:3" x14ac:dyDescent="0.2">
      <c r="B94" s="126"/>
      <c r="C94" s="126"/>
    </row>
    <row r="95" spans="2:3" x14ac:dyDescent="0.2">
      <c r="B95" s="126"/>
      <c r="C95" s="126"/>
    </row>
    <row r="96" spans="2:3" x14ac:dyDescent="0.2">
      <c r="B96" s="126"/>
      <c r="C96" s="126"/>
    </row>
    <row r="97" spans="2:3" x14ac:dyDescent="0.2">
      <c r="B97" s="126"/>
      <c r="C97" s="126"/>
    </row>
    <row r="98" spans="2:3" x14ac:dyDescent="0.2">
      <c r="B98" s="126"/>
      <c r="C98" s="126"/>
    </row>
    <row r="99" spans="2:3" x14ac:dyDescent="0.2">
      <c r="B99" s="126"/>
      <c r="C99" s="126"/>
    </row>
    <row r="100" spans="2:3" x14ac:dyDescent="0.2">
      <c r="B100" s="126"/>
      <c r="C100" s="126"/>
    </row>
    <row r="101" spans="2:3" x14ac:dyDescent="0.2">
      <c r="B101" s="126"/>
      <c r="C101" s="126"/>
    </row>
    <row r="102" spans="2:3" x14ac:dyDescent="0.2">
      <c r="B102" s="126"/>
      <c r="C102" s="126"/>
    </row>
    <row r="103" spans="2:3" x14ac:dyDescent="0.2">
      <c r="B103" s="126"/>
      <c r="C103" s="126"/>
    </row>
    <row r="104" spans="2:3" x14ac:dyDescent="0.2">
      <c r="B104" s="126"/>
      <c r="C104" s="126"/>
    </row>
    <row r="105" spans="2:3" x14ac:dyDescent="0.2">
      <c r="B105" s="126"/>
      <c r="C105" s="126"/>
    </row>
    <row r="106" spans="2:3" x14ac:dyDescent="0.2">
      <c r="B106" s="126"/>
      <c r="C106" s="126"/>
    </row>
    <row r="107" spans="2:3" x14ac:dyDescent="0.2">
      <c r="B107" s="126"/>
      <c r="C107" s="126"/>
    </row>
    <row r="108" spans="2:3" x14ac:dyDescent="0.2">
      <c r="B108" s="126"/>
      <c r="C108" s="126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публ 8</vt:lpstr>
      <vt:lpstr>8 публ</vt:lpstr>
      <vt:lpstr>9 публ</vt:lpstr>
      <vt:lpstr>10 МП </vt:lpstr>
      <vt:lpstr>11 МП</vt:lpstr>
      <vt:lpstr>3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'13 РПр'!Область_печати</vt:lpstr>
      <vt:lpstr>'15 Вед'!Область_печати</vt:lpstr>
      <vt:lpstr>'16 ДФ '!Область_печати</vt:lpstr>
      <vt:lpstr>'18 МБТ '!Область_печати</vt:lpstr>
      <vt:lpstr>'3 РПр '!Область_печати</vt:lpstr>
      <vt:lpstr>'4 Вед'!Область_печати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2021-06-15T08:45:52Z</cp:lastPrinted>
  <dcterms:created xsi:type="dcterms:W3CDTF">2008-11-09T14:04:37Z</dcterms:created>
  <dcterms:modified xsi:type="dcterms:W3CDTF">2022-03-03T08:41:36Z</dcterms:modified>
</cp:coreProperties>
</file>