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8" activeTab="8"/>
  </bookViews>
  <sheets>
    <sheet name="источ.фин.деф пр1,2" sheetId="1" state="hidden" r:id="rId1"/>
    <sheet name="прил 6" sheetId="2" state="hidden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 7" sheetId="8" state="hidden" r:id="rId8"/>
    <sheet name="гарантии" sheetId="9" r:id="rId9"/>
    <sheet name="Лист4" sheetId="10" state="hidden" r:id="rId10"/>
  </sheets>
  <externalReferences>
    <externalReference r:id="rId13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<sst xmlns="http://schemas.openxmlformats.org/spreadsheetml/2006/main" count="1269" uniqueCount="736">
  <si>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</si>
  <si>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</si>
  <si>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</si>
  <si>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</si>
  <si>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</si>
  <si>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</si>
  <si>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</si>
  <si>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</si>
  <si>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</si>
  <si>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</si>
  <si>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</si>
  <si>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</si>
  <si>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</si>
  <si>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</si>
  <si>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</si>
  <si>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</si>
  <si>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</si>
  <si>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</si>
  <si>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</si>
  <si>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</si>
  <si>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</si>
  <si>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</si>
  <si>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</si>
  <si>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</si>
  <si>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</si>
  <si>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</si>
  <si>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</si>
  <si>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</si>
  <si>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</si>
  <si>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</si>
  <si>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</si>
  <si>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</si>
  <si>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</si>
  <si>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</si>
  <si>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</si>
  <si>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</si>
  <si>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</si>
  <si>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</si>
  <si>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</si>
  <si>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</si>
  <si>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</si>
  <si>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</si>
  <si>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</si>
  <si>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</si>
  <si>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</si>
  <si>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</si>
  <si>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</si>
  <si>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</si>
  <si>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</si>
  <si>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</si>
  <si>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</si>
  <si>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</si>
  <si>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</si>
  <si>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</si>
  <si>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</si>
  <si>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</si>
  <si>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</si>
  <si>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</si>
  <si>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</si>
  <si>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</si>
  <si>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</si>
  <si>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</si>
  <si>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</si>
  <si>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</si>
  <si>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</si>
  <si>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</si>
  <si>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</si>
  <si>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</si>
  <si>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</si>
  <si>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</si>
  <si>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</si>
  <si>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</si>
  <si>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</si>
  <si>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</si>
  <si>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</si>
  <si>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</si>
  <si>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</si>
  <si>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</si>
  <si>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</si>
  <si>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</si>
  <si>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</si>
  <si>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</si>
  <si>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</si>
  <si>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</si>
  <si>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</si>
  <si>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</si>
  <si>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</si>
  <si>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</si>
  <si>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</si>
  <si>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</si>
  <si>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</si>
  <si>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</si>
  <si>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</si>
  <si>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</si>
  <si>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</si>
  <si>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</si>
  <si>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</si>
  <si>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</si>
  <si>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</si>
  <si>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</si>
  <si>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</si>
  <si>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</si>
  <si>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</si>
  <si>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</si>
  <si>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</si>
  <si>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</si>
  <si>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</si>
  <si>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</si>
  <si>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</si>
  <si>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</si>
  <si>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</si>
  <si>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</si>
  <si>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</si>
  <si>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</si>
  <si>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</si>
  <si>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</si>
  <si>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</si>
  <si>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</si>
  <si>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</si>
  <si>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</si>
  <si>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</si>
  <si>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</si>
  <si>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</si>
  <si>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</si>
  <si>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</si>
  <si>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</si>
  <si>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</si>
  <si>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</si>
  <si>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</si>
  <si>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</si>
  <si>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</si>
  <si>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</si>
  <si>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</si>
  <si>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</si>
  <si>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</si>
  <si>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</si>
  <si>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</si>
  <si>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</si>
  <si>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</si>
  <si>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</si>
  <si>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</si>
  <si>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</si>
  <si>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</si>
  <si>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</si>
  <si>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</si>
  <si>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</si>
  <si>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</si>
  <si>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</si>
  <si>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</si>
  <si>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</si>
  <si>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</si>
  <si>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</si>
  <si>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</si>
  <si>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</si>
  <si>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</si>
  <si>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</si>
  <si>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</si>
  <si>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</si>
  <si>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</si>
  <si>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</si>
  <si>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</si>
  <si>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</si>
  <si>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</si>
  <si>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</si>
  <si>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</si>
  <si>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</si>
  <si>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</si>
  <si>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</si>
  <si>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</si>
  <si>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</si>
  <si>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</si>
  <si>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</si>
  <si>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</si>
  <si>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</si>
  <si>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</si>
  <si>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</si>
  <si>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</si>
  <si>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</si>
  <si>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</si>
  <si>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</si>
  <si>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</si>
  <si>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</si>
  <si>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</si>
  <si>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</si>
  <si>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</si>
  <si>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</si>
  <si>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</si>
  <si>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</si>
  <si>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</si>
  <si>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</si>
  <si>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</si>
  <si>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</si>
  <si>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</si>
  <si>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</si>
  <si>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</si>
  <si>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</si>
  <si>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</si>
  <si>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</si>
  <si>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</si>
  <si>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</si>
  <si>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</si>
  <si>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</si>
  <si>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</si>
  <si>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</si>
  <si>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</si>
  <si>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</si>
  <si>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</si>
  <si>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</si>
  <si>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</si>
  <si>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</si>
  <si>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</si>
  <si>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</si>
  <si>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</si>
  <si>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</si>
  <si>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</si>
  <si>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</si>
  <si>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</si>
  <si>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</si>
  <si>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</si>
  <si>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</si>
  <si>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</si>
  <si>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</si>
  <si>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</si>
  <si>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</si>
  <si>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</si>
  <si>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</si>
  <si>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</si>
  <si>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</si>
  <si>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</si>
  <si>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</si>
  <si>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</si>
  <si>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</si>
  <si>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</si>
  <si>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</si>
  <si>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</si>
  <si>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</si>
  <si>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</si>
  <si>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</si>
  <si>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</si>
  <si>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</si>
  <si>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</si>
  <si>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</si>
  <si>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</si>
  <si>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</si>
  <si>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</si>
  <si>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</si>
  <si>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</si>
  <si>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</si>
  <si>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</si>
  <si>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</si>
  <si>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</si>
  <si>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</si>
  <si>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</si>
  <si>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</si>
  <si>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</si>
  <si>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</si>
  <si>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</si>
  <si>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</si>
  <si>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</si>
  <si>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</si>
  <si>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</si>
  <si>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</si>
  <si>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</si>
  <si>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</si>
  <si>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</si>
  <si>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</si>
  <si>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</si>
  <si>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</si>
  <si>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</si>
  <si>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</si>
  <si>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</si>
  <si>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</si>
  <si>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</si>
  <si>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</si>
  <si>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</si>
  <si>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</si>
  <si>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</si>
  <si>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</si>
  <si>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</si>
  <si>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</si>
  <si>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</si>
  <si>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</si>
  <si>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</si>
  <si>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</si>
  <si>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</si>
  <si>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</si>
  <si>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</si>
  <si>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</si>
  <si>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</si>
  <si>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</si>
  <si>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</si>
  <si>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</si>
  <si>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</si>
  <si>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</si>
  <si>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</si>
  <si>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</si>
  <si>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</si>
  <si>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</si>
  <si>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</si>
  <si>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</si>
  <si>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</si>
  <si>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</si>
  <si>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</si>
  <si>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</si>
  <si>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</si>
  <si>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</si>
  <si>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</si>
  <si>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</si>
  <si>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</si>
  <si>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</si>
  <si>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</si>
  <si>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</si>
  <si>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</si>
  <si>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</si>
  <si>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</si>
  <si>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</si>
  <si>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</si>
  <si>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</si>
  <si>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</si>
  <si>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</si>
  <si>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</si>
  <si>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</si>
  <si>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</si>
  <si>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</si>
  <si>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</si>
  <si>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</si>
  <si>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</si>
  <si>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</si>
  <si>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</si>
  <si>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</si>
  <si>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</si>
  <si>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</si>
  <si>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</si>
  <si>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</si>
  <si>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</si>
  <si>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</si>
  <si>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</si>
  <si>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</si>
  <si>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</si>
  <si>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</si>
  <si>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</si>
  <si>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</si>
  <si>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</si>
  <si>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</si>
  <si>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</si>
  <si>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</si>
  <si>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</si>
  <si>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</si>
  <si>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</si>
  <si>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</si>
  <si>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</si>
  <si>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</si>
  <si>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</si>
  <si>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</si>
  <si>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</si>
  <si>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</si>
  <si>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</si>
  <si>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</si>
  <si>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</si>
  <si>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</si>
  <si>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</si>
  <si>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</si>
  <si>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</si>
  <si>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</si>
  <si>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</si>
  <si>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</si>
  <si>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</si>
  <si>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</si>
  <si>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</si>
  <si>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</si>
  <si>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</si>
  <si>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</si>
  <si>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</si>
  <si>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</si>
  <si>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</si>
  <si>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</si>
  <si>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</si>
  <si>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</si>
  <si>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</si>
  <si>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</si>
  <si>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</si>
  <si>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</si>
  <si>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</si>
  <si>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</si>
  <si>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</si>
  <si>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</si>
  <si>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</si>
  <si>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</si>
  <si>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</si>
  <si>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</si>
  <si>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</si>
  <si>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</si>
  <si>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</si>
  <si>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</si>
  <si>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</si>
  <si>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</si>
  <si>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</si>
  <si>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</si>
  <si>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</si>
  <si>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</si>
  <si>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</si>
  <si>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</si>
  <si>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</si>
  <si>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</si>
  <si>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</si>
  <si>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</si>
  <si>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</si>
  <si>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</si>
  <si>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</si>
  <si>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</si>
  <si>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</si>
  <si>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</si>
  <si>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</si>
  <si>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</si>
  <si>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</si>
  <si>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</si>
  <si>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</si>
  <si>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</si>
  <si>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</si>
  <si>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</si>
  <si>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</si>
  <si>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</si>
  <si>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</si>
  <si>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</si>
  <si>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</si>
  <si>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</si>
  <si>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</si>
  <si>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</si>
  <si>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</si>
  <si>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</si>
  <si>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</si>
  <si>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</si>
  <si>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</si>
  <si>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</si>
  <si>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</si>
  <si>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</si>
  <si>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</si>
  <si>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</si>
  <si>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</si>
  <si>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</si>
  <si>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</si>
  <si>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</si>
  <si>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</si>
  <si>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</si>
  <si>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</si>
  <si>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</si>
  <si>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</si>
  <si>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</si>
  <si>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</si>
  <si>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</si>
  <si>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</si>
  <si>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</si>
  <si>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</si>
  <si>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</si>
  <si>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</si>
  <si>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</si>
  <si>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</si>
  <si>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</si>
  <si>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</si>
  <si>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</si>
  <si>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</si>
  <si>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</si>
  <si>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</si>
  <si>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</si>
  <si>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</si>
  <si>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</si>
  <si>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</si>
  <si>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</si>
  <si>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</si>
  <si>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</si>
  <si>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</si>
  <si>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</si>
  <si>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</si>
  <si>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</si>
  <si>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</si>
  <si>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</si>
  <si>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</si>
  <si>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</si>
  <si>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</si>
  <si>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</si>
  <si>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</si>
  <si>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</si>
  <si>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</si>
  <si>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</si>
  <si>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</si>
  <si>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</si>
  <si>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</si>
  <si>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</si>
  <si>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</si>
  <si>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</si>
  <si>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</si>
  <si>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</si>
  <si>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</si>
  <si>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</si>
  <si>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</si>
  <si>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</si>
  <si>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</si>
  <si>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</si>
  <si>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</si>
  <si>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</si>
  <si>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</si>
  <si>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</si>
  <si>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</si>
  <si>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</si>
  <si>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</si>
  <si>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</si>
  <si>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</si>
  <si>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</si>
  <si>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</si>
  <si>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</si>
  <si>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</si>
  <si>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</si>
  <si>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</si>
  <si>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</si>
  <si>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</si>
  <si>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</si>
  <si>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</si>
  <si>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</si>
  <si>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</si>
  <si>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</si>
  <si>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</si>
  <si>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</si>
  <si>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</si>
  <si>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</si>
  <si>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</si>
  <si>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</si>
  <si>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</si>
  <si>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</si>
  <si>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</si>
  <si>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</si>
  <si>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</si>
  <si>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</si>
  <si>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</si>
  <si>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</si>
  <si>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</si>
  <si>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</si>
  <si>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</si>
  <si>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</si>
  <si>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</si>
  <si>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</si>
  <si>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</si>
  <si>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</si>
  <si>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</si>
  <si>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</si>
  <si>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</si>
  <si>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</si>
  <si>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</si>
  <si>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</si>
  <si>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</si>
  <si>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</si>
  <si>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</si>
  <si>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</si>
  <si>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</si>
  <si>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</si>
  <si>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</si>
  <si>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</si>
  <si>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</si>
  <si>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</si>
  <si>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</si>
  <si>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</si>
  <si>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</si>
  <si>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</si>
  <si>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</si>
  <si>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</si>
  <si>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</si>
  <si>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</si>
  <si>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</si>
  <si>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</si>
  <si>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</si>
  <si>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</si>
  <si>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</si>
  <si>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</si>
  <si>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</si>
  <si>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</si>
  <si>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</si>
  <si>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</si>
  <si>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</si>
  <si>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</si>
  <si>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</si>
  <si>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</si>
  <si>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</si>
  <si>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</si>
  <si>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</si>
  <si>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</si>
  <si>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</si>
  <si>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</si>
  <si>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</si>
  <si>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</si>
  <si>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</si>
  <si>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</si>
  <si>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</si>
  <si>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</si>
  <si>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</si>
  <si>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</si>
  <si>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</si>
  <si>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</si>
  <si>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</si>
  <si>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</si>
  <si>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</si>
  <si>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</si>
  <si>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</si>
  <si>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</si>
  <si>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</si>
  <si>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</si>
  <si>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</si>
  <si>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</si>
  <si>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</si>
  <si>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</si>
  <si>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</si>
  <si>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</si>
  <si>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</si>
  <si>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1  16  90000  00  0000  140</t>
  </si>
  <si>
    <t xml:space="preserve">  1  16  90050  05  0000  140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</si>
  <si>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</si>
  <si>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</si>
  <si>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</si>
  <si>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</si>
  <si>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</si>
  <si>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</si>
  <si>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</si>
  <si>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</si>
  <si>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сумма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</si>
  <si>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</si>
  <si>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</si>
  <si>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</si>
  <si>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</si>
  <si>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</si>
  <si>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</si>
  <si>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</si>
  <si>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</si>
  <si>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</si>
  <si>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</si>
  <si>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</si>
  <si>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</si>
  <si>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</si>
  <si>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</si>
  <si>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</si>
  <si>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</si>
  <si>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</si>
  <si>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</si>
  <si>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</si>
  <si>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</si>
  <si>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</si>
  <si>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</si>
  <si>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</si>
  <si>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</si>
  <si>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</si>
  <si>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</si>
  <si>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</si>
  <si>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</si>
  <si>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</si>
  <si>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</si>
  <si>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</si>
  <si>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</si>
  <si>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</si>
  <si>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2 02 20302 00 0000 150</t>
  </si>
  <si>
    <t>2 02 20302 05 0000 150</t>
  </si>
  <si>
    <t>2  02  25097  00  0000  150</t>
  </si>
  <si>
    <t>2  02  25097  05  0000  150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</si>
  <si>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</si>
  <si>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</si>
  <si>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2  02  25232  00  0000  150</t>
  </si>
  <si>
    <t>2  02  25232  05  0000  150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</si>
  <si>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</si>
  <si>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</si>
  <si>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</si>
  <si>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</si>
  <si>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</si>
  <si>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</si>
  <si>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</si>
  <si>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</si>
  <si>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Субсидии бюджетам муниципальных районов на обеспечение устойчивого развития сельских территорий</t>
  </si>
  <si>
    <t>2  02  25567  05  0000  150</t>
  </si>
  <si>
    <t>2  02  25567  00  0000  150</t>
  </si>
  <si>
    <t>Субсидии бюджетам на обеспечение устойчивого развития сельских территорий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</si>
  <si>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</si>
  <si>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</si>
  <si>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</si>
  <si>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</si>
  <si>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</si>
  <si>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>Субвенции бюджетам на проведение Всероссийской переписи населения 2020 года</t>
  </si>
  <si>
    <t xml:space="preserve">Субвенции бюджетам муниципальных районов на проведение Всероссийской переписи населения 2020 года
</t>
  </si>
  <si>
    <t>2  02  35469  00 0000 150</t>
  </si>
  <si>
    <t>2  02 35469  05  0000 150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</si>
  <si>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</si>
  <si>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</si>
  <si>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</si>
  <si>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</si>
  <si>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</si>
  <si>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</si>
  <si>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</si>
  <si>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</si>
  <si>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2022 год               сумма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</si>
  <si>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</si>
  <si>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</si>
  <si>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</si>
  <si>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</si>
  <si>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</si>
  <si>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</si>
  <si>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</si>
  <si>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</si>
  <si>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</si>
  <si>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2  02  20299  00 0000  150</t>
  </si>
  <si>
    <t>2  02  20299  05 0000  150</t>
  </si>
  <si>
    <t>2  02  25576  00  0000  150</t>
  </si>
  <si>
    <t>2  02  25576  05  0000  150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</si>
  <si>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</si>
  <si>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</si>
  <si>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</si>
  <si>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</si>
  <si>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</si>
  <si>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Объем поступлений доходов в местный бюджет в 2021 году</t>
  </si>
  <si>
    <t>Объем поступлений доходов в местный бюджет в  2022-2023  годах</t>
  </si>
  <si>
    <t>2023 год               сумма</t>
  </si>
  <si>
    <t xml:space="preserve">Программа
муниципальных гарантий МО «Улаганский район»  в валюте Российской Федерации на 2021 год
</t>
  </si>
  <si>
    <t>1  05  02000  02  0000 110</t>
  </si>
  <si>
    <t>1  05  02010  02  0000 110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</si>
  <si>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</si>
  <si>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 1  16  02010 02  0000  140</t>
  </si>
  <si>
    <t>2  02 45303 05  0000  150</t>
  </si>
  <si>
    <t>2  02 45303 00  0000  150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</si>
  <si>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</si>
  <si>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</si>
  <si>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2  02  25304  05  0000  150</t>
  </si>
  <si>
    <t>2  02  25304  00  0000  150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</si>
  <si>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</si>
  <si>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</si>
  <si>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3  02  25497  05  0000  150</t>
  </si>
  <si>
    <t>4  02  25497  05  0000  150</t>
  </si>
  <si>
    <t>2  02  25519  00  0000  150</t>
  </si>
  <si>
    <t>2  02  25519  05  0000  150</t>
  </si>
  <si>
    <t>057</t>
  </si>
  <si>
    <t>074</t>
  </si>
  <si>
    <t>801</t>
  </si>
  <si>
    <t xml:space="preserve">Приложение 6
к  Решению                        «О бюджете муниципального образования "Улаганский район" на 2021 год и на плановый период 2022 и 2023 годов» </t>
  </si>
  <si>
    <t xml:space="preserve">Приложение 7
к Решению «О бюджете муниципального образования "Улаганский район" на 2021 год и на плановый период 2022 и 2023 годов»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</si>
</sst>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top" wrapText="1"/>
    </xf>
    <xf numFmtId="2" fontId="8" fillId="0" borderId="0" xfId="0" applyNumberFormat="1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justify" vertical="center" wrapText="1"/>
    </xf>
    <xf numFmtId="0" fontId="12" fillId="0" borderId="5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10">
          <cell r="Z110">
            <v>13429.5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19" t="s">
        <v>25</v>
      </c>
      <c r="C6" s="319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20"/>
      <c r="C41" s="320"/>
      <c r="D41" s="320"/>
      <c r="E41" s="320"/>
      <c r="F41" s="320"/>
    </row>
    <row r="42" spans="5:6" ht="111" customHeight="1">
      <c r="E42" s="323" t="s">
        <v>122</v>
      </c>
      <c r="F42" s="323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321" t="s">
        <v>374</v>
      </c>
      <c r="B45" s="321"/>
      <c r="C45" s="321"/>
      <c r="D45" s="321"/>
      <c r="E45" s="321"/>
      <c r="F45" s="321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23" t="s">
        <v>202</v>
      </c>
      <c r="F69" s="323"/>
    </row>
    <row r="70" ht="12.75" hidden="1"/>
    <row r="71" spans="1:6" ht="12.75" hidden="1">
      <c r="A71" s="322" t="s">
        <v>372</v>
      </c>
      <c r="B71" s="322"/>
      <c r="C71" s="322"/>
      <c r="D71" s="322"/>
      <c r="E71" s="322"/>
      <c r="F71" s="322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:L15"/>
    </sheetView>
  </sheetViews>
  <sheetFormatPr defaultColWidth="9.00390625" defaultRowHeight="12.75"/>
  <cols>
    <col min="6" max="6" width="23.75390625" style="0" customWidth="1"/>
    <col min="7" max="7" width="11.125" style="0" customWidth="1"/>
    <col min="8" max="8" width="11.875" style="0" customWidth="1"/>
    <col min="9" max="9" width="12.0039062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96"/>
  <sheetViews>
    <sheetView zoomScale="74" zoomScaleNormal="74" zoomScalePageLayoutView="0" workbookViewId="0" topLeftCell="A7">
      <selection activeCell="D2" sqref="D1:D2"/>
    </sheetView>
  </sheetViews>
  <sheetFormatPr defaultColWidth="9.00390625" defaultRowHeight="12.75"/>
  <cols>
    <col min="1" max="1" width="0.875" style="56" customWidth="1"/>
    <col min="2" max="2" width="12.25390625" style="285" customWidth="1"/>
    <col min="3" max="3" width="35.25390625" style="300" customWidth="1"/>
    <col min="4" max="4" width="64.625" style="49" customWidth="1"/>
    <col min="5" max="5" width="0.12890625" style="56" hidden="1" customWidth="1"/>
    <col min="6" max="6" width="13.625" style="56" hidden="1" customWidth="1"/>
    <col min="7" max="7" width="0.12890625" style="56" hidden="1" customWidth="1"/>
    <col min="8" max="8" width="6.375" style="56" hidden="1" customWidth="1"/>
    <col min="9" max="9" width="11.125" style="56" hidden="1" customWidth="1"/>
    <col min="10" max="10" width="24.625" style="56" customWidth="1"/>
    <col min="11" max="11" width="12.00390625" style="56" hidden="1" customWidth="1"/>
    <col min="12" max="12" width="7.25390625" style="56" hidden="1" customWidth="1"/>
    <col min="13" max="13" width="15.00390625" style="56" customWidth="1"/>
    <col min="14" max="14" width="10.25390625" style="56" customWidth="1"/>
    <col min="15" max="16384" width="9.125" style="56" customWidth="1"/>
  </cols>
  <sheetData>
    <row r="1" spans="2:14" s="49" customFormat="1" ht="166.5" customHeight="1">
      <c r="B1" s="285"/>
      <c r="C1" s="300"/>
      <c r="D1" s="46"/>
      <c r="E1" s="324"/>
      <c r="F1" s="324"/>
      <c r="G1" s="325"/>
      <c r="H1" s="324"/>
      <c r="I1" s="324"/>
      <c r="J1" s="324" t="s">
        <v>734</v>
      </c>
      <c r="K1" s="324"/>
      <c r="L1" s="325"/>
      <c r="M1" s="324"/>
      <c r="N1" s="324"/>
    </row>
    <row r="2" spans="2:4" s="49" customFormat="1" ht="15.75">
      <c r="B2" s="285"/>
      <c r="C2" s="300"/>
      <c r="D2" s="46"/>
    </row>
    <row r="3" spans="2:13" s="49" customFormat="1" ht="39" customHeight="1">
      <c r="B3" s="326" t="s">
        <v>711</v>
      </c>
      <c r="C3" s="327"/>
      <c r="D3" s="327"/>
      <c r="E3" s="327"/>
      <c r="F3" s="327"/>
      <c r="G3" s="327"/>
      <c r="H3" s="327"/>
      <c r="I3" s="328"/>
      <c r="J3" s="328"/>
      <c r="M3" s="316"/>
    </row>
    <row r="4" spans="2:10" s="49" customFormat="1" ht="15.75">
      <c r="B4" s="285"/>
      <c r="C4" s="300"/>
      <c r="J4" s="155" t="s">
        <v>619</v>
      </c>
    </row>
    <row r="5" spans="2:13" s="148" customFormat="1" ht="18.75">
      <c r="B5" s="329" t="s">
        <v>577</v>
      </c>
      <c r="C5" s="329" t="s">
        <v>562</v>
      </c>
      <c r="D5" s="329" t="s">
        <v>563</v>
      </c>
      <c r="E5" s="331" t="s">
        <v>620</v>
      </c>
      <c r="F5" s="332"/>
      <c r="G5" s="333" t="s">
        <v>621</v>
      </c>
      <c r="H5" s="334"/>
      <c r="I5" s="335"/>
      <c r="J5" s="336"/>
      <c r="M5" s="312"/>
    </row>
    <row r="6" spans="2:10" s="148" customFormat="1" ht="76.5" customHeight="1">
      <c r="B6" s="330"/>
      <c r="C6" s="330"/>
      <c r="D6" s="330"/>
      <c r="E6" s="263" t="s">
        <v>564</v>
      </c>
      <c r="F6" s="263" t="s">
        <v>565</v>
      </c>
      <c r="G6" s="337"/>
      <c r="H6" s="338"/>
      <c r="I6" s="338"/>
      <c r="J6" s="339"/>
    </row>
    <row r="7" spans="2:14" ht="18.75">
      <c r="B7" s="284" t="s">
        <v>615</v>
      </c>
      <c r="C7" s="301" t="s">
        <v>578</v>
      </c>
      <c r="D7" s="267" t="s">
        <v>453</v>
      </c>
      <c r="E7" s="268" t="e">
        <f>F7-черн!Z8</f>
        <v>#REF!</v>
      </c>
      <c r="F7" s="268" t="e">
        <f>F8+F18+F30+#REF!+F33+F39+F45+F49+F52+#REF!+F13</f>
        <v>#REF!</v>
      </c>
      <c r="J7" s="268">
        <f>J8+J13+J18+J30+J33+J39+J45+J49+J52</f>
        <v>85514.79000000001</v>
      </c>
      <c r="K7" s="125"/>
      <c r="L7" s="125"/>
      <c r="N7" s="125"/>
    </row>
    <row r="8" spans="2:14" ht="18.75">
      <c r="B8" s="284" t="s">
        <v>616</v>
      </c>
      <c r="C8" s="301" t="s">
        <v>579</v>
      </c>
      <c r="D8" s="269" t="s">
        <v>525</v>
      </c>
      <c r="E8" s="268" t="e">
        <f>F8-черн!Z10</f>
        <v>#REF!</v>
      </c>
      <c r="F8" s="268" t="e">
        <f>F9</f>
        <v>#REF!</v>
      </c>
      <c r="J8" s="268">
        <f>J9</f>
        <v>57561</v>
      </c>
      <c r="M8" s="312"/>
      <c r="N8" s="125"/>
    </row>
    <row r="9" spans="2:14" ht="18.75">
      <c r="B9" s="284" t="s">
        <v>616</v>
      </c>
      <c r="C9" s="302" t="s">
        <v>618</v>
      </c>
      <c r="D9" s="267" t="s">
        <v>527</v>
      </c>
      <c r="E9" s="268" t="e">
        <f>F9-черн!Z13</f>
        <v>#REF!</v>
      </c>
      <c r="F9" s="268" t="e">
        <f>F10+F11+F12+#REF!</f>
        <v>#REF!</v>
      </c>
      <c r="J9" s="268">
        <f>J10+J11+J12</f>
        <v>57561</v>
      </c>
      <c r="K9" s="125"/>
      <c r="M9" s="312"/>
      <c r="N9" s="125"/>
    </row>
    <row r="10" spans="2:14" ht="131.25">
      <c r="B10" s="284" t="s">
        <v>616</v>
      </c>
      <c r="C10" s="302" t="s">
        <v>580</v>
      </c>
      <c r="D10" s="270" t="s">
        <v>499</v>
      </c>
      <c r="E10" s="268" t="e">
        <f>F10-черн!Z14</f>
        <v>#REF!</v>
      </c>
      <c r="F10" s="271" t="e">
        <f>43625-F11-F12-#REF!</f>
        <v>#REF!</v>
      </c>
      <c r="J10" s="271">
        <v>57201</v>
      </c>
      <c r="N10" s="125"/>
    </row>
    <row r="11" spans="2:10" ht="168.75">
      <c r="B11" s="284" t="s">
        <v>616</v>
      </c>
      <c r="C11" s="302" t="s">
        <v>581</v>
      </c>
      <c r="D11" s="272" t="s">
        <v>501</v>
      </c>
      <c r="E11" s="268">
        <f>F11-черн!Z15</f>
        <v>-70</v>
      </c>
      <c r="F11" s="271">
        <v>60</v>
      </c>
      <c r="J11" s="271">
        <v>40</v>
      </c>
    </row>
    <row r="12" spans="2:10" ht="75">
      <c r="B12" s="284" t="s">
        <v>616</v>
      </c>
      <c r="C12" s="303" t="s">
        <v>582</v>
      </c>
      <c r="D12" s="273" t="s">
        <v>502</v>
      </c>
      <c r="E12" s="268">
        <f>F12-черн!Z16</f>
        <v>0</v>
      </c>
      <c r="F12" s="271">
        <v>110</v>
      </c>
      <c r="J12" s="271">
        <v>320</v>
      </c>
    </row>
    <row r="13" spans="2:10" s="266" customFormat="1" ht="56.25">
      <c r="B13" s="286" t="s">
        <v>616</v>
      </c>
      <c r="C13" s="263" t="s">
        <v>576</v>
      </c>
      <c r="D13" s="269" t="s">
        <v>575</v>
      </c>
      <c r="E13" s="274" t="e">
        <f>F13</f>
        <v>#REF!</v>
      </c>
      <c r="F13" s="274" t="e">
        <f>F14</f>
        <v>#REF!</v>
      </c>
      <c r="J13" s="271">
        <f>J14</f>
        <v>8631.77</v>
      </c>
    </row>
    <row r="14" spans="2:10" ht="56.25">
      <c r="B14" s="288" t="s">
        <v>616</v>
      </c>
      <c r="C14" s="304" t="s">
        <v>573</v>
      </c>
      <c r="D14" s="267" t="s">
        <v>574</v>
      </c>
      <c r="E14" s="274" t="e">
        <f>F14</f>
        <v>#REF!</v>
      </c>
      <c r="F14" s="271" t="e">
        <f>F15+F16+F17+#REF!</f>
        <v>#REF!</v>
      </c>
      <c r="J14" s="271">
        <f>J15+J16+J17</f>
        <v>8631.77</v>
      </c>
    </row>
    <row r="15" spans="2:11" ht="56.25">
      <c r="B15" s="284" t="s">
        <v>616</v>
      </c>
      <c r="C15" s="275" t="s">
        <v>567</v>
      </c>
      <c r="D15" s="267" t="s">
        <v>568</v>
      </c>
      <c r="E15" s="274">
        <f>F15</f>
        <v>1306</v>
      </c>
      <c r="F15" s="271">
        <v>1306</v>
      </c>
      <c r="J15" s="271">
        <v>4735.15</v>
      </c>
      <c r="K15" s="298"/>
    </row>
    <row r="16" spans="2:11" ht="75">
      <c r="B16" s="284" t="s">
        <v>616</v>
      </c>
      <c r="C16" s="275" t="s">
        <v>569</v>
      </c>
      <c r="D16" s="267" t="s">
        <v>570</v>
      </c>
      <c r="E16" s="274">
        <f>F16</f>
        <v>53.8</v>
      </c>
      <c r="F16" s="271">
        <v>53.8</v>
      </c>
      <c r="J16" s="271">
        <v>20</v>
      </c>
      <c r="K16" s="298"/>
    </row>
    <row r="17" spans="2:11" ht="75">
      <c r="B17" s="284" t="s">
        <v>616</v>
      </c>
      <c r="C17" s="275" t="s">
        <v>571</v>
      </c>
      <c r="D17" s="267" t="s">
        <v>572</v>
      </c>
      <c r="E17" s="274">
        <f>F17</f>
        <v>2062</v>
      </c>
      <c r="F17" s="271">
        <v>2062</v>
      </c>
      <c r="J17" s="271">
        <v>3876.62</v>
      </c>
      <c r="K17" s="298"/>
    </row>
    <row r="18" spans="2:10" ht="18.75">
      <c r="B18" s="284" t="s">
        <v>616</v>
      </c>
      <c r="C18" s="301" t="s">
        <v>583</v>
      </c>
      <c r="D18" s="269" t="s">
        <v>528</v>
      </c>
      <c r="E18" s="271" t="e">
        <f>F18-черн!Z19</f>
        <v>#REF!</v>
      </c>
      <c r="F18" s="271" t="e">
        <f>F19+F24+F26</f>
        <v>#REF!</v>
      </c>
      <c r="J18" s="271">
        <f>J19+J24+J26+J28</f>
        <v>8416.02</v>
      </c>
    </row>
    <row r="19" spans="2:10" ht="37.5">
      <c r="B19" s="284" t="s">
        <v>616</v>
      </c>
      <c r="C19" s="301" t="s">
        <v>584</v>
      </c>
      <c r="D19" s="269" t="s">
        <v>529</v>
      </c>
      <c r="E19" s="271" t="e">
        <f>F19-черн!Z20</f>
        <v>#REF!</v>
      </c>
      <c r="F19" s="271" t="e">
        <f>F20+F22+#REF!</f>
        <v>#REF!</v>
      </c>
      <c r="J19" s="271">
        <f>J20+J22</f>
        <v>7730.52</v>
      </c>
    </row>
    <row r="20" spans="2:11" ht="56.25">
      <c r="B20" s="284" t="s">
        <v>616</v>
      </c>
      <c r="C20" s="302" t="s">
        <v>585</v>
      </c>
      <c r="D20" s="267" t="s">
        <v>530</v>
      </c>
      <c r="E20" s="271" t="e">
        <f>F20-черн!Z21</f>
        <v>#REF!</v>
      </c>
      <c r="F20" s="271">
        <v>850</v>
      </c>
      <c r="J20" s="271">
        <f>J21</f>
        <v>5613.75</v>
      </c>
      <c r="K20" s="125"/>
    </row>
    <row r="21" spans="2:10" ht="56.25">
      <c r="B21" s="284" t="s">
        <v>616</v>
      </c>
      <c r="C21" s="305" t="s">
        <v>586</v>
      </c>
      <c r="D21" s="267" t="s">
        <v>86</v>
      </c>
      <c r="E21" s="271" t="e">
        <f>F21-черн!Z22</f>
        <v>#REF!</v>
      </c>
      <c r="F21" s="271">
        <v>850</v>
      </c>
      <c r="J21" s="271">
        <v>5613.75</v>
      </c>
    </row>
    <row r="22" spans="2:10" ht="56.25">
      <c r="B22" s="286" t="s">
        <v>616</v>
      </c>
      <c r="C22" s="302" t="s">
        <v>587</v>
      </c>
      <c r="D22" s="267" t="s">
        <v>0</v>
      </c>
      <c r="E22" s="271" t="e">
        <f>F22-черн!Z24</f>
        <v>#REF!</v>
      </c>
      <c r="F22" s="271">
        <v>1660</v>
      </c>
      <c r="J22" s="271">
        <f>J23</f>
        <v>2116.77</v>
      </c>
    </row>
    <row r="23" spans="2:10" ht="56.25">
      <c r="B23" s="288" t="s">
        <v>616</v>
      </c>
      <c r="C23" s="304" t="s">
        <v>588</v>
      </c>
      <c r="D23" s="276" t="s">
        <v>0</v>
      </c>
      <c r="E23" s="271" t="e">
        <f>F23-черн!Z25</f>
        <v>#REF!</v>
      </c>
      <c r="F23" s="271">
        <v>1650</v>
      </c>
      <c r="J23" s="271">
        <v>2116.77</v>
      </c>
    </row>
    <row r="24" spans="2:10" ht="50.25" customHeight="1">
      <c r="B24" s="288" t="s">
        <v>616</v>
      </c>
      <c r="C24" s="301" t="s">
        <v>715</v>
      </c>
      <c r="D24" s="269" t="s">
        <v>1</v>
      </c>
      <c r="E24" s="271" t="e">
        <f>F24-черн!Z28</f>
        <v>#REF!</v>
      </c>
      <c r="F24" s="274" t="e">
        <f>F25+#REF!</f>
        <v>#REF!</v>
      </c>
      <c r="J24" s="274">
        <v>662.5</v>
      </c>
    </row>
    <row r="25" spans="2:10" ht="37.5">
      <c r="B25" s="288" t="s">
        <v>616</v>
      </c>
      <c r="C25" s="302" t="s">
        <v>716</v>
      </c>
      <c r="D25" s="267" t="s">
        <v>1</v>
      </c>
      <c r="E25" s="271" t="e">
        <f>F25-черн!Z29</f>
        <v>#REF!</v>
      </c>
      <c r="F25" s="271">
        <v>4552.8</v>
      </c>
      <c r="J25" s="271">
        <v>662.5</v>
      </c>
    </row>
    <row r="26" spans="2:10" ht="18.75">
      <c r="B26" s="284" t="s">
        <v>616</v>
      </c>
      <c r="C26" s="301" t="s">
        <v>589</v>
      </c>
      <c r="D26" s="269" t="s">
        <v>2</v>
      </c>
      <c r="E26" s="271">
        <f>F26-черн!Z31</f>
        <v>92</v>
      </c>
      <c r="F26" s="274">
        <f>F27+F29</f>
        <v>106</v>
      </c>
      <c r="J26" s="274">
        <v>1</v>
      </c>
    </row>
    <row r="27" spans="2:10" ht="18.75">
      <c r="B27" s="284" t="s">
        <v>616</v>
      </c>
      <c r="C27" s="305" t="s">
        <v>590</v>
      </c>
      <c r="D27" s="276" t="s">
        <v>2</v>
      </c>
      <c r="E27" s="271">
        <f>F27-черн!Z32</f>
        <v>92</v>
      </c>
      <c r="F27" s="271">
        <v>106</v>
      </c>
      <c r="J27" s="271">
        <v>1</v>
      </c>
    </row>
    <row r="28" spans="2:14" ht="37.5">
      <c r="B28" s="284" t="s">
        <v>616</v>
      </c>
      <c r="C28" s="299" t="s">
        <v>644</v>
      </c>
      <c r="D28" s="297" t="s">
        <v>642</v>
      </c>
      <c r="E28" s="271"/>
      <c r="F28" s="271"/>
      <c r="J28" s="274">
        <f>J29</f>
        <v>22</v>
      </c>
      <c r="N28" s="56" t="s">
        <v>388</v>
      </c>
    </row>
    <row r="29" spans="2:10" ht="56.25">
      <c r="B29" s="284" t="s">
        <v>616</v>
      </c>
      <c r="C29" s="305" t="s">
        <v>645</v>
      </c>
      <c r="D29" s="276" t="s">
        <v>643</v>
      </c>
      <c r="E29" s="271">
        <f>F29-черн!Z33</f>
        <v>0</v>
      </c>
      <c r="F29" s="271"/>
      <c r="J29" s="271">
        <v>22</v>
      </c>
    </row>
    <row r="30" spans="2:10" ht="18.75">
      <c r="B30" s="284" t="s">
        <v>616</v>
      </c>
      <c r="C30" s="301" t="s">
        <v>591</v>
      </c>
      <c r="D30" s="269" t="s">
        <v>3</v>
      </c>
      <c r="E30" s="271">
        <f>F30-черн!Z34</f>
        <v>0</v>
      </c>
      <c r="F30" s="274">
        <v>2282.2</v>
      </c>
      <c r="J30" s="274">
        <f>J31</f>
        <v>7524</v>
      </c>
    </row>
    <row r="31" spans="2:10" ht="18.75">
      <c r="B31" s="284" t="s">
        <v>616</v>
      </c>
      <c r="C31" s="301" t="s">
        <v>592</v>
      </c>
      <c r="D31" s="269" t="s">
        <v>4</v>
      </c>
      <c r="E31" s="271">
        <f>F31-черн!Z35</f>
        <v>0</v>
      </c>
      <c r="F31" s="274">
        <v>2282.2</v>
      </c>
      <c r="J31" s="274">
        <f>J32</f>
        <v>7524</v>
      </c>
    </row>
    <row r="32" spans="2:14" ht="37.5">
      <c r="B32" s="284" t="s">
        <v>616</v>
      </c>
      <c r="C32" s="302" t="s">
        <v>593</v>
      </c>
      <c r="D32" s="267" t="s">
        <v>5</v>
      </c>
      <c r="E32" s="271">
        <f>F32-черн!Z36</f>
        <v>0</v>
      </c>
      <c r="F32" s="271">
        <v>2282.2</v>
      </c>
      <c r="J32" s="271">
        <v>7524</v>
      </c>
      <c r="N32" s="125"/>
    </row>
    <row r="33" spans="2:14" ht="18.75">
      <c r="B33" s="284" t="s">
        <v>615</v>
      </c>
      <c r="C33" s="301" t="s">
        <v>594</v>
      </c>
      <c r="D33" s="269" t="s">
        <v>377</v>
      </c>
      <c r="E33" s="271" t="e">
        <f>F33-черн!Z43</f>
        <v>#REF!</v>
      </c>
      <c r="F33" s="271" t="e">
        <f>F34+F36</f>
        <v>#REF!</v>
      </c>
      <c r="J33" s="271">
        <f>J34+J36</f>
        <v>1700</v>
      </c>
      <c r="N33" s="125"/>
    </row>
    <row r="34" spans="2:10" ht="56.25">
      <c r="B34" s="284" t="s">
        <v>616</v>
      </c>
      <c r="C34" s="302" t="s">
        <v>595</v>
      </c>
      <c r="D34" s="267" t="s">
        <v>378</v>
      </c>
      <c r="E34" s="271" t="e">
        <f>F34-черн!Z44</f>
        <v>#REF!</v>
      </c>
      <c r="F34" s="271">
        <v>1540</v>
      </c>
      <c r="J34" s="271">
        <v>1635</v>
      </c>
    </row>
    <row r="35" spans="2:10" ht="75">
      <c r="B35" s="284" t="s">
        <v>616</v>
      </c>
      <c r="C35" s="302" t="s">
        <v>596</v>
      </c>
      <c r="D35" s="267" t="s">
        <v>379</v>
      </c>
      <c r="E35" s="271" t="e">
        <f>F35-черн!Z45</f>
        <v>#REF!</v>
      </c>
      <c r="F35" s="271">
        <v>1540</v>
      </c>
      <c r="J35" s="271">
        <v>1635</v>
      </c>
    </row>
    <row r="36" spans="2:10" ht="56.25">
      <c r="B36" s="284" t="s">
        <v>566</v>
      </c>
      <c r="C36" s="302" t="s">
        <v>597</v>
      </c>
      <c r="D36" s="267" t="s">
        <v>380</v>
      </c>
      <c r="E36" s="271" t="e">
        <f>F36-черн!Z46</f>
        <v>#REF!</v>
      </c>
      <c r="F36" s="271" t="e">
        <f>F37+#REF!</f>
        <v>#REF!</v>
      </c>
      <c r="J36" s="271">
        <f>J37</f>
        <v>65</v>
      </c>
    </row>
    <row r="37" spans="2:10" ht="93.75">
      <c r="B37" s="284" t="s">
        <v>566</v>
      </c>
      <c r="C37" s="306" t="s">
        <v>598</v>
      </c>
      <c r="D37" s="267" t="s">
        <v>109</v>
      </c>
      <c r="E37" s="271" t="e">
        <f>F37-черн!Z47</f>
        <v>#REF!</v>
      </c>
      <c r="F37" s="271">
        <f>F38</f>
        <v>230</v>
      </c>
      <c r="J37" s="271">
        <f>J38</f>
        <v>65</v>
      </c>
    </row>
    <row r="38" spans="2:10" ht="112.5">
      <c r="B38" s="284" t="s">
        <v>566</v>
      </c>
      <c r="C38" s="306" t="s">
        <v>599</v>
      </c>
      <c r="D38" s="267" t="s">
        <v>108</v>
      </c>
      <c r="E38" s="271" t="e">
        <f>F38-черн!Z48</f>
        <v>#REF!</v>
      </c>
      <c r="F38" s="271">
        <v>230</v>
      </c>
      <c r="J38" s="271">
        <v>65</v>
      </c>
    </row>
    <row r="39" spans="2:10" ht="75">
      <c r="B39" s="284" t="s">
        <v>566</v>
      </c>
      <c r="C39" s="301" t="s">
        <v>600</v>
      </c>
      <c r="D39" s="269" t="s">
        <v>382</v>
      </c>
      <c r="E39" s="271" t="e">
        <f>F39-черн!Z58</f>
        <v>#REF!</v>
      </c>
      <c r="F39" s="271">
        <f>F40</f>
        <v>1533</v>
      </c>
      <c r="J39" s="271">
        <f>J40</f>
        <v>1396</v>
      </c>
    </row>
    <row r="40" spans="2:10" ht="131.25">
      <c r="B40" s="284" t="s">
        <v>566</v>
      </c>
      <c r="C40" s="301" t="s">
        <v>601</v>
      </c>
      <c r="D40" s="269" t="s">
        <v>96</v>
      </c>
      <c r="E40" s="271" t="e">
        <f>F40-черн!Z59</f>
        <v>#REF!</v>
      </c>
      <c r="F40" s="271">
        <f>F41+F43</f>
        <v>1533</v>
      </c>
      <c r="G40" s="56" t="s">
        <v>388</v>
      </c>
      <c r="J40" s="271">
        <f>J42+J44</f>
        <v>1396</v>
      </c>
    </row>
    <row r="41" spans="2:10" ht="112.5">
      <c r="B41" s="284" t="s">
        <v>566</v>
      </c>
      <c r="C41" s="301" t="s">
        <v>602</v>
      </c>
      <c r="D41" s="269" t="s">
        <v>383</v>
      </c>
      <c r="E41" s="271" t="e">
        <f>F41-черн!Z60</f>
        <v>#REF!</v>
      </c>
      <c r="F41" s="271">
        <v>1378</v>
      </c>
      <c r="J41" s="271">
        <f>J42</f>
        <v>1396</v>
      </c>
    </row>
    <row r="42" spans="2:10" ht="112.5">
      <c r="B42" s="284" t="s">
        <v>566</v>
      </c>
      <c r="C42" s="152" t="s">
        <v>679</v>
      </c>
      <c r="D42" s="267" t="s">
        <v>166</v>
      </c>
      <c r="E42" s="271" t="e">
        <f>F42-черн!Z61</f>
        <v>#REF!</v>
      </c>
      <c r="F42" s="271">
        <v>1378</v>
      </c>
      <c r="J42" s="271">
        <v>1396</v>
      </c>
    </row>
    <row r="43" spans="2:10" ht="131.25" hidden="1">
      <c r="B43" s="284" t="s">
        <v>566</v>
      </c>
      <c r="C43" s="301" t="s">
        <v>604</v>
      </c>
      <c r="D43" s="269" t="s">
        <v>97</v>
      </c>
      <c r="E43" s="271" t="e">
        <f>F43-черн!Z64</f>
        <v>#REF!</v>
      </c>
      <c r="F43" s="271">
        <v>155</v>
      </c>
      <c r="J43" s="271"/>
    </row>
    <row r="44" spans="2:10" ht="112.5" hidden="1">
      <c r="B44" s="284" t="s">
        <v>566</v>
      </c>
      <c r="C44" s="302" t="s">
        <v>603</v>
      </c>
      <c r="D44" s="267" t="s">
        <v>98</v>
      </c>
      <c r="E44" s="271" t="e">
        <f>F44-черн!Z65</f>
        <v>#REF!</v>
      </c>
      <c r="F44" s="271">
        <v>155</v>
      </c>
      <c r="J44" s="271"/>
    </row>
    <row r="45" spans="2:14" ht="37.5">
      <c r="B45" s="284">
        <v>498</v>
      </c>
      <c r="C45" s="301" t="s">
        <v>605</v>
      </c>
      <c r="D45" s="269" t="s">
        <v>37</v>
      </c>
      <c r="E45" s="271" t="e">
        <f>F45-черн!Z66</f>
        <v>#REF!</v>
      </c>
      <c r="F45" s="271" t="e">
        <f>F46</f>
        <v>#REF!</v>
      </c>
      <c r="J45" s="271">
        <f>J46</f>
        <v>4</v>
      </c>
      <c r="N45" s="125"/>
    </row>
    <row r="46" spans="2:14" ht="37.5">
      <c r="B46" s="284">
        <v>498</v>
      </c>
      <c r="C46" s="302" t="s">
        <v>606</v>
      </c>
      <c r="D46" s="267" t="s">
        <v>38</v>
      </c>
      <c r="E46" s="271" t="e">
        <f>F46-черн!Z67</f>
        <v>#REF!</v>
      </c>
      <c r="F46" s="271" t="e">
        <f>F47+#REF!+#REF!+F48</f>
        <v>#REF!</v>
      </c>
      <c r="J46" s="271">
        <v>4</v>
      </c>
      <c r="N46" s="125"/>
    </row>
    <row r="47" spans="2:10" ht="37.5">
      <c r="B47" s="284">
        <v>498</v>
      </c>
      <c r="C47" s="302" t="s">
        <v>617</v>
      </c>
      <c r="D47" s="267" t="s">
        <v>169</v>
      </c>
      <c r="E47" s="271">
        <f>F47-черн!Z68</f>
        <v>83</v>
      </c>
      <c r="F47" s="271">
        <v>129</v>
      </c>
      <c r="J47" s="271">
        <v>2</v>
      </c>
    </row>
    <row r="48" spans="2:10" ht="37.5">
      <c r="B48" s="284">
        <v>498</v>
      </c>
      <c r="C48" s="304" t="s">
        <v>654</v>
      </c>
      <c r="D48" s="289" t="s">
        <v>512</v>
      </c>
      <c r="E48" s="271">
        <f>F48-черн!Z71</f>
        <v>-83.19999999999999</v>
      </c>
      <c r="F48" s="271">
        <v>125</v>
      </c>
      <c r="J48" s="271">
        <v>2</v>
      </c>
    </row>
    <row r="49" spans="2:10" ht="37.5">
      <c r="B49" s="284" t="s">
        <v>566</v>
      </c>
      <c r="C49" s="301" t="s">
        <v>607</v>
      </c>
      <c r="D49" s="269" t="s">
        <v>39</v>
      </c>
      <c r="E49" s="271" t="e">
        <f>F49-черн!Z72</f>
        <v>#REF!</v>
      </c>
      <c r="F49" s="271">
        <v>266</v>
      </c>
      <c r="J49" s="271">
        <v>32</v>
      </c>
    </row>
    <row r="50" spans="2:10" ht="37.5">
      <c r="B50" s="284" t="s">
        <v>566</v>
      </c>
      <c r="C50" s="301" t="s">
        <v>608</v>
      </c>
      <c r="D50" s="269" t="s">
        <v>44</v>
      </c>
      <c r="E50" s="271" t="e">
        <f>F50-черн!Z76</f>
        <v>#REF!</v>
      </c>
      <c r="F50" s="271">
        <v>266</v>
      </c>
      <c r="J50" s="271">
        <v>32</v>
      </c>
    </row>
    <row r="51" spans="2:10" ht="56.25">
      <c r="B51" s="284" t="s">
        <v>566</v>
      </c>
      <c r="C51" s="302" t="s">
        <v>609</v>
      </c>
      <c r="D51" s="267" t="s">
        <v>172</v>
      </c>
      <c r="E51" s="271" t="e">
        <f>F51-черн!Z77</f>
        <v>#REF!</v>
      </c>
      <c r="F51" s="271">
        <v>266</v>
      </c>
      <c r="J51" s="271">
        <v>32</v>
      </c>
    </row>
    <row r="52" spans="2:14" ht="37.5">
      <c r="B52" s="284" t="s">
        <v>566</v>
      </c>
      <c r="C52" s="301" t="s">
        <v>610</v>
      </c>
      <c r="D52" s="269" t="s">
        <v>47</v>
      </c>
      <c r="E52" s="271" t="e">
        <f>F52-черн!Z82</f>
        <v>#REF!</v>
      </c>
      <c r="F52" s="271" t="e">
        <f>#REF!+#REF!+#REF!+#REF!+#REF!</f>
        <v>#REF!</v>
      </c>
      <c r="J52" s="271">
        <f>J53+J54</f>
        <v>250</v>
      </c>
      <c r="N52" s="125"/>
    </row>
    <row r="53" spans="2:10" ht="56.25">
      <c r="B53" s="284" t="s">
        <v>566</v>
      </c>
      <c r="C53" s="302" t="s">
        <v>612</v>
      </c>
      <c r="D53" s="267" t="s">
        <v>71</v>
      </c>
      <c r="E53" s="271" t="e">
        <f>F53-черн!Z99</f>
        <v>#REF!</v>
      </c>
      <c r="F53" s="271">
        <v>570</v>
      </c>
      <c r="J53" s="271">
        <v>158</v>
      </c>
    </row>
    <row r="54" spans="2:10" ht="99.75" customHeight="1">
      <c r="B54" s="284" t="s">
        <v>615</v>
      </c>
      <c r="C54" s="302" t="s">
        <v>718</v>
      </c>
      <c r="D54" s="267" t="s">
        <v>717</v>
      </c>
      <c r="E54" s="271"/>
      <c r="F54" s="271"/>
      <c r="J54" s="271">
        <v>92</v>
      </c>
    </row>
    <row r="55" spans="2:14" ht="18.75">
      <c r="B55" s="284" t="s">
        <v>566</v>
      </c>
      <c r="C55" s="301" t="s">
        <v>613</v>
      </c>
      <c r="D55" s="269" t="s">
        <v>76</v>
      </c>
      <c r="E55" s="271" t="e">
        <f>F55-'[1]черн'!Z105</f>
        <v>#REF!</v>
      </c>
      <c r="F55" s="271" t="e">
        <f>F56</f>
        <v>#REF!</v>
      </c>
      <c r="J55" s="271">
        <f>J56</f>
        <v>710060.9000000001</v>
      </c>
      <c r="N55" s="125"/>
    </row>
    <row r="56" spans="2:10" ht="37.5">
      <c r="B56" s="284" t="s">
        <v>566</v>
      </c>
      <c r="C56" s="301" t="s">
        <v>614</v>
      </c>
      <c r="D56" s="269" t="s">
        <v>77</v>
      </c>
      <c r="E56" s="271" t="e">
        <f>F56-'[1]черн'!Z106</f>
        <v>#REF!</v>
      </c>
      <c r="F56" s="271" t="e">
        <f>F57+F60+F84+#REF!</f>
        <v>#REF!</v>
      </c>
      <c r="J56" s="271">
        <f>J57+J60+J83+J92</f>
        <v>710060.9000000001</v>
      </c>
    </row>
    <row r="57" spans="2:10" ht="37.5">
      <c r="B57" s="284" t="s">
        <v>566</v>
      </c>
      <c r="C57" s="301" t="s">
        <v>684</v>
      </c>
      <c r="D57" s="269" t="s">
        <v>78</v>
      </c>
      <c r="E57" s="271">
        <f>F57-'[1]черн'!Z107</f>
        <v>69513.70000000001</v>
      </c>
      <c r="F57" s="271">
        <f>F58</f>
        <v>136746.2</v>
      </c>
      <c r="J57" s="271">
        <f>J58</f>
        <v>245924.1</v>
      </c>
    </row>
    <row r="58" spans="2:10" ht="37.5">
      <c r="B58" s="284" t="s">
        <v>566</v>
      </c>
      <c r="C58" s="301" t="s">
        <v>686</v>
      </c>
      <c r="D58" s="267" t="s">
        <v>79</v>
      </c>
      <c r="E58" s="271" t="e">
        <f>F58-'[1]черн'!Z108</f>
        <v>#REF!</v>
      </c>
      <c r="F58" s="277">
        <f>F59</f>
        <v>136746.2</v>
      </c>
      <c r="G58" s="265"/>
      <c r="H58" s="68"/>
      <c r="I58" s="68"/>
      <c r="J58" s="271">
        <f>J59</f>
        <v>245924.1</v>
      </c>
    </row>
    <row r="59" spans="2:10" ht="37.5">
      <c r="B59" s="284" t="s">
        <v>566</v>
      </c>
      <c r="C59" s="302" t="s">
        <v>685</v>
      </c>
      <c r="D59" s="267" t="s">
        <v>80</v>
      </c>
      <c r="E59" s="271" t="e">
        <f>F59-'[1]черн'!Z109</f>
        <v>#REF!</v>
      </c>
      <c r="F59" s="277">
        <v>136746.2</v>
      </c>
      <c r="G59" s="265"/>
      <c r="H59" s="68"/>
      <c r="I59" s="264"/>
      <c r="J59" s="271">
        <v>245924.1</v>
      </c>
    </row>
    <row r="60" spans="2:10" s="237" customFormat="1" ht="56.25">
      <c r="B60" s="284" t="s">
        <v>566</v>
      </c>
      <c r="C60" s="307" t="s">
        <v>687</v>
      </c>
      <c r="D60" s="278" t="s">
        <v>83</v>
      </c>
      <c r="E60" s="271" t="e">
        <f>F60-'[1]черн'!Z112</f>
        <v>#REF!</v>
      </c>
      <c r="F60" s="277" t="e">
        <f>#REF!+#REF!</f>
        <v>#REF!</v>
      </c>
      <c r="G60" s="265"/>
      <c r="H60" s="68"/>
      <c r="I60" s="68"/>
      <c r="J60" s="271">
        <f>J61+J63+J65+J71+J73+J79+J81+J70+J78</f>
        <v>124997.79999999999</v>
      </c>
    </row>
    <row r="61" spans="2:10" s="237" customFormat="1" ht="168.75">
      <c r="B61" s="284" t="s">
        <v>733</v>
      </c>
      <c r="C61" s="302" t="s">
        <v>702</v>
      </c>
      <c r="D61" s="267" t="s">
        <v>693</v>
      </c>
      <c r="E61" s="271"/>
      <c r="F61" s="277"/>
      <c r="G61" s="68"/>
      <c r="H61" s="68"/>
      <c r="I61" s="68"/>
      <c r="J61" s="271">
        <v>24698.1</v>
      </c>
    </row>
    <row r="62" spans="2:10" s="237" customFormat="1" ht="168.75">
      <c r="B62" s="284" t="s">
        <v>733</v>
      </c>
      <c r="C62" s="302" t="s">
        <v>703</v>
      </c>
      <c r="D62" s="267" t="s">
        <v>694</v>
      </c>
      <c r="E62" s="271"/>
      <c r="F62" s="277"/>
      <c r="G62" s="68"/>
      <c r="H62" s="68"/>
      <c r="I62" s="68"/>
      <c r="J62" s="271">
        <v>24698.1</v>
      </c>
    </row>
    <row r="63" spans="2:10" s="237" customFormat="1" ht="131.25">
      <c r="B63" s="284" t="s">
        <v>733</v>
      </c>
      <c r="C63" s="302" t="s">
        <v>655</v>
      </c>
      <c r="D63" s="267" t="s">
        <v>646</v>
      </c>
      <c r="E63" s="271"/>
      <c r="F63" s="271"/>
      <c r="J63" s="271">
        <v>6386.1</v>
      </c>
    </row>
    <row r="64" spans="2:10" s="237" customFormat="1" ht="131.25">
      <c r="B64" s="284" t="s">
        <v>733</v>
      </c>
      <c r="C64" s="302" t="s">
        <v>656</v>
      </c>
      <c r="D64" s="267" t="s">
        <v>647</v>
      </c>
      <c r="E64" s="271"/>
      <c r="F64" s="271"/>
      <c r="J64" s="271">
        <v>6386.1</v>
      </c>
    </row>
    <row r="65" spans="2:10" s="237" customFormat="1" ht="75">
      <c r="B65" s="284" t="s">
        <v>731</v>
      </c>
      <c r="C65" s="302" t="s">
        <v>657</v>
      </c>
      <c r="D65" s="267" t="s">
        <v>641</v>
      </c>
      <c r="E65" s="271"/>
      <c r="F65" s="271"/>
      <c r="J65" s="271">
        <v>604.1</v>
      </c>
    </row>
    <row r="66" spans="2:10" s="237" customFormat="1" ht="69" customHeight="1">
      <c r="B66" s="318" t="s">
        <v>731</v>
      </c>
      <c r="C66" s="308" t="s">
        <v>658</v>
      </c>
      <c r="D66" s="317" t="s">
        <v>640</v>
      </c>
      <c r="E66" s="271"/>
      <c r="F66" s="271"/>
      <c r="J66" s="271">
        <v>604.1</v>
      </c>
    </row>
    <row r="67" spans="2:10" s="237" customFormat="1" ht="93.75" hidden="1">
      <c r="B67" s="284" t="s">
        <v>566</v>
      </c>
      <c r="C67" s="302" t="s">
        <v>661</v>
      </c>
      <c r="D67" s="267" t="s">
        <v>659</v>
      </c>
      <c r="E67" s="271"/>
      <c r="F67" s="271"/>
      <c r="J67" s="271"/>
    </row>
    <row r="68" spans="2:10" s="237" customFormat="1" ht="40.5" customHeight="1" hidden="1">
      <c r="B68" s="284" t="s">
        <v>566</v>
      </c>
      <c r="C68" s="302" t="s">
        <v>662</v>
      </c>
      <c r="D68" s="267" t="s">
        <v>660</v>
      </c>
      <c r="E68" s="271"/>
      <c r="F68" s="271"/>
      <c r="J68" s="271"/>
    </row>
    <row r="69" spans="2:10" s="237" customFormat="1" ht="101.25" customHeight="1">
      <c r="B69" s="284" t="s">
        <v>732</v>
      </c>
      <c r="C69" s="302" t="s">
        <v>724</v>
      </c>
      <c r="D69" s="267" t="s">
        <v>726</v>
      </c>
      <c r="E69" s="271"/>
      <c r="F69" s="271"/>
      <c r="J69" s="271">
        <v>14166.9</v>
      </c>
    </row>
    <row r="70" spans="2:10" s="237" customFormat="1" ht="105.75" customHeight="1">
      <c r="B70" s="284" t="s">
        <v>732</v>
      </c>
      <c r="C70" s="302" t="s">
        <v>723</v>
      </c>
      <c r="D70" s="267" t="s">
        <v>725</v>
      </c>
      <c r="E70" s="271"/>
      <c r="F70" s="271"/>
      <c r="J70" s="271">
        <v>14166.9</v>
      </c>
    </row>
    <row r="71" spans="2:10" s="237" customFormat="1" ht="75">
      <c r="B71" s="284" t="s">
        <v>731</v>
      </c>
      <c r="C71" s="304" t="s">
        <v>665</v>
      </c>
      <c r="D71" s="267" t="s">
        <v>663</v>
      </c>
      <c r="E71" s="271"/>
      <c r="F71" s="271"/>
      <c r="J71" s="271">
        <v>639.9</v>
      </c>
    </row>
    <row r="72" spans="2:10" s="237" customFormat="1" ht="75">
      <c r="B72" s="284" t="s">
        <v>731</v>
      </c>
      <c r="C72" s="304" t="s">
        <v>666</v>
      </c>
      <c r="D72" s="267" t="s">
        <v>664</v>
      </c>
      <c r="E72" s="271"/>
      <c r="F72" s="271"/>
      <c r="J72" s="271">
        <v>639.9</v>
      </c>
    </row>
    <row r="73" spans="2:10" s="237" customFormat="1" ht="37.5">
      <c r="B73" s="284" t="s">
        <v>732</v>
      </c>
      <c r="C73" s="304" t="s">
        <v>669</v>
      </c>
      <c r="D73" s="267" t="s">
        <v>667</v>
      </c>
      <c r="E73" s="271"/>
      <c r="F73" s="271"/>
      <c r="J73" s="271">
        <v>1247</v>
      </c>
    </row>
    <row r="74" spans="2:10" s="237" customFormat="1" ht="54.75" customHeight="1">
      <c r="B74" s="284" t="s">
        <v>732</v>
      </c>
      <c r="C74" s="304" t="s">
        <v>670</v>
      </c>
      <c r="D74" s="267" t="s">
        <v>668</v>
      </c>
      <c r="E74" s="271"/>
      <c r="F74" s="271"/>
      <c r="J74" s="271">
        <v>1247</v>
      </c>
    </row>
    <row r="75" spans="2:10" s="237" customFormat="1" ht="27" customHeight="1" hidden="1">
      <c r="B75" s="284" t="s">
        <v>566</v>
      </c>
      <c r="C75" s="304" t="s">
        <v>727</v>
      </c>
      <c r="D75" s="267" t="s">
        <v>674</v>
      </c>
      <c r="E75" s="271"/>
      <c r="F75" s="271"/>
      <c r="J75" s="271"/>
    </row>
    <row r="76" spans="2:10" s="237" customFormat="1" ht="32.25" customHeight="1" hidden="1">
      <c r="B76" s="284" t="s">
        <v>566</v>
      </c>
      <c r="C76" s="304" t="s">
        <v>728</v>
      </c>
      <c r="D76" s="267" t="s">
        <v>671</v>
      </c>
      <c r="E76" s="271"/>
      <c r="F76" s="271"/>
      <c r="J76" s="271"/>
    </row>
    <row r="77" spans="2:10" s="237" customFormat="1" ht="32.25" customHeight="1">
      <c r="B77" s="284" t="s">
        <v>731</v>
      </c>
      <c r="C77" s="304" t="s">
        <v>729</v>
      </c>
      <c r="D77" s="267" t="s">
        <v>709</v>
      </c>
      <c r="E77" s="271"/>
      <c r="F77" s="271"/>
      <c r="J77" s="271">
        <v>50.5</v>
      </c>
    </row>
    <row r="78" spans="2:10" s="237" customFormat="1" ht="32.25" customHeight="1">
      <c r="B78" s="284" t="s">
        <v>731</v>
      </c>
      <c r="C78" s="304" t="s">
        <v>730</v>
      </c>
      <c r="D78" s="267" t="s">
        <v>707</v>
      </c>
      <c r="E78" s="271"/>
      <c r="F78" s="271"/>
      <c r="J78" s="271">
        <v>50.5</v>
      </c>
    </row>
    <row r="79" spans="2:10" s="237" customFormat="1" ht="37.5">
      <c r="B79" s="284" t="s">
        <v>733</v>
      </c>
      <c r="C79" s="288" t="s">
        <v>704</v>
      </c>
      <c r="D79" s="267" t="s">
        <v>695</v>
      </c>
      <c r="E79" s="271"/>
      <c r="F79" s="271"/>
      <c r="J79" s="271">
        <f>J80</f>
        <v>414.3</v>
      </c>
    </row>
    <row r="80" spans="2:10" s="237" customFormat="1" ht="56.25">
      <c r="B80" s="284" t="s">
        <v>733</v>
      </c>
      <c r="C80" s="288" t="s">
        <v>705</v>
      </c>
      <c r="D80" s="267" t="s">
        <v>696</v>
      </c>
      <c r="E80" s="271"/>
      <c r="F80" s="271"/>
      <c r="J80" s="271">
        <v>414.3</v>
      </c>
    </row>
    <row r="81" spans="2:10" ht="18.75">
      <c r="B81" s="284" t="s">
        <v>615</v>
      </c>
      <c r="C81" s="302" t="s">
        <v>678</v>
      </c>
      <c r="D81" s="267" t="s">
        <v>466</v>
      </c>
      <c r="E81" s="271"/>
      <c r="F81" s="271"/>
      <c r="G81" s="237"/>
      <c r="H81" s="237"/>
      <c r="I81" s="237"/>
      <c r="J81" s="271">
        <f>J82</f>
        <v>76790.9</v>
      </c>
    </row>
    <row r="82" spans="2:10" ht="37.5">
      <c r="B82" s="284" t="s">
        <v>615</v>
      </c>
      <c r="C82" s="302" t="s">
        <v>677</v>
      </c>
      <c r="D82" s="267" t="s">
        <v>467</v>
      </c>
      <c r="E82" s="271"/>
      <c r="F82" s="271"/>
      <c r="G82" s="237"/>
      <c r="H82" s="237"/>
      <c r="I82" s="237"/>
      <c r="J82" s="271">
        <f>11990.8+1957.9+2054.5+50967.6+19.8+308.9+302+774.9+8716.5-302</f>
        <v>76790.9</v>
      </c>
    </row>
    <row r="83" spans="2:10" ht="37.5">
      <c r="B83" s="284" t="s">
        <v>615</v>
      </c>
      <c r="C83" s="302" t="s">
        <v>676</v>
      </c>
      <c r="D83" s="269" t="s">
        <v>648</v>
      </c>
      <c r="E83" s="271" t="e">
        <f>F83-'[1]черн'!Z150</f>
        <v>#VALUE!</v>
      </c>
      <c r="F83" s="271">
        <f>3620.7+665.7</f>
        <v>4286.4</v>
      </c>
      <c r="J83" s="271">
        <f>J84+J86+J88+J90</f>
        <v>293240.00000000006</v>
      </c>
    </row>
    <row r="84" spans="2:10" ht="56.25">
      <c r="B84" s="284" t="s">
        <v>615</v>
      </c>
      <c r="C84" s="302" t="s">
        <v>706</v>
      </c>
      <c r="D84" s="267" t="s">
        <v>649</v>
      </c>
      <c r="E84" s="271" t="e">
        <f>F84-'[1]черн'!Z151</f>
        <v>#REF!</v>
      </c>
      <c r="F84" s="271" t="e">
        <f>#REF!+#REF!+#REF!+#REF!+#REF!</f>
        <v>#REF!</v>
      </c>
      <c r="J84" s="271">
        <f>J85</f>
        <v>291070.7</v>
      </c>
    </row>
    <row r="85" spans="2:10" ht="56.25">
      <c r="B85" s="284" t="s">
        <v>615</v>
      </c>
      <c r="C85" s="302" t="s">
        <v>675</v>
      </c>
      <c r="D85" s="267" t="s">
        <v>408</v>
      </c>
      <c r="E85" s="271" t="e">
        <f>F85-'[1]черн'!Y152</f>
        <v>#VALUE!</v>
      </c>
      <c r="F85" s="271" t="s">
        <v>388</v>
      </c>
      <c r="J85" s="271">
        <f>247563+2489+253.6+230.1+42.8+240.6+4812.6+59.5+1523.7+109.6+933+10675.2+12097.2+44.1+9996.7</f>
        <v>291070.7</v>
      </c>
    </row>
    <row r="86" spans="2:10" ht="112.5">
      <c r="B86" s="284" t="s">
        <v>732</v>
      </c>
      <c r="C86" s="302" t="s">
        <v>688</v>
      </c>
      <c r="D86" s="267" t="s">
        <v>650</v>
      </c>
      <c r="E86" s="271" t="e">
        <f>F86-'[1]черн'!Y154</f>
        <v>#VALUE!</v>
      </c>
      <c r="F86" s="271"/>
      <c r="J86" s="271">
        <v>2002.4</v>
      </c>
    </row>
    <row r="87" spans="2:10" ht="112.5">
      <c r="B87" s="284" t="s">
        <v>732</v>
      </c>
      <c r="C87" s="302" t="s">
        <v>689</v>
      </c>
      <c r="D87" s="267" t="s">
        <v>651</v>
      </c>
      <c r="E87" s="271" t="e">
        <f>F87-'[1]черн'!Y155</f>
        <v>#VALUE!</v>
      </c>
      <c r="F87" s="271"/>
      <c r="J87" s="271">
        <v>2002.4</v>
      </c>
    </row>
    <row r="88" spans="2:10" ht="75">
      <c r="B88" s="284" t="s">
        <v>733</v>
      </c>
      <c r="C88" s="308" t="s">
        <v>690</v>
      </c>
      <c r="D88" s="267" t="s">
        <v>653</v>
      </c>
      <c r="E88" s="271"/>
      <c r="F88" s="271"/>
      <c r="J88" s="271">
        <v>7.5</v>
      </c>
    </row>
    <row r="89" spans="2:10" ht="93.75">
      <c r="B89" s="284" t="s">
        <v>733</v>
      </c>
      <c r="C89" s="308" t="s">
        <v>691</v>
      </c>
      <c r="D89" s="267" t="s">
        <v>652</v>
      </c>
      <c r="E89" s="271"/>
      <c r="F89" s="271"/>
      <c r="J89" s="271">
        <v>7.5</v>
      </c>
    </row>
    <row r="90" spans="2:10" ht="63" customHeight="1">
      <c r="B90" s="284" t="s">
        <v>733</v>
      </c>
      <c r="C90" s="308" t="s">
        <v>682</v>
      </c>
      <c r="D90" s="267" t="s">
        <v>680</v>
      </c>
      <c r="E90" s="271"/>
      <c r="F90" s="271"/>
      <c r="J90" s="271">
        <v>159.4</v>
      </c>
    </row>
    <row r="91" spans="2:10" ht="75">
      <c r="B91" s="284" t="s">
        <v>733</v>
      </c>
      <c r="C91" s="308" t="s">
        <v>683</v>
      </c>
      <c r="D91" s="267" t="s">
        <v>681</v>
      </c>
      <c r="E91" s="271"/>
      <c r="F91" s="271"/>
      <c r="J91" s="271">
        <v>159.4</v>
      </c>
    </row>
    <row r="92" spans="2:10" ht="18.75">
      <c r="B92" s="284" t="s">
        <v>615</v>
      </c>
      <c r="C92" s="308" t="s">
        <v>699</v>
      </c>
      <c r="D92" s="267" t="s">
        <v>438</v>
      </c>
      <c r="E92" s="271"/>
      <c r="F92" s="271"/>
      <c r="J92" s="271">
        <f>J95+J93</f>
        <v>45899</v>
      </c>
    </row>
    <row r="93" spans="2:10" ht="112.5">
      <c r="B93" s="284" t="s">
        <v>732</v>
      </c>
      <c r="C93" s="308" t="s">
        <v>720</v>
      </c>
      <c r="D93" s="267" t="s">
        <v>722</v>
      </c>
      <c r="E93" s="271"/>
      <c r="F93" s="271"/>
      <c r="J93" s="271">
        <f>J94</f>
        <v>25000</v>
      </c>
    </row>
    <row r="94" spans="2:10" ht="112.5">
      <c r="B94" s="284" t="s">
        <v>732</v>
      </c>
      <c r="C94" s="308" t="s">
        <v>719</v>
      </c>
      <c r="D94" s="267" t="s">
        <v>721</v>
      </c>
      <c r="E94" s="271"/>
      <c r="F94" s="271"/>
      <c r="J94" s="271">
        <v>25000</v>
      </c>
    </row>
    <row r="95" spans="2:10" ht="93.75">
      <c r="B95" s="284" t="s">
        <v>733</v>
      </c>
      <c r="C95" s="308" t="s">
        <v>701</v>
      </c>
      <c r="D95" s="267" t="s">
        <v>698</v>
      </c>
      <c r="E95" s="271"/>
      <c r="F95" s="271"/>
      <c r="J95" s="271">
        <f>J96</f>
        <v>20899</v>
      </c>
    </row>
    <row r="96" spans="2:10" ht="85.5" customHeight="1">
      <c r="B96" s="284" t="s">
        <v>733</v>
      </c>
      <c r="C96" s="308" t="s">
        <v>700</v>
      </c>
      <c r="D96" s="267" t="s">
        <v>697</v>
      </c>
      <c r="E96" s="271"/>
      <c r="F96" s="271"/>
      <c r="J96" s="271">
        <v>20899</v>
      </c>
    </row>
    <row r="97" spans="2:14" ht="30.75" customHeight="1">
      <c r="B97" s="284"/>
      <c r="C97" s="301"/>
      <c r="D97" s="269" t="s">
        <v>258</v>
      </c>
      <c r="E97" s="271" t="e">
        <f>F97-черн!Z228</f>
        <v>#REF!</v>
      </c>
      <c r="F97" s="271" t="e">
        <f>F7+F55</f>
        <v>#REF!</v>
      </c>
      <c r="J97" s="271">
        <f>J7+J55</f>
        <v>795575.6900000002</v>
      </c>
      <c r="K97" s="125"/>
      <c r="N97" s="125"/>
    </row>
    <row r="98" spans="2:10" ht="56.25" hidden="1">
      <c r="B98" s="284"/>
      <c r="C98" s="301"/>
      <c r="D98" s="269" t="s">
        <v>508</v>
      </c>
      <c r="E98" s="271" t="e">
        <f>F98-черн!Z229</f>
        <v>#REF!</v>
      </c>
      <c r="F98" s="271" t="e">
        <f>F7</f>
        <v>#REF!</v>
      </c>
      <c r="J98" s="271">
        <f>J7</f>
        <v>85514.79000000001</v>
      </c>
    </row>
    <row r="99" spans="2:6" ht="18.75">
      <c r="B99" s="287"/>
      <c r="C99" s="309"/>
      <c r="D99" s="279"/>
      <c r="E99" s="280" t="e">
        <f>E97+#REF!</f>
        <v>#REF!</v>
      </c>
      <c r="F99" s="148"/>
    </row>
    <row r="100" spans="2:6" ht="18.75">
      <c r="B100" s="287"/>
      <c r="C100" s="309"/>
      <c r="D100" s="279"/>
      <c r="E100" s="281">
        <v>2323.85</v>
      </c>
      <c r="F100" s="148"/>
    </row>
    <row r="101" spans="2:6" ht="18.75">
      <c r="B101" s="287"/>
      <c r="C101" s="309"/>
      <c r="D101" s="279"/>
      <c r="E101" s="280" t="e">
        <f>E97+E100</f>
        <v>#REF!</v>
      </c>
      <c r="F101" s="148"/>
    </row>
    <row r="102" spans="2:6" ht="18.75">
      <c r="B102" s="287"/>
      <c r="C102" s="309"/>
      <c r="D102" s="279"/>
      <c r="E102" s="280" t="e">
        <f>#REF!/E98*100</f>
        <v>#REF!</v>
      </c>
      <c r="F102" s="148"/>
    </row>
    <row r="103" spans="2:6" ht="18.75">
      <c r="B103" s="287"/>
      <c r="C103" s="310"/>
      <c r="D103" s="282"/>
      <c r="E103" s="281" t="e">
        <f>E100/E98*100</f>
        <v>#REF!</v>
      </c>
      <c r="F103" s="148"/>
    </row>
    <row r="104" spans="2:6" ht="18.75">
      <c r="B104" s="287"/>
      <c r="C104" s="310"/>
      <c r="D104" s="283"/>
      <c r="E104" s="281"/>
      <c r="F104" s="148"/>
    </row>
    <row r="105" spans="2:6" ht="18.75">
      <c r="B105" s="287"/>
      <c r="C105" s="310"/>
      <c r="D105" s="283"/>
      <c r="E105" s="281"/>
      <c r="F105" s="148"/>
    </row>
    <row r="106" spans="2:6" ht="18.75">
      <c r="B106" s="287"/>
      <c r="C106" s="310"/>
      <c r="D106" s="282"/>
      <c r="E106" s="281"/>
      <c r="F106" s="148"/>
    </row>
    <row r="107" spans="2:6" ht="18.75">
      <c r="B107" s="287"/>
      <c r="C107" s="310"/>
      <c r="D107" s="282"/>
      <c r="E107" s="281"/>
      <c r="F107" s="148"/>
    </row>
    <row r="108" spans="2:6" ht="18.75">
      <c r="B108" s="287"/>
      <c r="C108" s="311"/>
      <c r="D108" s="282"/>
      <c r="E108" s="281"/>
      <c r="F108" s="148"/>
    </row>
    <row r="109" spans="2:6" ht="18.75">
      <c r="B109" s="287"/>
      <c r="C109" s="310"/>
      <c r="D109" s="282"/>
      <c r="E109" s="281"/>
      <c r="F109" s="148"/>
    </row>
    <row r="110" spans="2:6" ht="18.75">
      <c r="B110" s="287"/>
      <c r="C110" s="310"/>
      <c r="D110" s="282"/>
      <c r="E110" s="281"/>
      <c r="F110" s="148"/>
    </row>
    <row r="111" spans="2:6" ht="18.75">
      <c r="B111" s="287"/>
      <c r="C111" s="311"/>
      <c r="D111" s="282"/>
      <c r="E111" s="281"/>
      <c r="F111" s="148"/>
    </row>
    <row r="112" spans="2:6" ht="18.75">
      <c r="B112" s="287"/>
      <c r="C112" s="309"/>
      <c r="D112" s="279"/>
      <c r="E112" s="281"/>
      <c r="F112" s="148"/>
    </row>
    <row r="113" spans="2:6" ht="18.75">
      <c r="B113" s="287"/>
      <c r="C113" s="309"/>
      <c r="D113" s="279"/>
      <c r="E113" s="281"/>
      <c r="F113" s="148"/>
    </row>
    <row r="114" spans="2:6" ht="18.75">
      <c r="B114" s="287"/>
      <c r="C114" s="309"/>
      <c r="D114" s="279"/>
      <c r="E114" s="281"/>
      <c r="F114" s="148"/>
    </row>
    <row r="115" spans="2:6" ht="18.75">
      <c r="B115" s="287"/>
      <c r="C115" s="309"/>
      <c r="D115" s="279"/>
      <c r="E115" s="281"/>
      <c r="F115" s="148"/>
    </row>
    <row r="116" spans="2:6" ht="18.75">
      <c r="B116" s="287"/>
      <c r="C116" s="309"/>
      <c r="D116" s="279"/>
      <c r="E116" s="281"/>
      <c r="F116" s="148"/>
    </row>
    <row r="117" spans="2:6" ht="18.75">
      <c r="B117" s="287"/>
      <c r="C117" s="309"/>
      <c r="D117" s="279"/>
      <c r="E117" s="281"/>
      <c r="F117" s="148"/>
    </row>
    <row r="118" spans="2:6" ht="18.75">
      <c r="B118" s="287"/>
      <c r="C118" s="309"/>
      <c r="D118" s="279"/>
      <c r="E118" s="281"/>
      <c r="F118" s="148"/>
    </row>
    <row r="119" spans="2:6" ht="18.75">
      <c r="B119" s="287"/>
      <c r="C119" s="309"/>
      <c r="D119" s="279"/>
      <c r="E119" s="281"/>
      <c r="F119" s="148"/>
    </row>
    <row r="120" spans="2:6" ht="18.75">
      <c r="B120" s="287"/>
      <c r="C120" s="309"/>
      <c r="D120" s="279"/>
      <c r="E120" s="281"/>
      <c r="F120" s="148"/>
    </row>
    <row r="121" spans="2:6" ht="18.75">
      <c r="B121" s="287"/>
      <c r="C121" s="309"/>
      <c r="D121" s="279"/>
      <c r="E121" s="281"/>
      <c r="F121" s="148"/>
    </row>
    <row r="122" spans="2:6" ht="18.75">
      <c r="B122" s="287"/>
      <c r="C122" s="309"/>
      <c r="D122" s="279"/>
      <c r="E122" s="281"/>
      <c r="F122" s="148"/>
    </row>
    <row r="123" spans="2:6" ht="18.75">
      <c r="B123" s="287"/>
      <c r="C123" s="309"/>
      <c r="D123" s="279"/>
      <c r="E123" s="281"/>
      <c r="F123" s="148"/>
    </row>
    <row r="124" spans="2:6" ht="18.75">
      <c r="B124" s="287"/>
      <c r="C124" s="309"/>
      <c r="D124" s="279"/>
      <c r="E124" s="281"/>
      <c r="F124" s="148"/>
    </row>
    <row r="125" spans="2:6" ht="18.75">
      <c r="B125" s="287"/>
      <c r="C125" s="309"/>
      <c r="D125" s="279"/>
      <c r="E125" s="281"/>
      <c r="F125" s="148"/>
    </row>
    <row r="126" spans="2:6" ht="18.75">
      <c r="B126" s="287"/>
      <c r="C126" s="309"/>
      <c r="D126" s="279"/>
      <c r="E126" s="281"/>
      <c r="F126" s="148"/>
    </row>
    <row r="127" spans="2:6" ht="18.75">
      <c r="B127" s="287"/>
      <c r="C127" s="309"/>
      <c r="D127" s="279"/>
      <c r="E127" s="281"/>
      <c r="F127" s="148"/>
    </row>
    <row r="128" spans="2:6" ht="18.75">
      <c r="B128" s="287"/>
      <c r="C128" s="309"/>
      <c r="D128" s="279"/>
      <c r="E128" s="281"/>
      <c r="F128" s="148"/>
    </row>
    <row r="129" spans="2:6" ht="18.75">
      <c r="B129" s="287"/>
      <c r="C129" s="309"/>
      <c r="D129" s="279"/>
      <c r="E129" s="281"/>
      <c r="F129" s="148"/>
    </row>
    <row r="130" spans="2:6" ht="18.75">
      <c r="B130" s="287"/>
      <c r="C130" s="152"/>
      <c r="D130" s="279"/>
      <c r="E130" s="281"/>
      <c r="F130" s="148"/>
    </row>
    <row r="131" spans="2:6" ht="18.75">
      <c r="B131" s="287"/>
      <c r="C131" s="152"/>
      <c r="D131" s="279"/>
      <c r="E131" s="281"/>
      <c r="F131" s="148"/>
    </row>
    <row r="132" spans="2:6" ht="18.75">
      <c r="B132" s="287"/>
      <c r="C132" s="152"/>
      <c r="D132" s="279"/>
      <c r="E132" s="281"/>
      <c r="F132" s="148"/>
    </row>
    <row r="133" spans="2:6" ht="18.75">
      <c r="B133" s="287"/>
      <c r="C133" s="152"/>
      <c r="D133" s="279"/>
      <c r="E133" s="281"/>
      <c r="F133" s="148"/>
    </row>
    <row r="134" spans="2:6" ht="18.75">
      <c r="B134" s="287"/>
      <c r="C134" s="152"/>
      <c r="D134" s="279"/>
      <c r="E134" s="281"/>
      <c r="F134" s="148"/>
    </row>
    <row r="135" spans="2:6" ht="18.75">
      <c r="B135" s="287"/>
      <c r="C135" s="152"/>
      <c r="D135" s="279"/>
      <c r="E135" s="281"/>
      <c r="F135" s="148"/>
    </row>
    <row r="136" spans="2:6" ht="18.75">
      <c r="B136" s="287"/>
      <c r="C136" s="152"/>
      <c r="D136" s="279"/>
      <c r="E136" s="281"/>
      <c r="F136" s="148"/>
    </row>
    <row r="137" spans="2:6" ht="18.75">
      <c r="B137" s="287"/>
      <c r="C137" s="152"/>
      <c r="D137" s="279"/>
      <c r="E137" s="281"/>
      <c r="F137" s="148"/>
    </row>
    <row r="138" spans="2:6" ht="18.75">
      <c r="B138" s="287"/>
      <c r="C138" s="152"/>
      <c r="D138" s="279"/>
      <c r="E138" s="281"/>
      <c r="F138" s="148"/>
    </row>
    <row r="139" spans="2:6" ht="18.75">
      <c r="B139" s="287"/>
      <c r="C139" s="152"/>
      <c r="D139" s="279"/>
      <c r="E139" s="281"/>
      <c r="F139" s="148"/>
    </row>
    <row r="140" spans="2:6" ht="18.75">
      <c r="B140" s="287"/>
      <c r="C140" s="152"/>
      <c r="D140" s="279"/>
      <c r="E140" s="281"/>
      <c r="F140" s="148"/>
    </row>
    <row r="141" spans="2:6" ht="18.75">
      <c r="B141" s="287"/>
      <c r="C141" s="152"/>
      <c r="D141" s="279"/>
      <c r="E141" s="281"/>
      <c r="F141" s="148"/>
    </row>
    <row r="142" spans="2:6" ht="18.75">
      <c r="B142" s="287"/>
      <c r="C142" s="152"/>
      <c r="D142" s="279"/>
      <c r="E142" s="281"/>
      <c r="F142" s="148"/>
    </row>
    <row r="143" spans="2:6" ht="18.75">
      <c r="B143" s="287"/>
      <c r="C143" s="152"/>
      <c r="D143" s="279"/>
      <c r="E143" s="281"/>
      <c r="F143" s="148"/>
    </row>
    <row r="144" spans="2:6" ht="18.75">
      <c r="B144" s="287"/>
      <c r="C144" s="152"/>
      <c r="D144" s="279"/>
      <c r="E144" s="281"/>
      <c r="F144" s="148"/>
    </row>
    <row r="145" spans="2:6" ht="18.75">
      <c r="B145" s="287"/>
      <c r="C145" s="152"/>
      <c r="D145" s="279"/>
      <c r="E145" s="281"/>
      <c r="F145" s="148"/>
    </row>
    <row r="146" spans="2:6" ht="18.75">
      <c r="B146" s="287"/>
      <c r="C146" s="152"/>
      <c r="D146" s="279"/>
      <c r="E146" s="281"/>
      <c r="F146" s="148"/>
    </row>
    <row r="147" spans="2:6" ht="18.75">
      <c r="B147" s="287"/>
      <c r="C147" s="152"/>
      <c r="D147" s="279"/>
      <c r="E147" s="281"/>
      <c r="F147" s="148"/>
    </row>
    <row r="148" spans="2:6" ht="18.75">
      <c r="B148" s="287"/>
      <c r="C148" s="152"/>
      <c r="D148" s="279"/>
      <c r="E148" s="281"/>
      <c r="F148" s="148"/>
    </row>
    <row r="149" spans="2:6" ht="18.75">
      <c r="B149" s="287"/>
      <c r="C149" s="152"/>
      <c r="D149" s="279"/>
      <c r="E149" s="281"/>
      <c r="F149" s="148"/>
    </row>
    <row r="150" spans="2:6" ht="18.75">
      <c r="B150" s="287"/>
      <c r="C150" s="152"/>
      <c r="D150" s="279"/>
      <c r="E150" s="281"/>
      <c r="F150" s="148"/>
    </row>
    <row r="151" spans="2:6" ht="18.75">
      <c r="B151" s="287"/>
      <c r="C151" s="152"/>
      <c r="D151" s="279"/>
      <c r="E151" s="281"/>
      <c r="F151" s="148"/>
    </row>
    <row r="152" spans="2:6" ht="18.75">
      <c r="B152" s="287"/>
      <c r="C152" s="152"/>
      <c r="D152" s="279"/>
      <c r="E152" s="281"/>
      <c r="F152" s="148"/>
    </row>
    <row r="153" spans="2:6" ht="18.75">
      <c r="B153" s="287"/>
      <c r="C153" s="152"/>
      <c r="D153" s="279"/>
      <c r="E153" s="281"/>
      <c r="F153" s="148"/>
    </row>
    <row r="154" spans="2:6" ht="18.75">
      <c r="B154" s="287"/>
      <c r="C154" s="152"/>
      <c r="D154" s="279"/>
      <c r="E154" s="281"/>
      <c r="F154" s="148"/>
    </row>
    <row r="155" spans="2:6" ht="18.75">
      <c r="B155" s="287"/>
      <c r="C155" s="152"/>
      <c r="D155" s="279"/>
      <c r="E155" s="281"/>
      <c r="F155" s="148"/>
    </row>
    <row r="156" spans="2:6" ht="18.75">
      <c r="B156" s="287"/>
      <c r="C156" s="152"/>
      <c r="D156" s="279"/>
      <c r="E156" s="281"/>
      <c r="F156" s="148"/>
    </row>
    <row r="157" spans="2:6" ht="18.75">
      <c r="B157" s="287"/>
      <c r="C157" s="152"/>
      <c r="D157" s="279"/>
      <c r="E157" s="281"/>
      <c r="F157" s="148"/>
    </row>
    <row r="158" spans="2:6" ht="18.75">
      <c r="B158" s="287"/>
      <c r="C158" s="152"/>
      <c r="D158" s="279"/>
      <c r="E158" s="281"/>
      <c r="F158" s="148"/>
    </row>
    <row r="159" spans="2:6" ht="18.75">
      <c r="B159" s="287"/>
      <c r="C159" s="152"/>
      <c r="D159" s="279"/>
      <c r="E159" s="281"/>
      <c r="F159" s="148"/>
    </row>
    <row r="160" spans="2:6" ht="18.75">
      <c r="B160" s="287"/>
      <c r="C160" s="152"/>
      <c r="D160" s="279"/>
      <c r="E160" s="281"/>
      <c r="F160" s="148"/>
    </row>
    <row r="161" spans="2:6" ht="18.75">
      <c r="B161" s="287"/>
      <c r="C161" s="152"/>
      <c r="D161" s="279"/>
      <c r="E161" s="281"/>
      <c r="F161" s="148"/>
    </row>
    <row r="162" spans="2:6" ht="18.75">
      <c r="B162" s="287"/>
      <c r="C162" s="152"/>
      <c r="D162" s="279"/>
      <c r="E162" s="281"/>
      <c r="F162" s="148"/>
    </row>
    <row r="163" spans="2:6" ht="18.75">
      <c r="B163" s="287"/>
      <c r="C163" s="152"/>
      <c r="D163" s="279"/>
      <c r="E163" s="281"/>
      <c r="F163" s="148"/>
    </row>
    <row r="164" spans="2:6" ht="18.75">
      <c r="B164" s="287"/>
      <c r="C164" s="152"/>
      <c r="D164" s="279"/>
      <c r="E164" s="148"/>
      <c r="F164" s="148"/>
    </row>
    <row r="165" spans="2:6" ht="18.75">
      <c r="B165" s="287"/>
      <c r="C165" s="152"/>
      <c r="D165" s="279"/>
      <c r="E165" s="148"/>
      <c r="F165" s="148"/>
    </row>
    <row r="166" spans="2:6" ht="18.75">
      <c r="B166" s="287"/>
      <c r="C166" s="152"/>
      <c r="D166" s="279"/>
      <c r="E166" s="148"/>
      <c r="F166" s="148"/>
    </row>
    <row r="167" spans="2:6" ht="18.75">
      <c r="B167" s="287"/>
      <c r="C167" s="152"/>
      <c r="D167" s="279"/>
      <c r="E167" s="148"/>
      <c r="F167" s="148"/>
    </row>
    <row r="168" spans="2:6" ht="18.75">
      <c r="B168" s="287"/>
      <c r="C168" s="152"/>
      <c r="D168" s="279"/>
      <c r="E168" s="148"/>
      <c r="F168" s="148"/>
    </row>
    <row r="169" spans="2:6" ht="18.75">
      <c r="B169" s="287"/>
      <c r="C169" s="152"/>
      <c r="D169" s="279"/>
      <c r="E169" s="148"/>
      <c r="F169" s="148"/>
    </row>
    <row r="170" spans="2:6" ht="18.75">
      <c r="B170" s="287"/>
      <c r="C170" s="152"/>
      <c r="D170" s="279"/>
      <c r="E170" s="148"/>
      <c r="F170" s="148"/>
    </row>
    <row r="171" spans="2:6" ht="18.75">
      <c r="B171" s="287"/>
      <c r="C171" s="152"/>
      <c r="D171" s="279"/>
      <c r="E171" s="148"/>
      <c r="F171" s="148"/>
    </row>
    <row r="172" spans="2:6" ht="18.75">
      <c r="B172" s="287"/>
      <c r="C172" s="152"/>
      <c r="D172" s="279"/>
      <c r="E172" s="148"/>
      <c r="F172" s="148"/>
    </row>
    <row r="173" spans="2:6" ht="18.75">
      <c r="B173" s="287"/>
      <c r="C173" s="152"/>
      <c r="D173" s="279"/>
      <c r="E173" s="148"/>
      <c r="F173" s="148"/>
    </row>
    <row r="174" spans="2:6" ht="18.75">
      <c r="B174" s="287"/>
      <c r="C174" s="152"/>
      <c r="D174" s="279"/>
      <c r="E174" s="148"/>
      <c r="F174" s="148"/>
    </row>
    <row r="175" spans="2:6" ht="18.75">
      <c r="B175" s="287"/>
      <c r="C175" s="152"/>
      <c r="D175" s="279"/>
      <c r="E175" s="148"/>
      <c r="F175" s="148"/>
    </row>
    <row r="176" spans="2:6" ht="18.75">
      <c r="B176" s="287"/>
      <c r="C176" s="152"/>
      <c r="D176" s="279"/>
      <c r="E176" s="148"/>
      <c r="F176" s="148"/>
    </row>
    <row r="177" spans="2:6" ht="18.75">
      <c r="B177" s="287"/>
      <c r="C177" s="152"/>
      <c r="D177" s="279"/>
      <c r="E177" s="148"/>
      <c r="F177" s="148"/>
    </row>
    <row r="178" spans="2:6" ht="18.75">
      <c r="B178" s="287"/>
      <c r="C178" s="152"/>
      <c r="D178" s="279"/>
      <c r="E178" s="148"/>
      <c r="F178" s="148"/>
    </row>
    <row r="179" spans="2:6" ht="18.75">
      <c r="B179" s="287"/>
      <c r="C179" s="152"/>
      <c r="D179" s="279"/>
      <c r="E179" s="148"/>
      <c r="F179" s="148"/>
    </row>
    <row r="180" spans="2:6" ht="18.75">
      <c r="B180" s="287"/>
      <c r="C180" s="152"/>
      <c r="D180" s="279"/>
      <c r="E180" s="148"/>
      <c r="F180" s="148"/>
    </row>
    <row r="181" spans="2:6" ht="18.75">
      <c r="B181" s="287"/>
      <c r="C181" s="152"/>
      <c r="D181" s="279"/>
      <c r="E181" s="148"/>
      <c r="F181" s="148"/>
    </row>
    <row r="182" spans="2:6" ht="18.75">
      <c r="B182" s="287"/>
      <c r="C182" s="152"/>
      <c r="D182" s="279"/>
      <c r="E182" s="148"/>
      <c r="F182" s="148"/>
    </row>
    <row r="183" spans="2:6" ht="18.75">
      <c r="B183" s="287"/>
      <c r="C183" s="152"/>
      <c r="D183" s="279"/>
      <c r="E183" s="148"/>
      <c r="F183" s="148"/>
    </row>
    <row r="184" spans="2:6" ht="18.75">
      <c r="B184" s="287"/>
      <c r="C184" s="152"/>
      <c r="D184" s="279"/>
      <c r="E184" s="148"/>
      <c r="F184" s="148"/>
    </row>
    <row r="185" spans="2:6" ht="18.75">
      <c r="B185" s="287"/>
      <c r="C185" s="152"/>
      <c r="D185" s="279"/>
      <c r="E185" s="148"/>
      <c r="F185" s="148"/>
    </row>
    <row r="186" spans="2:6" ht="18.75">
      <c r="B186" s="287"/>
      <c r="C186" s="152"/>
      <c r="D186" s="279"/>
      <c r="E186" s="148"/>
      <c r="F186" s="148"/>
    </row>
    <row r="187" spans="2:6" ht="18.75">
      <c r="B187" s="287"/>
      <c r="C187" s="152"/>
      <c r="D187" s="279"/>
      <c r="E187" s="148"/>
      <c r="F187" s="148"/>
    </row>
    <row r="188" spans="2:6" ht="18.75">
      <c r="B188" s="287"/>
      <c r="C188" s="152"/>
      <c r="D188" s="279"/>
      <c r="E188" s="148"/>
      <c r="F188" s="148"/>
    </row>
    <row r="189" spans="2:6" ht="18.75">
      <c r="B189" s="287"/>
      <c r="C189" s="152"/>
      <c r="D189" s="279"/>
      <c r="E189" s="148"/>
      <c r="F189" s="148"/>
    </row>
    <row r="190" spans="2:6" ht="18.75">
      <c r="B190" s="287"/>
      <c r="C190" s="152"/>
      <c r="D190" s="279"/>
      <c r="E190" s="148"/>
      <c r="F190" s="148"/>
    </row>
    <row r="191" spans="2:6" ht="18.75">
      <c r="B191" s="287"/>
      <c r="C191" s="152"/>
      <c r="D191" s="279"/>
      <c r="E191" s="148"/>
      <c r="F191" s="148"/>
    </row>
    <row r="192" spans="2:6" ht="18.75">
      <c r="B192" s="287"/>
      <c r="C192" s="152"/>
      <c r="D192" s="279"/>
      <c r="E192" s="148"/>
      <c r="F192" s="148"/>
    </row>
    <row r="193" ht="15.75">
      <c r="D193" s="46"/>
    </row>
    <row r="194" ht="15.75">
      <c r="D194" s="46"/>
    </row>
    <row r="195" ht="15.75">
      <c r="D195" s="46"/>
    </row>
    <row r="196" ht="15.75">
      <c r="D196" s="46"/>
    </row>
  </sheetData>
  <sheetProtection/>
  <mergeCells count="10">
    <mergeCell ref="J1:L1"/>
    <mergeCell ref="B3:J3"/>
    <mergeCell ref="M1:N1"/>
    <mergeCell ref="B5:B6"/>
    <mergeCell ref="C5:C6"/>
    <mergeCell ref="D5:D6"/>
    <mergeCell ref="E5:F5"/>
    <mergeCell ref="E1:G1"/>
    <mergeCell ref="H1:I1"/>
    <mergeCell ref="G5:J6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323"/>
      <c r="E1" s="323"/>
      <c r="X1" s="323" t="s">
        <v>558</v>
      </c>
      <c r="Y1" s="328"/>
      <c r="Z1" s="328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321" t="s">
        <v>559</v>
      </c>
      <c r="B5" s="340"/>
      <c r="C5" s="340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46" t="s">
        <v>291</v>
      </c>
      <c r="G1" s="346"/>
    </row>
    <row r="2" spans="1:7" ht="15.75">
      <c r="A2" s="61"/>
      <c r="B2" s="61"/>
      <c r="C2" s="61"/>
      <c r="D2" s="61"/>
      <c r="E2" s="61"/>
      <c r="F2" s="346" t="s">
        <v>292</v>
      </c>
      <c r="G2" s="346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47" t="s">
        <v>531</v>
      </c>
      <c r="B9" s="347"/>
      <c r="C9" s="347"/>
      <c r="D9" s="347"/>
      <c r="E9" s="347"/>
      <c r="F9" s="347"/>
      <c r="G9" s="347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48" t="s">
        <v>296</v>
      </c>
      <c r="B11" s="349"/>
      <c r="C11" s="349"/>
      <c r="D11" s="349"/>
      <c r="E11" s="350"/>
      <c r="F11" s="354" t="s">
        <v>532</v>
      </c>
      <c r="G11" s="355"/>
      <c r="H11" s="64"/>
      <c r="I11" s="64"/>
    </row>
    <row r="12" spans="1:9" ht="78" customHeight="1" thickBot="1">
      <c r="A12" s="351"/>
      <c r="B12" s="352"/>
      <c r="C12" s="352"/>
      <c r="D12" s="352"/>
      <c r="E12" s="353"/>
      <c r="F12" s="133" t="s">
        <v>297</v>
      </c>
      <c r="G12" s="134" t="s">
        <v>298</v>
      </c>
      <c r="H12" s="64"/>
      <c r="I12" s="64"/>
    </row>
    <row r="13" spans="1:9" ht="18.75">
      <c r="A13" s="356" t="s">
        <v>299</v>
      </c>
      <c r="B13" s="357"/>
      <c r="C13" s="357"/>
      <c r="D13" s="357"/>
      <c r="E13" s="357"/>
      <c r="F13" s="357"/>
      <c r="G13" s="358"/>
      <c r="H13" s="64"/>
      <c r="I13" s="64"/>
    </row>
    <row r="14" spans="1:9" ht="34.5" customHeight="1">
      <c r="A14" s="341" t="s">
        <v>300</v>
      </c>
      <c r="B14" s="342"/>
      <c r="C14" s="342"/>
      <c r="D14" s="342"/>
      <c r="E14" s="343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41" t="s">
        <v>302</v>
      </c>
      <c r="B15" s="342"/>
      <c r="C15" s="342"/>
      <c r="D15" s="342"/>
      <c r="E15" s="343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41" t="s">
        <v>303</v>
      </c>
      <c r="B16" s="342"/>
      <c r="C16" s="342"/>
      <c r="D16" s="342"/>
      <c r="E16" s="342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41" t="s">
        <v>304</v>
      </c>
      <c r="B17" s="342"/>
      <c r="C17" s="342"/>
      <c r="D17" s="342"/>
      <c r="E17" s="343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41" t="s">
        <v>305</v>
      </c>
      <c r="B18" s="342"/>
      <c r="C18" s="342"/>
      <c r="D18" s="342"/>
      <c r="E18" s="343"/>
      <c r="F18" s="138">
        <v>100</v>
      </c>
      <c r="G18" s="139">
        <f>F18/2</f>
        <v>50</v>
      </c>
      <c r="H18" s="64"/>
      <c r="I18" s="64"/>
    </row>
    <row r="19" spans="1:9" ht="19.5" thickBot="1">
      <c r="A19" s="364" t="s">
        <v>306</v>
      </c>
      <c r="B19" s="365"/>
      <c r="C19" s="365"/>
      <c r="D19" s="365"/>
      <c r="E19" s="366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67" t="s">
        <v>307</v>
      </c>
      <c r="B20" s="368"/>
      <c r="C20" s="368"/>
      <c r="D20" s="368"/>
      <c r="E20" s="368"/>
      <c r="F20" s="368"/>
      <c r="G20" s="369"/>
      <c r="H20" s="64"/>
      <c r="I20" s="64"/>
    </row>
    <row r="21" spans="1:7" ht="95.25" customHeight="1">
      <c r="A21" s="370" t="s">
        <v>509</v>
      </c>
      <c r="B21" s="371"/>
      <c r="C21" s="371"/>
      <c r="D21" s="371"/>
      <c r="E21" s="372"/>
      <c r="F21" s="138">
        <v>240</v>
      </c>
      <c r="G21" s="139">
        <f>F21/2</f>
        <v>120</v>
      </c>
    </row>
    <row r="22" spans="1:7" ht="74.25" customHeight="1">
      <c r="A22" s="341" t="s">
        <v>510</v>
      </c>
      <c r="B22" s="342"/>
      <c r="C22" s="342"/>
      <c r="D22" s="342"/>
      <c r="E22" s="343"/>
      <c r="F22" s="143">
        <v>210</v>
      </c>
      <c r="G22" s="139">
        <f>F22/2</f>
        <v>105</v>
      </c>
    </row>
    <row r="23" spans="1:7" ht="100.5" customHeight="1">
      <c r="A23" s="341" t="s">
        <v>533</v>
      </c>
      <c r="B23" s="344"/>
      <c r="C23" s="344"/>
      <c r="D23" s="344"/>
      <c r="E23" s="345"/>
      <c r="F23" s="143">
        <v>570</v>
      </c>
      <c r="G23" s="139">
        <f>F23*20%</f>
        <v>114</v>
      </c>
    </row>
    <row r="24" spans="1:7" s="131" customFormat="1" ht="42.75" customHeight="1" thickBot="1">
      <c r="A24" s="362" t="s">
        <v>308</v>
      </c>
      <c r="B24" s="363"/>
      <c r="C24" s="363"/>
      <c r="D24" s="363"/>
      <c r="E24" s="363"/>
      <c r="F24" s="140">
        <f>F21+F22</f>
        <v>450</v>
      </c>
      <c r="G24" s="139">
        <f>G21+G22+G23</f>
        <v>339</v>
      </c>
    </row>
    <row r="25" spans="1:7" ht="19.5" thickBot="1">
      <c r="A25" s="359" t="s">
        <v>309</v>
      </c>
      <c r="B25" s="360"/>
      <c r="C25" s="360"/>
      <c r="D25" s="360"/>
      <c r="E25" s="361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47" t="s">
        <v>551</v>
      </c>
      <c r="B4" s="347"/>
      <c r="C4" s="347"/>
      <c r="D4" s="347"/>
      <c r="E4" s="347"/>
      <c r="F4" s="347"/>
      <c r="G4" s="347"/>
      <c r="H4" s="347"/>
      <c r="I4" s="347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77" t="s">
        <v>296</v>
      </c>
      <c r="B6" s="378"/>
      <c r="C6" s="378"/>
      <c r="D6" s="378"/>
      <c r="E6" s="378"/>
      <c r="F6" s="381" t="s">
        <v>552</v>
      </c>
      <c r="G6" s="381"/>
      <c r="H6" s="381" t="s">
        <v>553</v>
      </c>
      <c r="I6" s="382"/>
    </row>
    <row r="7" spans="1:9" s="148" customFormat="1" ht="72.75" customHeight="1" thickBot="1">
      <c r="A7" s="379"/>
      <c r="B7" s="380"/>
      <c r="C7" s="380"/>
      <c r="D7" s="380"/>
      <c r="E7" s="380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67" t="s">
        <v>299</v>
      </c>
      <c r="B8" s="368"/>
      <c r="C8" s="368"/>
      <c r="D8" s="368"/>
      <c r="E8" s="368"/>
      <c r="F8" s="368"/>
      <c r="G8" s="368"/>
      <c r="H8" s="368"/>
      <c r="I8" s="369"/>
    </row>
    <row r="9" spans="1:9" ht="22.5" customHeight="1">
      <c r="A9" s="341" t="s">
        <v>300</v>
      </c>
      <c r="B9" s="342"/>
      <c r="C9" s="342"/>
      <c r="D9" s="342"/>
      <c r="E9" s="343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73" t="s">
        <v>302</v>
      </c>
      <c r="B10" s="374"/>
      <c r="C10" s="374"/>
      <c r="D10" s="374"/>
      <c r="E10" s="374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75" t="s">
        <v>303</v>
      </c>
      <c r="B11" s="376"/>
      <c r="C11" s="376"/>
      <c r="D11" s="376"/>
      <c r="E11" s="376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75" t="s">
        <v>304</v>
      </c>
      <c r="B12" s="376"/>
      <c r="C12" s="376"/>
      <c r="D12" s="376"/>
      <c r="E12" s="376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75" t="s">
        <v>305</v>
      </c>
      <c r="B13" s="376"/>
      <c r="C13" s="376"/>
      <c r="D13" s="376"/>
      <c r="E13" s="376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64" t="s">
        <v>306</v>
      </c>
      <c r="B14" s="365"/>
      <c r="C14" s="365"/>
      <c r="D14" s="365"/>
      <c r="E14" s="366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86" t="s">
        <v>307</v>
      </c>
      <c r="B15" s="387"/>
      <c r="C15" s="387"/>
      <c r="D15" s="387"/>
      <c r="E15" s="387"/>
      <c r="F15" s="387"/>
      <c r="G15" s="387"/>
      <c r="H15" s="387"/>
      <c r="I15" s="388"/>
    </row>
    <row r="16" spans="1:9" ht="147.75" customHeight="1" thickBot="1">
      <c r="A16" s="370" t="s">
        <v>509</v>
      </c>
      <c r="B16" s="371"/>
      <c r="C16" s="371"/>
      <c r="D16" s="371"/>
      <c r="E16" s="372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41" t="s">
        <v>510</v>
      </c>
      <c r="B17" s="342"/>
      <c r="C17" s="342"/>
      <c r="D17" s="342"/>
      <c r="E17" s="343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41" t="s">
        <v>533</v>
      </c>
      <c r="B18" s="344"/>
      <c r="C18" s="344"/>
      <c r="D18" s="344"/>
      <c r="E18" s="345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64" t="s">
        <v>308</v>
      </c>
      <c r="B19" s="365"/>
      <c r="C19" s="365"/>
      <c r="D19" s="365"/>
      <c r="E19" s="366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83" t="s">
        <v>309</v>
      </c>
      <c r="B20" s="384"/>
      <c r="C20" s="384"/>
      <c r="D20" s="384"/>
      <c r="E20" s="385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24" t="s">
        <v>311</v>
      </c>
      <c r="C1" s="324"/>
    </row>
    <row r="2" spans="2:3" ht="15" customHeight="1">
      <c r="B2" s="324" t="s">
        <v>292</v>
      </c>
      <c r="C2" s="324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93" t="s">
        <v>554</v>
      </c>
      <c r="C6" s="394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26" t="s">
        <v>534</v>
      </c>
      <c r="B9" s="326"/>
      <c r="C9" s="326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92"/>
      <c r="N12" s="392"/>
      <c r="O12" s="392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95">
        <v>3</v>
      </c>
      <c r="B14" s="174" t="s">
        <v>336</v>
      </c>
      <c r="C14" s="397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96"/>
      <c r="B15" s="174" t="s">
        <v>316</v>
      </c>
      <c r="C15" s="398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89">
        <v>6</v>
      </c>
      <c r="B19" s="168" t="s">
        <v>329</v>
      </c>
      <c r="C19" s="390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89"/>
      <c r="B20" s="168" t="s">
        <v>316</v>
      </c>
      <c r="C20" s="391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24" t="s">
        <v>320</v>
      </c>
      <c r="C1" s="324"/>
    </row>
    <row r="3" spans="1:3" ht="46.5" customHeight="1">
      <c r="A3" s="326" t="s">
        <v>561</v>
      </c>
      <c r="B3" s="326"/>
      <c r="C3" s="326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99">
        <v>3</v>
      </c>
      <c r="B8" s="174" t="s">
        <v>329</v>
      </c>
      <c r="C8" s="401">
        <f>C7*0.46%</f>
        <v>3912.5976384</v>
      </c>
      <c r="D8" s="62"/>
      <c r="E8" s="64"/>
    </row>
    <row r="9" spans="1:5" ht="22.5" customHeight="1">
      <c r="A9" s="400"/>
      <c r="B9" s="174" t="s">
        <v>316</v>
      </c>
      <c r="C9" s="402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07">
        <v>6</v>
      </c>
      <c r="B13" s="168" t="s">
        <v>540</v>
      </c>
      <c r="C13" s="409">
        <f>C12*C6%</f>
        <v>4139.5283014272</v>
      </c>
      <c r="D13" s="62"/>
      <c r="E13" s="64"/>
    </row>
    <row r="14" spans="1:5" ht="18.75" customHeight="1">
      <c r="A14" s="408"/>
      <c r="B14" s="174" t="s">
        <v>316</v>
      </c>
      <c r="C14" s="410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95">
        <v>3</v>
      </c>
      <c r="B26" s="174" t="s">
        <v>540</v>
      </c>
      <c r="C26" s="397">
        <f>C25*0.55%</f>
        <v>4949.436012576</v>
      </c>
    </row>
    <row r="27" spans="1:3" ht="18.75">
      <c r="A27" s="396"/>
      <c r="B27" s="174" t="s">
        <v>316</v>
      </c>
      <c r="C27" s="398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403">
        <v>6</v>
      </c>
      <c r="B31" s="174" t="s">
        <v>544</v>
      </c>
      <c r="C31" s="405">
        <f>C30*C24%</f>
        <v>4396.179056115687</v>
      </c>
    </row>
    <row r="32" spans="1:3" ht="18.75">
      <c r="A32" s="404"/>
      <c r="B32" s="174" t="s">
        <v>316</v>
      </c>
      <c r="C32" s="406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2"/>
  <sheetViews>
    <sheetView zoomScale="69" zoomScaleNormal="69" zoomScalePageLayoutView="0" workbookViewId="0" topLeftCell="B93">
      <selection activeCell="D76" sqref="D76"/>
    </sheetView>
  </sheetViews>
  <sheetFormatPr defaultColWidth="9.00390625" defaultRowHeight="12.75"/>
  <cols>
    <col min="1" max="1" width="0.875" style="56" hidden="1" customWidth="1"/>
    <col min="2" max="2" width="12.375" style="285" customWidth="1"/>
    <col min="3" max="3" width="34.25390625" style="87" customWidth="1"/>
    <col min="4" max="4" width="59.375" style="49" customWidth="1"/>
    <col min="5" max="5" width="0.12890625" style="56" hidden="1" customWidth="1"/>
    <col min="6" max="6" width="13.625" style="56" hidden="1" customWidth="1"/>
    <col min="7" max="7" width="0.12890625" style="56" hidden="1" customWidth="1"/>
    <col min="8" max="8" width="6.375" style="56" hidden="1" customWidth="1"/>
    <col min="9" max="9" width="11.125" style="56" hidden="1" customWidth="1"/>
    <col min="10" max="10" width="19.875" style="237" customWidth="1"/>
    <col min="11" max="11" width="21.125" style="237" customWidth="1"/>
    <col min="12" max="16384" width="9.125" style="56" customWidth="1"/>
  </cols>
  <sheetData>
    <row r="1" spans="2:11" s="49" customFormat="1" ht="123.75" customHeight="1">
      <c r="B1" s="285"/>
      <c r="C1" s="87"/>
      <c r="D1" s="46" t="s">
        <v>388</v>
      </c>
      <c r="E1" s="324"/>
      <c r="F1" s="324"/>
      <c r="G1" s="325"/>
      <c r="H1" s="324"/>
      <c r="I1" s="324"/>
      <c r="J1" s="324" t="s">
        <v>735</v>
      </c>
      <c r="K1" s="324"/>
    </row>
    <row r="2" spans="2:11" s="49" customFormat="1" ht="31.5" customHeight="1" hidden="1">
      <c r="B2" s="285"/>
      <c r="C2" s="87"/>
      <c r="D2" s="46"/>
      <c r="E2" s="260" t="s">
        <v>388</v>
      </c>
      <c r="F2" s="260"/>
      <c r="G2" s="260"/>
      <c r="H2" s="260"/>
      <c r="I2" s="260"/>
      <c r="J2" s="313"/>
      <c r="K2" s="313"/>
    </row>
    <row r="3" spans="2:11" s="49" customFormat="1" ht="9.75" customHeight="1">
      <c r="B3" s="285"/>
      <c r="C3" s="87" t="s">
        <v>388</v>
      </c>
      <c r="D3" s="46"/>
      <c r="J3" s="314"/>
      <c r="K3" s="314"/>
    </row>
    <row r="4" spans="2:11" s="49" customFormat="1" ht="15" customHeight="1" hidden="1">
      <c r="B4" s="285"/>
      <c r="C4" s="87"/>
      <c r="D4" s="46"/>
      <c r="J4" s="314"/>
      <c r="K4" s="314"/>
    </row>
    <row r="5" spans="2:11" s="49" customFormat="1" ht="15" customHeight="1" hidden="1">
      <c r="B5" s="285"/>
      <c r="C5" s="87"/>
      <c r="D5" s="46"/>
      <c r="J5" s="314"/>
      <c r="K5" s="314"/>
    </row>
    <row r="6" spans="2:11" s="49" customFormat="1" ht="36.75" customHeight="1">
      <c r="B6" s="326" t="s">
        <v>712</v>
      </c>
      <c r="C6" s="327"/>
      <c r="D6" s="327"/>
      <c r="E6" s="327"/>
      <c r="F6" s="327"/>
      <c r="G6" s="327"/>
      <c r="H6" s="327"/>
      <c r="I6" s="328"/>
      <c r="J6" s="328"/>
      <c r="K6" s="314"/>
    </row>
    <row r="8" spans="3:11" ht="15.75">
      <c r="C8" s="300"/>
      <c r="E8" s="49"/>
      <c r="F8" s="49"/>
      <c r="G8" s="49"/>
      <c r="H8" s="49"/>
      <c r="I8" s="49"/>
      <c r="K8" s="315" t="s">
        <v>619</v>
      </c>
    </row>
    <row r="9" spans="2:11" ht="18.75" customHeight="1">
      <c r="B9" s="329" t="s">
        <v>577</v>
      </c>
      <c r="C9" s="329" t="s">
        <v>562</v>
      </c>
      <c r="D9" s="329" t="s">
        <v>563</v>
      </c>
      <c r="E9" s="331" t="s">
        <v>620</v>
      </c>
      <c r="F9" s="332"/>
      <c r="G9" s="333" t="s">
        <v>692</v>
      </c>
      <c r="H9" s="334"/>
      <c r="I9" s="335"/>
      <c r="J9" s="336"/>
      <c r="K9" s="411" t="s">
        <v>713</v>
      </c>
    </row>
    <row r="10" spans="2:11" ht="78" customHeight="1">
      <c r="B10" s="330"/>
      <c r="C10" s="330"/>
      <c r="D10" s="330"/>
      <c r="E10" s="263" t="s">
        <v>564</v>
      </c>
      <c r="F10" s="263" t="s">
        <v>565</v>
      </c>
      <c r="G10" s="337"/>
      <c r="H10" s="338"/>
      <c r="I10" s="338"/>
      <c r="J10" s="339"/>
      <c r="K10" s="412"/>
    </row>
    <row r="11" spans="2:11" ht="18.75">
      <c r="B11" s="284" t="s">
        <v>615</v>
      </c>
      <c r="C11" s="301" t="s">
        <v>578</v>
      </c>
      <c r="D11" s="267" t="s">
        <v>453</v>
      </c>
      <c r="E11" s="268" t="e">
        <f>F11-черн!Z9</f>
        <v>#REF!</v>
      </c>
      <c r="F11" s="268" t="e">
        <f>F12+F22+F34+#REF!+F37+F43+F49+F53+F56+#REF!+F17</f>
        <v>#REF!</v>
      </c>
      <c r="J11" s="271">
        <f>J12+J17+J22+J34+J37+J43+J49+J53+J56</f>
        <v>89794.11</v>
      </c>
      <c r="K11" s="271">
        <f>K12+K17+K22+K34+K37+K43+K49+K53+K56</f>
        <v>95055.82</v>
      </c>
    </row>
    <row r="12" spans="2:11" ht="18.75">
      <c r="B12" s="284" t="s">
        <v>616</v>
      </c>
      <c r="C12" s="301" t="s">
        <v>579</v>
      </c>
      <c r="D12" s="269" t="s">
        <v>525</v>
      </c>
      <c r="E12" s="268" t="e">
        <f>F12-черн!Z11</f>
        <v>#REF!</v>
      </c>
      <c r="F12" s="268" t="e">
        <f>F13</f>
        <v>#REF!</v>
      </c>
      <c r="J12" s="271">
        <f>J13</f>
        <v>60727</v>
      </c>
      <c r="K12" s="271">
        <f>K13</f>
        <v>64371</v>
      </c>
    </row>
    <row r="13" spans="2:11" ht="18.75">
      <c r="B13" s="284" t="s">
        <v>616</v>
      </c>
      <c r="C13" s="302" t="s">
        <v>618</v>
      </c>
      <c r="D13" s="267" t="s">
        <v>527</v>
      </c>
      <c r="E13" s="268" t="e">
        <f>F13-черн!Z14</f>
        <v>#REF!</v>
      </c>
      <c r="F13" s="268" t="e">
        <f>F14+F15+F16+#REF!</f>
        <v>#REF!</v>
      </c>
      <c r="J13" s="271">
        <f>J14+J15+J16</f>
        <v>60727</v>
      </c>
      <c r="K13" s="271">
        <f>K14+K15+K16</f>
        <v>64371</v>
      </c>
    </row>
    <row r="14" spans="2:11" ht="150">
      <c r="B14" s="284" t="s">
        <v>616</v>
      </c>
      <c r="C14" s="302" t="s">
        <v>580</v>
      </c>
      <c r="D14" s="270" t="s">
        <v>499</v>
      </c>
      <c r="E14" s="268" t="e">
        <f>F14-черн!Z15</f>
        <v>#REF!</v>
      </c>
      <c r="F14" s="271" t="e">
        <f>43625-F15-F16-#REF!</f>
        <v>#REF!</v>
      </c>
      <c r="J14" s="271">
        <v>60360</v>
      </c>
      <c r="K14" s="271">
        <v>63996</v>
      </c>
    </row>
    <row r="15" spans="2:11" ht="168.75">
      <c r="B15" s="284" t="s">
        <v>616</v>
      </c>
      <c r="C15" s="302" t="s">
        <v>581</v>
      </c>
      <c r="D15" s="272" t="s">
        <v>501</v>
      </c>
      <c r="E15" s="268">
        <f>F15-черн!Z16</f>
        <v>-50</v>
      </c>
      <c r="F15" s="271">
        <v>60</v>
      </c>
      <c r="J15" s="271">
        <v>42</v>
      </c>
      <c r="K15" s="271">
        <v>45</v>
      </c>
    </row>
    <row r="16" spans="2:11" ht="75">
      <c r="B16" s="284" t="s">
        <v>616</v>
      </c>
      <c r="C16" s="303" t="s">
        <v>582</v>
      </c>
      <c r="D16" s="273" t="s">
        <v>502</v>
      </c>
      <c r="E16" s="268">
        <f>F16-черн!Z17</f>
        <v>110</v>
      </c>
      <c r="F16" s="271">
        <v>110</v>
      </c>
      <c r="J16" s="271">
        <v>325</v>
      </c>
      <c r="K16" s="271">
        <v>330</v>
      </c>
    </row>
    <row r="17" spans="2:11" ht="75">
      <c r="B17" s="286" t="s">
        <v>616</v>
      </c>
      <c r="C17" s="263" t="s">
        <v>576</v>
      </c>
      <c r="D17" s="269" t="s">
        <v>575</v>
      </c>
      <c r="E17" s="274" t="e">
        <f>F17</f>
        <v>#REF!</v>
      </c>
      <c r="F17" s="274" t="e">
        <f>F18</f>
        <v>#REF!</v>
      </c>
      <c r="G17" s="266"/>
      <c r="H17" s="266"/>
      <c r="I17" s="266"/>
      <c r="J17" s="271">
        <f>J18</f>
        <v>9005.81</v>
      </c>
      <c r="K17" s="271">
        <f>K18</f>
        <v>9745.42</v>
      </c>
    </row>
    <row r="18" spans="2:11" ht="56.25">
      <c r="B18" s="288" t="s">
        <v>616</v>
      </c>
      <c r="C18" s="304" t="s">
        <v>573</v>
      </c>
      <c r="D18" s="267" t="s">
        <v>574</v>
      </c>
      <c r="E18" s="274" t="e">
        <f>F18</f>
        <v>#REF!</v>
      </c>
      <c r="F18" s="271" t="e">
        <f>F19+F20+F21+#REF!</f>
        <v>#REF!</v>
      </c>
      <c r="J18" s="271">
        <f>J19+J20+J21</f>
        <v>9005.81</v>
      </c>
      <c r="K18" s="271">
        <f>K19+K20+K21</f>
        <v>9745.42</v>
      </c>
    </row>
    <row r="19" spans="2:11" ht="56.25">
      <c r="B19" s="284" t="s">
        <v>616</v>
      </c>
      <c r="C19" s="275" t="s">
        <v>567</v>
      </c>
      <c r="D19" s="267" t="s">
        <v>568</v>
      </c>
      <c r="E19" s="274">
        <f>F19</f>
        <v>1306</v>
      </c>
      <c r="F19" s="271">
        <v>1306</v>
      </c>
      <c r="J19" s="271">
        <v>5049.74</v>
      </c>
      <c r="K19" s="271">
        <v>5779.22</v>
      </c>
    </row>
    <row r="20" spans="2:11" ht="93.75">
      <c r="B20" s="284" t="s">
        <v>616</v>
      </c>
      <c r="C20" s="275" t="s">
        <v>569</v>
      </c>
      <c r="D20" s="267" t="s">
        <v>570</v>
      </c>
      <c r="E20" s="274">
        <f>F20</f>
        <v>53.8</v>
      </c>
      <c r="F20" s="271">
        <v>53.8</v>
      </c>
      <c r="J20" s="271">
        <v>21</v>
      </c>
      <c r="K20" s="271">
        <v>25</v>
      </c>
    </row>
    <row r="21" spans="2:11" ht="93.75">
      <c r="B21" s="284" t="s">
        <v>616</v>
      </c>
      <c r="C21" s="275" t="s">
        <v>571</v>
      </c>
      <c r="D21" s="267" t="s">
        <v>572</v>
      </c>
      <c r="E21" s="274">
        <f>F21</f>
        <v>2062</v>
      </c>
      <c r="F21" s="271">
        <v>2062</v>
      </c>
      <c r="J21" s="271">
        <v>3935.07</v>
      </c>
      <c r="K21" s="271">
        <v>3941.2</v>
      </c>
    </row>
    <row r="22" spans="2:11" ht="18.75">
      <c r="B22" s="284" t="s">
        <v>616</v>
      </c>
      <c r="C22" s="301" t="s">
        <v>583</v>
      </c>
      <c r="D22" s="269" t="s">
        <v>528</v>
      </c>
      <c r="E22" s="271" t="e">
        <f>F22-черн!Z20</f>
        <v>#REF!</v>
      </c>
      <c r="F22" s="271" t="e">
        <f>F23+#REF!+F30</f>
        <v>#REF!</v>
      </c>
      <c r="J22" s="271">
        <f>J23+J30+J32+J28</f>
        <v>8753.7</v>
      </c>
      <c r="K22" s="271">
        <f>K23+K30+K32</f>
        <v>9189.519999999999</v>
      </c>
    </row>
    <row r="23" spans="2:11" ht="37.5">
      <c r="B23" s="284" t="s">
        <v>616</v>
      </c>
      <c r="C23" s="301" t="s">
        <v>584</v>
      </c>
      <c r="D23" s="269" t="s">
        <v>529</v>
      </c>
      <c r="E23" s="271" t="e">
        <f>F23-черн!Z21</f>
        <v>#REF!</v>
      </c>
      <c r="F23" s="271" t="e">
        <f>F24+F26+#REF!</f>
        <v>#REF!</v>
      </c>
      <c r="J23" s="271">
        <f>J24+J26</f>
        <v>8728.2</v>
      </c>
      <c r="K23" s="271">
        <f>K24+K26</f>
        <v>9152.199999999999</v>
      </c>
    </row>
    <row r="24" spans="2:11" ht="56.25">
      <c r="B24" s="284" t="s">
        <v>616</v>
      </c>
      <c r="C24" s="302" t="s">
        <v>585</v>
      </c>
      <c r="D24" s="267" t="s">
        <v>530</v>
      </c>
      <c r="E24" s="271" t="e">
        <f>F24-черн!Z22</f>
        <v>#REF!</v>
      </c>
      <c r="F24" s="271">
        <v>850</v>
      </c>
      <c r="J24" s="271">
        <f>J25</f>
        <v>6176.86</v>
      </c>
      <c r="K24" s="271">
        <f>K25</f>
        <v>6485.98</v>
      </c>
    </row>
    <row r="25" spans="2:11" ht="56.25">
      <c r="B25" s="284" t="s">
        <v>616</v>
      </c>
      <c r="C25" s="305" t="s">
        <v>586</v>
      </c>
      <c r="D25" s="267" t="s">
        <v>86</v>
      </c>
      <c r="E25" s="271" t="e">
        <f>F25-черн!Z23</f>
        <v>#REF!</v>
      </c>
      <c r="F25" s="271">
        <v>850</v>
      </c>
      <c r="J25" s="271">
        <v>6176.86</v>
      </c>
      <c r="K25" s="271">
        <v>6485.98</v>
      </c>
    </row>
    <row r="26" spans="2:11" ht="75">
      <c r="B26" s="286" t="s">
        <v>616</v>
      </c>
      <c r="C26" s="302" t="s">
        <v>587</v>
      </c>
      <c r="D26" s="267" t="s">
        <v>0</v>
      </c>
      <c r="E26" s="271" t="e">
        <f>F26-черн!Z25</f>
        <v>#REF!</v>
      </c>
      <c r="F26" s="271">
        <v>1660</v>
      </c>
      <c r="J26" s="271">
        <f>J27</f>
        <v>2551.34</v>
      </c>
      <c r="K26" s="271">
        <f>K27</f>
        <v>2666.22</v>
      </c>
    </row>
    <row r="27" spans="2:11" ht="73.5" customHeight="1">
      <c r="B27" s="288" t="s">
        <v>616</v>
      </c>
      <c r="C27" s="304" t="s">
        <v>588</v>
      </c>
      <c r="D27" s="276" t="s">
        <v>0</v>
      </c>
      <c r="E27" s="271" t="e">
        <f>F27-черн!Z26</f>
        <v>#REF!</v>
      </c>
      <c r="F27" s="271">
        <v>1650</v>
      </c>
      <c r="J27" s="271">
        <v>2551.34</v>
      </c>
      <c r="K27" s="271">
        <v>2666.22</v>
      </c>
    </row>
    <row r="28" spans="2:11" ht="43.5" customHeight="1" hidden="1">
      <c r="B28" s="284"/>
      <c r="C28" s="301"/>
      <c r="D28" s="269"/>
      <c r="E28" s="271"/>
      <c r="F28" s="271"/>
      <c r="J28" s="271"/>
      <c r="K28" s="271"/>
    </row>
    <row r="29" spans="2:11" ht="39.75" customHeight="1" hidden="1">
      <c r="B29" s="284"/>
      <c r="C29" s="302"/>
      <c r="D29" s="267"/>
      <c r="E29" s="271"/>
      <c r="F29" s="271"/>
      <c r="J29" s="271"/>
      <c r="K29" s="271"/>
    </row>
    <row r="30" spans="2:11" ht="18.75">
      <c r="B30" s="284" t="s">
        <v>616</v>
      </c>
      <c r="C30" s="301" t="s">
        <v>589</v>
      </c>
      <c r="D30" s="269" t="s">
        <v>2</v>
      </c>
      <c r="E30" s="271">
        <f>F30-черн!Z32</f>
        <v>92</v>
      </c>
      <c r="F30" s="274">
        <f>F31+F33</f>
        <v>106</v>
      </c>
      <c r="J30" s="274">
        <v>2</v>
      </c>
      <c r="K30" s="274">
        <v>3</v>
      </c>
    </row>
    <row r="31" spans="2:11" ht="18.75">
      <c r="B31" s="284" t="s">
        <v>616</v>
      </c>
      <c r="C31" s="305" t="s">
        <v>590</v>
      </c>
      <c r="D31" s="276" t="s">
        <v>2</v>
      </c>
      <c r="E31" s="271">
        <f>F31-черн!Z33</f>
        <v>106</v>
      </c>
      <c r="F31" s="271">
        <v>106</v>
      </c>
      <c r="J31" s="271">
        <v>2</v>
      </c>
      <c r="K31" s="271">
        <v>3</v>
      </c>
    </row>
    <row r="32" spans="2:11" ht="37.5">
      <c r="B32" s="284" t="s">
        <v>616</v>
      </c>
      <c r="C32" s="299" t="s">
        <v>644</v>
      </c>
      <c r="D32" s="297" t="s">
        <v>642</v>
      </c>
      <c r="E32" s="271"/>
      <c r="F32" s="271"/>
      <c r="J32" s="274">
        <f>J33</f>
        <v>23.5</v>
      </c>
      <c r="K32" s="274">
        <v>34.32</v>
      </c>
    </row>
    <row r="33" spans="2:11" ht="75">
      <c r="B33" s="284" t="s">
        <v>616</v>
      </c>
      <c r="C33" s="305" t="s">
        <v>645</v>
      </c>
      <c r="D33" s="276" t="s">
        <v>643</v>
      </c>
      <c r="E33" s="271">
        <f>F33-черн!Z34</f>
        <v>-2282.2</v>
      </c>
      <c r="F33" s="271"/>
      <c r="J33" s="271">
        <v>23.5</v>
      </c>
      <c r="K33" s="271">
        <v>25</v>
      </c>
    </row>
    <row r="34" spans="2:11" ht="18.75">
      <c r="B34" s="284" t="s">
        <v>616</v>
      </c>
      <c r="C34" s="301" t="s">
        <v>591</v>
      </c>
      <c r="D34" s="269" t="s">
        <v>3</v>
      </c>
      <c r="E34" s="271">
        <f>F34-черн!Z35</f>
        <v>0</v>
      </c>
      <c r="F34" s="274">
        <v>2282.2</v>
      </c>
      <c r="J34" s="274">
        <f>J35</f>
        <v>7787</v>
      </c>
      <c r="K34" s="274">
        <f>K35</f>
        <v>8060</v>
      </c>
    </row>
    <row r="35" spans="2:11" ht="18.75">
      <c r="B35" s="284" t="s">
        <v>616</v>
      </c>
      <c r="C35" s="301" t="s">
        <v>592</v>
      </c>
      <c r="D35" s="269" t="s">
        <v>4</v>
      </c>
      <c r="E35" s="271">
        <f>F35-черн!Z36</f>
        <v>0</v>
      </c>
      <c r="F35" s="274">
        <v>2282.2</v>
      </c>
      <c r="J35" s="274">
        <f>J36</f>
        <v>7787</v>
      </c>
      <c r="K35" s="274">
        <f>K36</f>
        <v>8060</v>
      </c>
    </row>
    <row r="36" spans="2:11" ht="56.25">
      <c r="B36" s="284" t="s">
        <v>616</v>
      </c>
      <c r="C36" s="302" t="s">
        <v>593</v>
      </c>
      <c r="D36" s="267" t="s">
        <v>5</v>
      </c>
      <c r="E36" s="271">
        <f>F36-черн!Z37</f>
        <v>2282.2</v>
      </c>
      <c r="F36" s="271">
        <v>2282.2</v>
      </c>
      <c r="J36" s="271">
        <v>7787</v>
      </c>
      <c r="K36" s="271">
        <v>8060</v>
      </c>
    </row>
    <row r="37" spans="2:11" ht="18.75">
      <c r="B37" s="284" t="s">
        <v>615</v>
      </c>
      <c r="C37" s="301" t="s">
        <v>594</v>
      </c>
      <c r="D37" s="269" t="s">
        <v>377</v>
      </c>
      <c r="E37" s="271" t="e">
        <f>F37-черн!Z44</f>
        <v>#REF!</v>
      </c>
      <c r="F37" s="271" t="e">
        <f>F38+F40</f>
        <v>#REF!</v>
      </c>
      <c r="J37" s="271">
        <f>J38+J40</f>
        <v>1758</v>
      </c>
      <c r="K37" s="271">
        <f>K38+K40</f>
        <v>1828</v>
      </c>
    </row>
    <row r="38" spans="2:11" ht="56.25">
      <c r="B38" s="284" t="s">
        <v>616</v>
      </c>
      <c r="C38" s="302" t="s">
        <v>595</v>
      </c>
      <c r="D38" s="267" t="s">
        <v>378</v>
      </c>
      <c r="E38" s="271" t="e">
        <f>F38-черн!Z45</f>
        <v>#REF!</v>
      </c>
      <c r="F38" s="271">
        <v>1540</v>
      </c>
      <c r="J38" s="271">
        <f>J39</f>
        <v>1693</v>
      </c>
      <c r="K38" s="271">
        <f>K39</f>
        <v>1763</v>
      </c>
    </row>
    <row r="39" spans="2:11" ht="75">
      <c r="B39" s="284" t="s">
        <v>616</v>
      </c>
      <c r="C39" s="302" t="s">
        <v>596</v>
      </c>
      <c r="D39" s="267" t="s">
        <v>379</v>
      </c>
      <c r="E39" s="271" t="e">
        <f>F39-черн!Z46</f>
        <v>#REF!</v>
      </c>
      <c r="F39" s="271">
        <v>1540</v>
      </c>
      <c r="J39" s="271">
        <v>1693</v>
      </c>
      <c r="K39" s="271">
        <v>1763</v>
      </c>
    </row>
    <row r="40" spans="2:11" ht="56.25">
      <c r="B40" s="284" t="s">
        <v>566</v>
      </c>
      <c r="C40" s="302" t="s">
        <v>597</v>
      </c>
      <c r="D40" s="267" t="s">
        <v>380</v>
      </c>
      <c r="E40" s="271" t="e">
        <f>F40-черн!Z47</f>
        <v>#REF!</v>
      </c>
      <c r="F40" s="271" t="e">
        <f>F41+#REF!</f>
        <v>#REF!</v>
      </c>
      <c r="J40" s="271">
        <f>J41</f>
        <v>65</v>
      </c>
      <c r="K40" s="271">
        <v>65</v>
      </c>
    </row>
    <row r="41" spans="2:11" ht="93.75">
      <c r="B41" s="284" t="s">
        <v>566</v>
      </c>
      <c r="C41" s="306" t="s">
        <v>598</v>
      </c>
      <c r="D41" s="267" t="s">
        <v>109</v>
      </c>
      <c r="E41" s="271" t="e">
        <f>F41-черн!Z48</f>
        <v>#REF!</v>
      </c>
      <c r="F41" s="271">
        <f>F42</f>
        <v>230</v>
      </c>
      <c r="J41" s="271">
        <f>J42</f>
        <v>65</v>
      </c>
      <c r="K41" s="271">
        <v>65</v>
      </c>
    </row>
    <row r="42" spans="2:11" ht="112.5">
      <c r="B42" s="284" t="s">
        <v>566</v>
      </c>
      <c r="C42" s="306" t="s">
        <v>599</v>
      </c>
      <c r="D42" s="267" t="s">
        <v>108</v>
      </c>
      <c r="E42" s="271" t="e">
        <f>F42-черн!Z49</f>
        <v>#REF!</v>
      </c>
      <c r="F42" s="271">
        <v>230</v>
      </c>
      <c r="J42" s="271">
        <v>65</v>
      </c>
      <c r="K42" s="271">
        <v>65</v>
      </c>
    </row>
    <row r="43" spans="2:11" ht="75">
      <c r="B43" s="284" t="s">
        <v>566</v>
      </c>
      <c r="C43" s="301" t="s">
        <v>600</v>
      </c>
      <c r="D43" s="269" t="s">
        <v>382</v>
      </c>
      <c r="E43" s="271" t="e">
        <f>F43-черн!Z59</f>
        <v>#REF!</v>
      </c>
      <c r="F43" s="271">
        <f>F44</f>
        <v>1533</v>
      </c>
      <c r="J43" s="271">
        <f>J44</f>
        <v>1466</v>
      </c>
      <c r="K43" s="271">
        <f>K44</f>
        <v>1554</v>
      </c>
    </row>
    <row r="44" spans="2:11" ht="168.75">
      <c r="B44" s="284" t="s">
        <v>566</v>
      </c>
      <c r="C44" s="301" t="s">
        <v>601</v>
      </c>
      <c r="D44" s="269" t="s">
        <v>96</v>
      </c>
      <c r="E44" s="271" t="e">
        <f>F44-черн!Z60</f>
        <v>#REF!</v>
      </c>
      <c r="F44" s="271">
        <f>F45+F47</f>
        <v>1533</v>
      </c>
      <c r="G44" s="56" t="s">
        <v>388</v>
      </c>
      <c r="J44" s="271">
        <f>J46+J48</f>
        <v>1466</v>
      </c>
      <c r="K44" s="271">
        <f>K46+K48</f>
        <v>1554</v>
      </c>
    </row>
    <row r="45" spans="2:11" ht="112.5">
      <c r="B45" s="284" t="s">
        <v>566</v>
      </c>
      <c r="C45" s="301" t="s">
        <v>602</v>
      </c>
      <c r="D45" s="269" t="s">
        <v>383</v>
      </c>
      <c r="E45" s="271" t="e">
        <f>F45-черн!Z61</f>
        <v>#REF!</v>
      </c>
      <c r="F45" s="271">
        <v>1378</v>
      </c>
      <c r="J45" s="271">
        <f>J46</f>
        <v>1466</v>
      </c>
      <c r="K45" s="271">
        <f>K46</f>
        <v>1554</v>
      </c>
    </row>
    <row r="46" spans="2:11" ht="131.25">
      <c r="B46" s="284" t="s">
        <v>566</v>
      </c>
      <c r="C46" s="152" t="s">
        <v>679</v>
      </c>
      <c r="D46" s="267" t="s">
        <v>166</v>
      </c>
      <c r="E46" s="271" t="e">
        <f>F46-черн!Z62</f>
        <v>#REF!</v>
      </c>
      <c r="F46" s="271">
        <v>1378</v>
      </c>
      <c r="J46" s="271">
        <v>1466</v>
      </c>
      <c r="K46" s="271">
        <v>1554</v>
      </c>
    </row>
    <row r="47" spans="2:11" ht="131.25">
      <c r="B47" s="284" t="s">
        <v>566</v>
      </c>
      <c r="C47" s="301" t="s">
        <v>604</v>
      </c>
      <c r="D47" s="269" t="s">
        <v>97</v>
      </c>
      <c r="E47" s="271" t="e">
        <f>F47-черн!Z65</f>
        <v>#REF!</v>
      </c>
      <c r="F47" s="271">
        <v>155</v>
      </c>
      <c r="J47" s="271">
        <f>J48</f>
        <v>0</v>
      </c>
      <c r="K47" s="271">
        <f>K48</f>
        <v>0</v>
      </c>
    </row>
    <row r="48" spans="2:11" ht="112.5">
      <c r="B48" s="284" t="s">
        <v>566</v>
      </c>
      <c r="C48" s="302" t="s">
        <v>603</v>
      </c>
      <c r="D48" s="267" t="s">
        <v>98</v>
      </c>
      <c r="E48" s="271">
        <f>F48-черн!Z66</f>
        <v>-102.19999999999999</v>
      </c>
      <c r="F48" s="271">
        <v>155</v>
      </c>
      <c r="J48" s="271"/>
      <c r="K48" s="271"/>
    </row>
    <row r="49" spans="2:11" ht="37.5">
      <c r="B49" s="284">
        <v>498</v>
      </c>
      <c r="C49" s="301" t="s">
        <v>605</v>
      </c>
      <c r="D49" s="269" t="s">
        <v>37</v>
      </c>
      <c r="E49" s="271" t="e">
        <f>F49-черн!Z67</f>
        <v>#REF!</v>
      </c>
      <c r="F49" s="271" t="e">
        <f>F50</f>
        <v>#REF!</v>
      </c>
      <c r="J49" s="271">
        <f>J50</f>
        <v>5</v>
      </c>
      <c r="K49" s="271">
        <f>K50</f>
        <v>5.6</v>
      </c>
    </row>
    <row r="50" spans="2:11" ht="37.5">
      <c r="B50" s="284">
        <v>498</v>
      </c>
      <c r="C50" s="302" t="s">
        <v>606</v>
      </c>
      <c r="D50" s="267" t="s">
        <v>38</v>
      </c>
      <c r="E50" s="271" t="e">
        <f>F50-черн!Z68</f>
        <v>#REF!</v>
      </c>
      <c r="F50" s="271" t="e">
        <f>F51+#REF!+#REF!+F52</f>
        <v>#REF!</v>
      </c>
      <c r="J50" s="271">
        <f>J51+J52</f>
        <v>5</v>
      </c>
      <c r="K50" s="271">
        <f>K51+K52</f>
        <v>5.6</v>
      </c>
    </row>
    <row r="51" spans="2:11" ht="56.25">
      <c r="B51" s="284">
        <v>498</v>
      </c>
      <c r="C51" s="302" t="s">
        <v>617</v>
      </c>
      <c r="D51" s="267" t="s">
        <v>169</v>
      </c>
      <c r="E51" s="271">
        <f>F51-черн!Z69</f>
        <v>127.5</v>
      </c>
      <c r="F51" s="271">
        <v>129</v>
      </c>
      <c r="J51" s="271">
        <v>2.5</v>
      </c>
      <c r="K51" s="271">
        <v>2.8</v>
      </c>
    </row>
    <row r="52" spans="2:11" ht="37.5">
      <c r="B52" s="284">
        <v>498</v>
      </c>
      <c r="C52" s="304" t="s">
        <v>654</v>
      </c>
      <c r="D52" s="289" t="s">
        <v>512</v>
      </c>
      <c r="E52" s="271" t="e">
        <f>F52-черн!Z72</f>
        <v>#REF!</v>
      </c>
      <c r="F52" s="271">
        <v>125</v>
      </c>
      <c r="J52" s="271">
        <v>2.5</v>
      </c>
      <c r="K52" s="271">
        <v>2.8</v>
      </c>
    </row>
    <row r="53" spans="2:11" ht="56.25">
      <c r="B53" s="284" t="s">
        <v>566</v>
      </c>
      <c r="C53" s="301" t="s">
        <v>607</v>
      </c>
      <c r="D53" s="269" t="s">
        <v>39</v>
      </c>
      <c r="E53" s="271" t="e">
        <f>F53-черн!Z73</f>
        <v>#REF!</v>
      </c>
      <c r="F53" s="271">
        <v>266</v>
      </c>
      <c r="J53" s="271">
        <v>33.6</v>
      </c>
      <c r="K53" s="271">
        <v>35.28</v>
      </c>
    </row>
    <row r="54" spans="2:11" ht="37.5">
      <c r="B54" s="284" t="s">
        <v>566</v>
      </c>
      <c r="C54" s="301" t="s">
        <v>608</v>
      </c>
      <c r="D54" s="269" t="s">
        <v>44</v>
      </c>
      <c r="E54" s="271" t="e">
        <f>F54-черн!Z77</f>
        <v>#REF!</v>
      </c>
      <c r="F54" s="271">
        <v>266</v>
      </c>
      <c r="J54" s="271">
        <v>33.6</v>
      </c>
      <c r="K54" s="271">
        <v>35.28</v>
      </c>
    </row>
    <row r="55" spans="2:11" ht="56.25">
      <c r="B55" s="284" t="s">
        <v>566</v>
      </c>
      <c r="C55" s="302" t="s">
        <v>609</v>
      </c>
      <c r="D55" s="267" t="s">
        <v>172</v>
      </c>
      <c r="E55" s="271">
        <f>F55-черн!Z78</f>
        <v>-3414</v>
      </c>
      <c r="F55" s="271">
        <v>266</v>
      </c>
      <c r="J55" s="271">
        <v>32</v>
      </c>
      <c r="K55" s="271">
        <v>32</v>
      </c>
    </row>
    <row r="56" spans="2:11" ht="37.5">
      <c r="B56" s="284" t="s">
        <v>566</v>
      </c>
      <c r="C56" s="301" t="s">
        <v>610</v>
      </c>
      <c r="D56" s="269" t="s">
        <v>47</v>
      </c>
      <c r="E56" s="271" t="e">
        <f>F56-черн!Z83</f>
        <v>#REF!</v>
      </c>
      <c r="F56" s="271" t="e">
        <f>#REF!+#REF!+#REF!+#REF!+F57</f>
        <v>#REF!</v>
      </c>
      <c r="J56" s="271">
        <f>J57</f>
        <v>258</v>
      </c>
      <c r="K56" s="271">
        <v>267</v>
      </c>
    </row>
    <row r="57" spans="2:11" ht="37.5">
      <c r="B57" s="284" t="s">
        <v>566</v>
      </c>
      <c r="C57" s="302" t="s">
        <v>611</v>
      </c>
      <c r="D57" s="267" t="s">
        <v>69</v>
      </c>
      <c r="E57" s="271" t="e">
        <f>F57-черн!Z99</f>
        <v>#REF!</v>
      </c>
      <c r="F57" s="271">
        <v>570</v>
      </c>
      <c r="J57" s="271">
        <v>258</v>
      </c>
      <c r="K57" s="271">
        <v>267</v>
      </c>
    </row>
    <row r="58" spans="2:11" ht="75">
      <c r="B58" s="284" t="s">
        <v>566</v>
      </c>
      <c r="C58" s="302" t="s">
        <v>612</v>
      </c>
      <c r="D58" s="267" t="s">
        <v>71</v>
      </c>
      <c r="E58" s="271">
        <f>F58-черн!Z100</f>
        <v>570</v>
      </c>
      <c r="F58" s="271">
        <v>570</v>
      </c>
      <c r="J58" s="271">
        <v>258</v>
      </c>
      <c r="K58" s="271">
        <v>267</v>
      </c>
    </row>
    <row r="59" spans="2:11" ht="18.75">
      <c r="B59" s="284" t="s">
        <v>566</v>
      </c>
      <c r="C59" s="301" t="s">
        <v>613</v>
      </c>
      <c r="D59" s="269" t="s">
        <v>76</v>
      </c>
      <c r="E59" s="271" t="e">
        <f>F59-'[1]черн'!Z106</f>
        <v>#REF!</v>
      </c>
      <c r="F59" s="271" t="e">
        <f>F60</f>
        <v>#REF!</v>
      </c>
      <c r="J59" s="271">
        <f>J60</f>
        <v>521849</v>
      </c>
      <c r="K59" s="271">
        <f>K60</f>
        <v>430034.4</v>
      </c>
    </row>
    <row r="60" spans="2:11" ht="56.25">
      <c r="B60" s="284" t="s">
        <v>566</v>
      </c>
      <c r="C60" s="301" t="s">
        <v>614</v>
      </c>
      <c r="D60" s="269" t="s">
        <v>77</v>
      </c>
      <c r="E60" s="271" t="e">
        <f>F60-'[1]черн'!Z107</f>
        <v>#REF!</v>
      </c>
      <c r="F60" s="271" t="e">
        <f>F61+F64+F86+#REF!</f>
        <v>#REF!</v>
      </c>
      <c r="J60" s="271">
        <f>J61+J64+J87+J96</f>
        <v>521849</v>
      </c>
      <c r="K60" s="271">
        <f>K61+K64+K87+K96</f>
        <v>430034.4</v>
      </c>
    </row>
    <row r="61" spans="2:11" ht="37.5">
      <c r="B61" s="284" t="s">
        <v>566</v>
      </c>
      <c r="C61" s="301" t="s">
        <v>684</v>
      </c>
      <c r="D61" s="269" t="s">
        <v>78</v>
      </c>
      <c r="E61" s="271" t="e">
        <f>F61-'[1]черн'!Z108</f>
        <v>#REF!</v>
      </c>
      <c r="F61" s="271">
        <f>F62</f>
        <v>136746.2</v>
      </c>
      <c r="J61" s="271">
        <f>J62</f>
        <v>193047.1</v>
      </c>
      <c r="K61" s="271">
        <f>K62</f>
        <v>193047.1</v>
      </c>
    </row>
    <row r="62" spans="2:11" ht="37.5">
      <c r="B62" s="284" t="s">
        <v>566</v>
      </c>
      <c r="C62" s="301" t="s">
        <v>686</v>
      </c>
      <c r="D62" s="267" t="s">
        <v>79</v>
      </c>
      <c r="E62" s="271" t="e">
        <f>F62-'[1]черн'!Z109</f>
        <v>#REF!</v>
      </c>
      <c r="F62" s="277">
        <f>F63</f>
        <v>136746.2</v>
      </c>
      <c r="G62" s="265"/>
      <c r="H62" s="68"/>
      <c r="I62" s="68"/>
      <c r="J62" s="271">
        <f>J63</f>
        <v>193047.1</v>
      </c>
      <c r="K62" s="271">
        <f>K63</f>
        <v>193047.1</v>
      </c>
    </row>
    <row r="63" spans="2:11" ht="37.5">
      <c r="B63" s="284" t="s">
        <v>566</v>
      </c>
      <c r="C63" s="302" t="s">
        <v>685</v>
      </c>
      <c r="D63" s="267" t="s">
        <v>80</v>
      </c>
      <c r="E63" s="271">
        <f>F63-'[1]черн'!Z110</f>
        <v>123316.70000000001</v>
      </c>
      <c r="F63" s="277">
        <v>136746.2</v>
      </c>
      <c r="G63" s="265"/>
      <c r="H63" s="68"/>
      <c r="I63" s="264"/>
      <c r="J63" s="271">
        <v>193047.1</v>
      </c>
      <c r="K63" s="271">
        <v>193047.1</v>
      </c>
    </row>
    <row r="64" spans="2:11" ht="56.25">
      <c r="B64" s="284" t="s">
        <v>566</v>
      </c>
      <c r="C64" s="307" t="s">
        <v>687</v>
      </c>
      <c r="D64" s="278" t="s">
        <v>83</v>
      </c>
      <c r="E64" s="271" t="e">
        <f>F64-'[1]черн'!Z113</f>
        <v>#REF!</v>
      </c>
      <c r="F64" s="277" t="e">
        <f>#REF!+#REF!</f>
        <v>#REF!</v>
      </c>
      <c r="G64" s="265"/>
      <c r="H64" s="68"/>
      <c r="I64" s="68"/>
      <c r="J64" s="271">
        <f>J65+J67+J71+J73+J77+J83+J85+J75</f>
        <v>23098.5</v>
      </c>
      <c r="K64" s="271">
        <f>K65+K67+K71+K73+K77+K79+K81+K83+K85+K75</f>
        <v>26151</v>
      </c>
    </row>
    <row r="65" spans="2:11" ht="187.5" hidden="1">
      <c r="B65" s="284" t="s">
        <v>566</v>
      </c>
      <c r="C65" s="302" t="s">
        <v>702</v>
      </c>
      <c r="D65" s="267" t="s">
        <v>693</v>
      </c>
      <c r="E65" s="271"/>
      <c r="F65" s="277"/>
      <c r="G65" s="68"/>
      <c r="H65" s="68"/>
      <c r="I65" s="68"/>
      <c r="J65" s="271"/>
      <c r="K65" s="271"/>
    </row>
    <row r="66" spans="2:11" ht="187.5" hidden="1">
      <c r="B66" s="284" t="s">
        <v>566</v>
      </c>
      <c r="C66" s="302" t="s">
        <v>703</v>
      </c>
      <c r="D66" s="267" t="s">
        <v>694</v>
      </c>
      <c r="E66" s="271"/>
      <c r="F66" s="277"/>
      <c r="G66" s="68"/>
      <c r="H66" s="68"/>
      <c r="I66" s="68"/>
      <c r="J66" s="271"/>
      <c r="K66" s="271"/>
    </row>
    <row r="67" spans="2:11" ht="150" hidden="1">
      <c r="B67" s="284" t="s">
        <v>566</v>
      </c>
      <c r="C67" s="302" t="s">
        <v>655</v>
      </c>
      <c r="D67" s="267" t="s">
        <v>646</v>
      </c>
      <c r="E67" s="271"/>
      <c r="F67" s="271"/>
      <c r="G67" s="237"/>
      <c r="H67" s="237"/>
      <c r="I67" s="237"/>
      <c r="J67" s="271"/>
      <c r="K67" s="271"/>
    </row>
    <row r="68" spans="2:11" ht="131.25" hidden="1">
      <c r="B68" s="284" t="s">
        <v>566</v>
      </c>
      <c r="C68" s="302" t="s">
        <v>656</v>
      </c>
      <c r="D68" s="267" t="s">
        <v>647</v>
      </c>
      <c r="E68" s="271"/>
      <c r="F68" s="271"/>
      <c r="G68" s="237"/>
      <c r="H68" s="237"/>
      <c r="I68" s="237"/>
      <c r="J68" s="271"/>
      <c r="K68" s="271"/>
    </row>
    <row r="69" spans="2:11" ht="75" hidden="1">
      <c r="B69" s="284" t="s">
        <v>566</v>
      </c>
      <c r="C69" s="302" t="s">
        <v>657</v>
      </c>
      <c r="D69" s="267" t="s">
        <v>641</v>
      </c>
      <c r="E69" s="271"/>
      <c r="F69" s="271"/>
      <c r="G69" s="237"/>
      <c r="H69" s="237"/>
      <c r="I69" s="237"/>
      <c r="J69" s="271"/>
      <c r="K69" s="271"/>
    </row>
    <row r="70" spans="2:11" ht="93.75" hidden="1">
      <c r="B70" s="284" t="s">
        <v>566</v>
      </c>
      <c r="C70" s="302" t="s">
        <v>658</v>
      </c>
      <c r="D70" s="267" t="s">
        <v>640</v>
      </c>
      <c r="E70" s="271"/>
      <c r="F70" s="271"/>
      <c r="G70" s="237"/>
      <c r="H70" s="237"/>
      <c r="I70" s="237"/>
      <c r="J70" s="271"/>
      <c r="K70" s="271"/>
    </row>
    <row r="71" spans="2:11" ht="75">
      <c r="B71" s="284" t="s">
        <v>566</v>
      </c>
      <c r="C71" s="302" t="s">
        <v>657</v>
      </c>
      <c r="D71" s="267" t="s">
        <v>641</v>
      </c>
      <c r="E71" s="271"/>
      <c r="F71" s="271"/>
      <c r="G71" s="237"/>
      <c r="H71" s="237"/>
      <c r="I71" s="237"/>
      <c r="J71" s="271">
        <v>623.3</v>
      </c>
      <c r="K71" s="271">
        <v>604.6</v>
      </c>
    </row>
    <row r="72" spans="2:11" ht="93.75">
      <c r="B72" s="284" t="s">
        <v>566</v>
      </c>
      <c r="C72" s="302" t="s">
        <v>658</v>
      </c>
      <c r="D72" s="267" t="s">
        <v>640</v>
      </c>
      <c r="E72" s="271"/>
      <c r="F72" s="271"/>
      <c r="G72" s="237"/>
      <c r="H72" s="237"/>
      <c r="I72" s="237"/>
      <c r="J72" s="271">
        <v>623.3</v>
      </c>
      <c r="K72" s="271">
        <v>604.6</v>
      </c>
    </row>
    <row r="73" spans="2:11" ht="75">
      <c r="B73" s="284" t="s">
        <v>566</v>
      </c>
      <c r="C73" s="304" t="s">
        <v>665</v>
      </c>
      <c r="D73" s="267" t="s">
        <v>663</v>
      </c>
      <c r="E73" s="271"/>
      <c r="F73" s="271"/>
      <c r="G73" s="237"/>
      <c r="H73" s="237"/>
      <c r="I73" s="237"/>
      <c r="J73" s="271">
        <v>577.1</v>
      </c>
      <c r="K73" s="271">
        <v>577.1</v>
      </c>
    </row>
    <row r="74" spans="2:11" ht="93.75">
      <c r="B74" s="284" t="s">
        <v>566</v>
      </c>
      <c r="C74" s="304" t="s">
        <v>666</v>
      </c>
      <c r="D74" s="267" t="s">
        <v>664</v>
      </c>
      <c r="E74" s="271"/>
      <c r="F74" s="271"/>
      <c r="G74" s="237"/>
      <c r="H74" s="237"/>
      <c r="I74" s="237"/>
      <c r="J74" s="271">
        <v>577.1</v>
      </c>
      <c r="K74" s="271">
        <v>577.1</v>
      </c>
    </row>
    <row r="75" spans="2:11" ht="93.75">
      <c r="B75" s="284" t="s">
        <v>566</v>
      </c>
      <c r="C75" s="302" t="s">
        <v>724</v>
      </c>
      <c r="D75" s="267" t="s">
        <v>726</v>
      </c>
      <c r="E75" s="271"/>
      <c r="F75" s="271"/>
      <c r="G75" s="237"/>
      <c r="H75" s="237"/>
      <c r="I75" s="237"/>
      <c r="J75" s="271">
        <v>15240.9</v>
      </c>
      <c r="K75" s="271">
        <v>14190.6</v>
      </c>
    </row>
    <row r="76" spans="2:11" ht="93.75">
      <c r="B76" s="284" t="s">
        <v>566</v>
      </c>
      <c r="C76" s="302" t="s">
        <v>723</v>
      </c>
      <c r="D76" s="267" t="s">
        <v>725</v>
      </c>
      <c r="E76" s="271"/>
      <c r="F76" s="271"/>
      <c r="G76" s="237"/>
      <c r="H76" s="237"/>
      <c r="I76" s="237"/>
      <c r="J76" s="271">
        <v>15240.9</v>
      </c>
      <c r="K76" s="271">
        <v>14190.6</v>
      </c>
    </row>
    <row r="77" spans="2:11" ht="45.75" customHeight="1">
      <c r="B77" s="284" t="s">
        <v>566</v>
      </c>
      <c r="C77" s="304" t="s">
        <v>669</v>
      </c>
      <c r="D77" s="267" t="s">
        <v>667</v>
      </c>
      <c r="E77" s="271"/>
      <c r="F77" s="271"/>
      <c r="G77" s="237"/>
      <c r="H77" s="237"/>
      <c r="I77" s="237"/>
      <c r="J77" s="271">
        <v>1243.1</v>
      </c>
      <c r="K77" s="271">
        <v>1233.6</v>
      </c>
    </row>
    <row r="78" spans="2:11" ht="84.75" customHeight="1">
      <c r="B78" s="284" t="s">
        <v>566</v>
      </c>
      <c r="C78" s="304" t="s">
        <v>670</v>
      </c>
      <c r="D78" s="267" t="s">
        <v>668</v>
      </c>
      <c r="E78" s="271"/>
      <c r="F78" s="271"/>
      <c r="G78" s="237"/>
      <c r="H78" s="237"/>
      <c r="I78" s="237"/>
      <c r="J78" s="271">
        <v>1243.1</v>
      </c>
      <c r="K78" s="271">
        <v>1233.6</v>
      </c>
    </row>
    <row r="79" spans="2:11" ht="39.75" customHeight="1">
      <c r="B79" s="284" t="s">
        <v>566</v>
      </c>
      <c r="C79" s="304" t="s">
        <v>710</v>
      </c>
      <c r="D79" s="267" t="s">
        <v>709</v>
      </c>
      <c r="E79" s="271"/>
      <c r="F79" s="271"/>
      <c r="G79" s="237"/>
      <c r="H79" s="237"/>
      <c r="I79" s="237"/>
      <c r="J79" s="271"/>
      <c r="K79" s="271">
        <v>4283.2</v>
      </c>
    </row>
    <row r="80" spans="2:11" ht="50.25" customHeight="1">
      <c r="B80" s="284" t="s">
        <v>566</v>
      </c>
      <c r="C80" s="304" t="s">
        <v>708</v>
      </c>
      <c r="D80" s="267" t="s">
        <v>707</v>
      </c>
      <c r="E80" s="271"/>
      <c r="F80" s="271"/>
      <c r="G80" s="237"/>
      <c r="H80" s="237"/>
      <c r="I80" s="237"/>
      <c r="J80" s="271"/>
      <c r="K80" s="271">
        <v>4283.2</v>
      </c>
    </row>
    <row r="81" spans="2:11" ht="37.5" hidden="1">
      <c r="B81" s="284" t="s">
        <v>566</v>
      </c>
      <c r="C81" s="304" t="s">
        <v>673</v>
      </c>
      <c r="D81" s="267" t="s">
        <v>674</v>
      </c>
      <c r="E81" s="271"/>
      <c r="F81" s="271"/>
      <c r="G81" s="237"/>
      <c r="H81" s="237"/>
      <c r="I81" s="237"/>
      <c r="J81" s="271"/>
      <c r="K81" s="271"/>
    </row>
    <row r="82" spans="2:11" ht="56.25" hidden="1">
      <c r="B82" s="284" t="s">
        <v>566</v>
      </c>
      <c r="C82" s="304" t="s">
        <v>672</v>
      </c>
      <c r="D82" s="267" t="s">
        <v>671</v>
      </c>
      <c r="E82" s="271"/>
      <c r="F82" s="271"/>
      <c r="G82" s="237"/>
      <c r="H82" s="237"/>
      <c r="I82" s="237"/>
      <c r="J82" s="271"/>
      <c r="K82" s="271"/>
    </row>
    <row r="83" spans="2:11" ht="37.5">
      <c r="B83" s="284" t="s">
        <v>566</v>
      </c>
      <c r="C83" s="288" t="s">
        <v>704</v>
      </c>
      <c r="D83" s="267" t="s">
        <v>695</v>
      </c>
      <c r="E83" s="271"/>
      <c r="F83" s="271"/>
      <c r="G83" s="237"/>
      <c r="H83" s="237"/>
      <c r="I83" s="237"/>
      <c r="J83" s="271">
        <v>397.1</v>
      </c>
      <c r="K83" s="271">
        <v>370.9</v>
      </c>
    </row>
    <row r="84" spans="2:11" ht="56.25">
      <c r="B84" s="284" t="s">
        <v>566</v>
      </c>
      <c r="C84" s="288" t="s">
        <v>705</v>
      </c>
      <c r="D84" s="267" t="s">
        <v>696</v>
      </c>
      <c r="E84" s="271"/>
      <c r="F84" s="271"/>
      <c r="G84" s="237"/>
      <c r="H84" s="237"/>
      <c r="I84" s="237"/>
      <c r="J84" s="271">
        <v>397.1</v>
      </c>
      <c r="K84" s="271">
        <v>370.9</v>
      </c>
    </row>
    <row r="85" spans="2:11" ht="18.75">
      <c r="B85" s="284" t="s">
        <v>566</v>
      </c>
      <c r="C85" s="302" t="s">
        <v>678</v>
      </c>
      <c r="D85" s="267" t="s">
        <v>466</v>
      </c>
      <c r="E85" s="271"/>
      <c r="F85" s="271"/>
      <c r="G85" s="237"/>
      <c r="H85" s="237"/>
      <c r="I85" s="237"/>
      <c r="J85" s="271">
        <f>1957.9+2054.5+229.7+774.9</f>
        <v>5017</v>
      </c>
      <c r="K85" s="271">
        <f>K86</f>
        <v>4891</v>
      </c>
    </row>
    <row r="86" spans="2:11" ht="37.5">
      <c r="B86" s="284" t="s">
        <v>566</v>
      </c>
      <c r="C86" s="302" t="s">
        <v>677</v>
      </c>
      <c r="D86" s="267" t="s">
        <v>467</v>
      </c>
      <c r="E86" s="271"/>
      <c r="F86" s="271"/>
      <c r="G86" s="237"/>
      <c r="H86" s="237"/>
      <c r="I86" s="237"/>
      <c r="J86" s="271">
        <f>1957.9+2054.5+229.7+774.9</f>
        <v>5017</v>
      </c>
      <c r="K86" s="271">
        <f>1957.9+2054.5+103.7+774.9</f>
        <v>4891</v>
      </c>
    </row>
    <row r="87" spans="2:11" ht="37.5">
      <c r="B87" s="284" t="s">
        <v>566</v>
      </c>
      <c r="C87" s="302" t="s">
        <v>676</v>
      </c>
      <c r="D87" s="269" t="s">
        <v>648</v>
      </c>
      <c r="E87" s="271" t="e">
        <f>F87-'[1]черн'!Z151</f>
        <v>#VALUE!</v>
      </c>
      <c r="F87" s="271">
        <f>3620.7+665.7</f>
        <v>4286.4</v>
      </c>
      <c r="J87" s="271">
        <f>J88+J90+J92</f>
        <v>250693.30000000005</v>
      </c>
      <c r="K87" s="271">
        <f>K88+K90+K92</f>
        <v>108142.30000000002</v>
      </c>
    </row>
    <row r="88" spans="2:11" ht="56.25">
      <c r="B88" s="284" t="s">
        <v>566</v>
      </c>
      <c r="C88" s="302" t="s">
        <v>706</v>
      </c>
      <c r="D88" s="267" t="s">
        <v>649</v>
      </c>
      <c r="E88" s="271" t="e">
        <f>F88-'[1]черн'!Z152</f>
        <v>#REF!</v>
      </c>
      <c r="F88" s="271" t="e">
        <f>#REF!+#REF!+#REF!+#REF!+#REF!</f>
        <v>#REF!</v>
      </c>
      <c r="J88" s="271">
        <f>J89</f>
        <v>248627.50000000006</v>
      </c>
      <c r="K88" s="271">
        <f>K89</f>
        <v>106136.90000000002</v>
      </c>
    </row>
    <row r="89" spans="2:11" ht="56.25">
      <c r="B89" s="284" t="s">
        <v>566</v>
      </c>
      <c r="C89" s="302" t="s">
        <v>675</v>
      </c>
      <c r="D89" s="267" t="s">
        <v>408</v>
      </c>
      <c r="E89" s="271" t="e">
        <f>F89-'[1]черн'!Y153</f>
        <v>#VALUE!</v>
      </c>
      <c r="F89" s="271" t="s">
        <v>388</v>
      </c>
      <c r="J89" s="271">
        <f>215116.5+2489+253.6+230.1+42.8+240.6+4812.6+59.5+523.7+109.6+933+10675.2+12097.2+44.1+936.6+63.4</f>
        <v>248627.50000000006</v>
      </c>
      <c r="K89" s="271">
        <f>72625.9+2489+253.6+230.1+42.8+240.6+4812.6+59.5+1523.7+109.6+933+10675.2+12097.2+44.1</f>
        <v>106136.90000000002</v>
      </c>
    </row>
    <row r="90" spans="2:11" ht="112.5">
      <c r="B90" s="284" t="s">
        <v>566</v>
      </c>
      <c r="C90" s="302" t="s">
        <v>688</v>
      </c>
      <c r="D90" s="267" t="s">
        <v>650</v>
      </c>
      <c r="E90" s="271" t="e">
        <f>F90-'[1]черн'!Y155</f>
        <v>#VALUE!</v>
      </c>
      <c r="F90" s="271"/>
      <c r="J90" s="271">
        <v>2002.4</v>
      </c>
      <c r="K90" s="271">
        <v>2002.4</v>
      </c>
    </row>
    <row r="91" spans="2:11" ht="131.25">
      <c r="B91" s="284" t="s">
        <v>566</v>
      </c>
      <c r="C91" s="302" t="s">
        <v>689</v>
      </c>
      <c r="D91" s="267" t="s">
        <v>651</v>
      </c>
      <c r="E91" s="271" t="e">
        <f>F91-'[1]черн'!Y156</f>
        <v>#REF!</v>
      </c>
      <c r="F91" s="271"/>
      <c r="J91" s="271">
        <v>2002.4</v>
      </c>
      <c r="K91" s="271">
        <v>2002.4</v>
      </c>
    </row>
    <row r="92" spans="2:11" ht="96" customHeight="1">
      <c r="B92" s="284" t="s">
        <v>566</v>
      </c>
      <c r="C92" s="308" t="s">
        <v>690</v>
      </c>
      <c r="D92" s="267" t="s">
        <v>653</v>
      </c>
      <c r="E92" s="271"/>
      <c r="F92" s="271"/>
      <c r="J92" s="271">
        <v>63.4</v>
      </c>
      <c r="K92" s="271">
        <v>3</v>
      </c>
    </row>
    <row r="93" spans="2:11" ht="98.25" customHeight="1">
      <c r="B93" s="284" t="s">
        <v>566</v>
      </c>
      <c r="C93" s="308" t="s">
        <v>691</v>
      </c>
      <c r="D93" s="267" t="s">
        <v>652</v>
      </c>
      <c r="E93" s="271"/>
      <c r="F93" s="271"/>
      <c r="J93" s="271">
        <v>63.4</v>
      </c>
      <c r="K93" s="271">
        <v>3</v>
      </c>
    </row>
    <row r="94" spans="2:11" ht="39.75" customHeight="1" hidden="1">
      <c r="B94" s="284" t="s">
        <v>566</v>
      </c>
      <c r="C94" s="308" t="s">
        <v>682</v>
      </c>
      <c r="D94" s="267" t="s">
        <v>680</v>
      </c>
      <c r="E94" s="271"/>
      <c r="F94" s="271"/>
      <c r="J94" s="271"/>
      <c r="K94" s="271"/>
    </row>
    <row r="95" spans="2:11" ht="75" hidden="1">
      <c r="B95" s="284" t="s">
        <v>566</v>
      </c>
      <c r="C95" s="308" t="s">
        <v>683</v>
      </c>
      <c r="D95" s="267" t="s">
        <v>681</v>
      </c>
      <c r="E95" s="271"/>
      <c r="F95" s="271"/>
      <c r="J95" s="271"/>
      <c r="K95" s="271"/>
    </row>
    <row r="96" spans="2:11" ht="18.75">
      <c r="B96" s="284" t="s">
        <v>566</v>
      </c>
      <c r="C96" s="308" t="s">
        <v>699</v>
      </c>
      <c r="D96" s="267" t="s">
        <v>438</v>
      </c>
      <c r="E96" s="271"/>
      <c r="F96" s="271"/>
      <c r="J96" s="271">
        <f>J99+J98</f>
        <v>55010.1</v>
      </c>
      <c r="K96" s="271">
        <f>K99+K97</f>
        <v>102694</v>
      </c>
    </row>
    <row r="97" spans="2:11" ht="112.5">
      <c r="B97" s="284" t="s">
        <v>566</v>
      </c>
      <c r="C97" s="308" t="s">
        <v>720</v>
      </c>
      <c r="D97" s="267" t="s">
        <v>722</v>
      </c>
      <c r="E97" s="271"/>
      <c r="F97" s="271"/>
      <c r="J97" s="271">
        <f>J98</f>
        <v>25000</v>
      </c>
      <c r="K97" s="271">
        <v>25000</v>
      </c>
    </row>
    <row r="98" spans="2:11" ht="131.25">
      <c r="B98" s="284" t="s">
        <v>566</v>
      </c>
      <c r="C98" s="308" t="s">
        <v>719</v>
      </c>
      <c r="D98" s="267" t="s">
        <v>721</v>
      </c>
      <c r="E98" s="271"/>
      <c r="F98" s="271"/>
      <c r="J98" s="271">
        <v>25000</v>
      </c>
      <c r="K98" s="271">
        <v>25000</v>
      </c>
    </row>
    <row r="99" spans="2:11" ht="93.75">
      <c r="B99" s="284" t="s">
        <v>566</v>
      </c>
      <c r="C99" s="308" t="s">
        <v>701</v>
      </c>
      <c r="D99" s="267" t="s">
        <v>698</v>
      </c>
      <c r="E99" s="271"/>
      <c r="F99" s="271"/>
      <c r="J99" s="271">
        <f>J100</f>
        <v>30010.1</v>
      </c>
      <c r="K99" s="271">
        <f>K100</f>
        <v>77694</v>
      </c>
    </row>
    <row r="100" spans="2:11" ht="112.5">
      <c r="B100" s="284" t="s">
        <v>566</v>
      </c>
      <c r="C100" s="308" t="s">
        <v>700</v>
      </c>
      <c r="D100" s="267" t="s">
        <v>697</v>
      </c>
      <c r="E100" s="271"/>
      <c r="F100" s="271"/>
      <c r="J100" s="271">
        <v>30010.1</v>
      </c>
      <c r="K100" s="271">
        <v>77694</v>
      </c>
    </row>
    <row r="101" spans="2:11" ht="42.75" customHeight="1">
      <c r="B101" s="284"/>
      <c r="C101" s="301"/>
      <c r="D101" s="269" t="s">
        <v>258</v>
      </c>
      <c r="E101" s="271" t="e">
        <f>F101-черн!Z229</f>
        <v>#REF!</v>
      </c>
      <c r="F101" s="271" t="e">
        <f>F11+F59</f>
        <v>#REF!</v>
      </c>
      <c r="J101" s="271">
        <f>J11+J59</f>
        <v>611643.11</v>
      </c>
      <c r="K101" s="271">
        <f>K11+K59</f>
        <v>525090.22</v>
      </c>
    </row>
    <row r="102" spans="2:11" ht="56.25" hidden="1">
      <c r="B102" s="284"/>
      <c r="C102" s="301"/>
      <c r="D102" s="269" t="s">
        <v>508</v>
      </c>
      <c r="E102" s="271" t="e">
        <f>F102-черн!Z230</f>
        <v>#REF!</v>
      </c>
      <c r="F102" s="271" t="e">
        <f>F11</f>
        <v>#REF!</v>
      </c>
      <c r="J102" s="271">
        <f>J11</f>
        <v>89794.11</v>
      </c>
      <c r="K102" s="271">
        <f>K11</f>
        <v>95055.82</v>
      </c>
    </row>
  </sheetData>
  <sheetProtection/>
  <mergeCells count="10">
    <mergeCell ref="K9:K10"/>
    <mergeCell ref="J1:K1"/>
    <mergeCell ref="B9:B10"/>
    <mergeCell ref="C9:C10"/>
    <mergeCell ref="D9:D10"/>
    <mergeCell ref="E9:F9"/>
    <mergeCell ref="G9:J10"/>
    <mergeCell ref="E1:G1"/>
    <mergeCell ref="H1:I1"/>
    <mergeCell ref="B6:J6"/>
  </mergeCells>
  <printOptions/>
  <pageMargins left="0.7" right="0.7" top="0.75" bottom="0.75" header="0.3" footer="0.3"/>
  <pageSetup fitToHeight="0" fitToWidth="1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90" t="s">
        <v>622</v>
      </c>
      <c r="C1" s="328"/>
      <c r="D1" s="328"/>
      <c r="E1" s="413"/>
      <c r="F1" s="414"/>
    </row>
    <row r="2" spans="1:6" ht="12.75">
      <c r="A2" s="291" t="s">
        <v>623</v>
      </c>
      <c r="C2" s="328"/>
      <c r="D2" s="328"/>
      <c r="E2" s="414"/>
      <c r="F2" s="414"/>
    </row>
    <row r="3" spans="1:6" ht="70.5" customHeight="1">
      <c r="A3" s="291" t="s">
        <v>624</v>
      </c>
      <c r="C3" s="328"/>
      <c r="D3" s="328"/>
      <c r="E3" s="414"/>
      <c r="F3" s="414"/>
    </row>
    <row r="4" spans="1:6" ht="12.75">
      <c r="A4" s="291" t="s">
        <v>625</v>
      </c>
      <c r="C4" s="328"/>
      <c r="D4" s="328"/>
      <c r="E4" s="414"/>
      <c r="F4" s="414"/>
    </row>
    <row r="5" spans="1:4" ht="12.75">
      <c r="A5" s="291" t="s">
        <v>626</v>
      </c>
      <c r="C5" s="328"/>
      <c r="D5" s="328"/>
    </row>
    <row r="6" ht="3" customHeight="1">
      <c r="A6" s="291"/>
    </row>
    <row r="7" ht="15.75" hidden="1">
      <c r="A7" s="292"/>
    </row>
    <row r="8" spans="1:6" ht="57" customHeight="1">
      <c r="A8" s="415" t="s">
        <v>714</v>
      </c>
      <c r="B8" s="328"/>
      <c r="C8" s="328"/>
      <c r="D8" s="328"/>
      <c r="E8" s="328"/>
      <c r="F8" s="328"/>
    </row>
    <row r="9" ht="15.75">
      <c r="A9" s="292"/>
    </row>
    <row r="10" ht="15.75">
      <c r="A10" s="293"/>
    </row>
    <row r="11" spans="1:6" ht="94.5">
      <c r="A11" s="294" t="s">
        <v>627</v>
      </c>
      <c r="B11" s="294" t="s">
        <v>628</v>
      </c>
      <c r="C11" s="294" t="s">
        <v>629</v>
      </c>
      <c r="D11" s="294" t="s">
        <v>630</v>
      </c>
      <c r="E11" s="294" t="s">
        <v>631</v>
      </c>
      <c r="F11" s="294" t="s">
        <v>632</v>
      </c>
    </row>
    <row r="12" spans="1:6" ht="94.5">
      <c r="A12" s="295" t="s">
        <v>633</v>
      </c>
      <c r="B12" s="295" t="s">
        <v>634</v>
      </c>
      <c r="C12" s="294">
        <v>0</v>
      </c>
      <c r="D12" s="296"/>
      <c r="E12" s="296"/>
      <c r="F12" s="296"/>
    </row>
    <row r="13" spans="1:6" ht="75.75" customHeight="1">
      <c r="A13" s="295" t="s">
        <v>635</v>
      </c>
      <c r="B13" s="295" t="s">
        <v>636</v>
      </c>
      <c r="C13" s="294">
        <v>0</v>
      </c>
      <c r="D13" s="296"/>
      <c r="E13" s="296"/>
      <c r="F13" s="296"/>
    </row>
    <row r="14" spans="1:6" ht="120" customHeight="1">
      <c r="A14" s="295" t="s">
        <v>637</v>
      </c>
      <c r="B14" s="295" t="s">
        <v>638</v>
      </c>
      <c r="C14" s="294">
        <v>0</v>
      </c>
      <c r="D14" s="296"/>
      <c r="E14" s="296"/>
      <c r="F14" s="296"/>
    </row>
    <row r="15" spans="1:6" ht="15.75">
      <c r="A15" s="295" t="s">
        <v>639</v>
      </c>
      <c r="B15" s="295"/>
      <c r="C15" s="294">
        <v>0</v>
      </c>
      <c r="D15" s="296"/>
      <c r="E15" s="296"/>
      <c r="F15" s="296"/>
    </row>
    <row r="16" ht="15.75">
      <c r="A16" s="290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2020-12-18T08:40:01Z</cp:lastPrinted>
  <dcterms:created xsi:type="dcterms:W3CDTF">2008-11-09T14:04:37Z</dcterms:created>
  <dcterms:modified xsi:type="dcterms:W3CDTF">2022-03-03T07:58:28Z</dcterms:modified>
  <cp:category/>
  <cp:version/>
  <cp:contentType/>
  <cp:contentStatus/>
</cp:coreProperties>
</file>